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lemumi_s\Budzeta_grozij_19.12.2019._DS\"/>
    </mc:Choice>
  </mc:AlternateContent>
  <bookViews>
    <workbookView xWindow="0" yWindow="0" windowWidth="28800" windowHeight="11835" tabRatio="954" firstSheet="3" activeTab="25"/>
  </bookViews>
  <sheets>
    <sheet name="01.1.1." sheetId="3" r:id="rId1"/>
    <sheet name="01.1.3." sheetId="10" r:id="rId2"/>
    <sheet name="01.2.3." sheetId="9" r:id="rId3"/>
    <sheet name="01.2.3. (2)" sheetId="16" r:id="rId4"/>
    <sheet name="03.1.2." sheetId="11" r:id="rId5"/>
    <sheet name="04.1.1." sheetId="4" r:id="rId6"/>
    <sheet name="04.1.5." sheetId="7" r:id="rId7"/>
    <sheet name="04.1.10." sheetId="5" r:id="rId8"/>
    <sheet name="04.1.19." sheetId="15" r:id="rId9"/>
    <sheet name="06.1.4." sheetId="12" r:id="rId10"/>
    <sheet name="08.4.1." sheetId="17" r:id="rId11"/>
    <sheet name="08.4.2." sheetId="1" r:id="rId12"/>
    <sheet name="08.4.2. (2)" sheetId="18" r:id="rId13"/>
    <sheet name="09.5.5." sheetId="19" r:id="rId14"/>
    <sheet name="09.6.1." sheetId="24" r:id="rId15"/>
    <sheet name="09.11.4." sheetId="14" r:id="rId16"/>
    <sheet name="09.21.4." sheetId="22" r:id="rId17"/>
    <sheet name="09.21.4. (2)" sheetId="23" r:id="rId18"/>
    <sheet name="09.25.1." sheetId="25" r:id="rId19"/>
    <sheet name="09.26.1." sheetId="26" r:id="rId20"/>
    <sheet name="3.piel." sheetId="20" r:id="rId21"/>
    <sheet name="8.piel." sheetId="8" r:id="rId22"/>
    <sheet name="11.piel." sheetId="13" r:id="rId23"/>
    <sheet name="15.piel." sheetId="6" r:id="rId24"/>
    <sheet name="26.piel." sheetId="2" r:id="rId25"/>
    <sheet name="26.piel. (2)" sheetId="21" r:id="rId26"/>
  </sheets>
  <definedNames>
    <definedName name="_xlnm._FilterDatabase" localSheetId="0" hidden="1">'01.1.1.'!$A$18:$P$301</definedName>
    <definedName name="_xlnm._FilterDatabase" localSheetId="1" hidden="1">'01.1.3.'!$A$18:$P$301</definedName>
    <definedName name="_xlnm._FilterDatabase" localSheetId="2" hidden="1">'01.2.3.'!$A$18:$P$301</definedName>
    <definedName name="_xlnm._FilterDatabase" localSheetId="3" hidden="1">'01.2.3. (2)'!$A$18:$P$301</definedName>
    <definedName name="_xlnm._FilterDatabase" localSheetId="4" hidden="1">'03.1.2.'!$A$18:$P$301</definedName>
    <definedName name="_xlnm._FilterDatabase" localSheetId="5" hidden="1">'04.1.1.'!$A$18:$P$301</definedName>
    <definedName name="_xlnm._FilterDatabase" localSheetId="7" hidden="1">'04.1.10.'!$A$18:$P$301</definedName>
    <definedName name="_xlnm._FilterDatabase" localSheetId="8" hidden="1">'04.1.19.'!$A$18:$P$301</definedName>
    <definedName name="_xlnm._FilterDatabase" localSheetId="6" hidden="1">'04.1.5.'!$A$18:$P$301</definedName>
    <definedName name="_xlnm._FilterDatabase" localSheetId="9" hidden="1">'06.1.4.'!$A$18:$P$301</definedName>
    <definedName name="_xlnm._FilterDatabase" localSheetId="10" hidden="1">'08.4.1.'!$A$18:$P$301</definedName>
    <definedName name="_xlnm._FilterDatabase" localSheetId="11" hidden="1">'08.4.2.'!$A$18:$P$301</definedName>
    <definedName name="_xlnm._FilterDatabase" localSheetId="12" hidden="1">'08.4.2. (2)'!$A$18:$P$301</definedName>
    <definedName name="_xlnm._FilterDatabase" localSheetId="15" hidden="1">'09.11.4.'!$A$18:$P$301</definedName>
    <definedName name="_xlnm._FilterDatabase" localSheetId="16" hidden="1">'09.21.4.'!$A$18:$P$301</definedName>
    <definedName name="_xlnm._FilterDatabase" localSheetId="17" hidden="1">'09.21.4. (2)'!$A$18:$P$301</definedName>
    <definedName name="_xlnm._FilterDatabase" localSheetId="18" hidden="1">'09.25.1.'!$A$18:$P$301</definedName>
    <definedName name="_xlnm._FilterDatabase" localSheetId="19" hidden="1">'09.26.1.'!$A$18:$P$301</definedName>
    <definedName name="_xlnm._FilterDatabase" localSheetId="13" hidden="1">'09.5.5.'!$A$18:$P$301</definedName>
    <definedName name="_xlnm._FilterDatabase" localSheetId="14" hidden="1">'09.6.1.'!$A$18:$P$301</definedName>
    <definedName name="_xlnm.Print_Titles" localSheetId="0">'01.1.1.'!$18:$18</definedName>
    <definedName name="_xlnm.Print_Titles" localSheetId="2">'01.2.3.'!$18:$18</definedName>
    <definedName name="_xlnm.Print_Titles" localSheetId="3">'01.2.3. (2)'!$18:$18</definedName>
    <definedName name="_xlnm.Print_Titles" localSheetId="4">'03.1.2.'!$18:$18</definedName>
    <definedName name="_xlnm.Print_Titles" localSheetId="5">'04.1.1.'!$18:$18</definedName>
    <definedName name="_xlnm.Print_Titles" localSheetId="7">'04.1.10.'!$18:$18</definedName>
    <definedName name="_xlnm.Print_Titles" localSheetId="8">'04.1.19.'!$18:$18</definedName>
    <definedName name="_xlnm.Print_Titles" localSheetId="6">'04.1.5.'!$18:$18</definedName>
    <definedName name="_xlnm.Print_Titles" localSheetId="9">'06.1.4.'!$18:$18</definedName>
    <definedName name="_xlnm.Print_Titles" localSheetId="10">'08.4.1.'!$18:$18</definedName>
    <definedName name="_xlnm.Print_Titles" localSheetId="11">'08.4.2.'!$18:$18</definedName>
    <definedName name="_xlnm.Print_Titles" localSheetId="12">'08.4.2. (2)'!$18:$18</definedName>
    <definedName name="_xlnm.Print_Titles" localSheetId="15">'09.11.4.'!$18:$18</definedName>
    <definedName name="_xlnm.Print_Titles" localSheetId="16">'09.21.4.'!$18:$18</definedName>
    <definedName name="_xlnm.Print_Titles" localSheetId="17">'09.21.4. (2)'!$18:$18</definedName>
    <definedName name="_xlnm.Print_Titles" localSheetId="18">'09.25.1.'!$18:$18</definedName>
    <definedName name="_xlnm.Print_Titles" localSheetId="19">'09.26.1.'!$18:$18</definedName>
    <definedName name="_xlnm.Print_Titles" localSheetId="13">'09.5.5.'!$18:$18</definedName>
    <definedName name="_xlnm.Print_Titles" localSheetId="14">'09.6.1.'!$18:$18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01" i="26" l="1"/>
  <c r="L301" i="26"/>
  <c r="I301" i="26"/>
  <c r="F301" i="26"/>
  <c r="C301" i="26" s="1"/>
  <c r="O300" i="26"/>
  <c r="L300" i="26"/>
  <c r="I300" i="26"/>
  <c r="F300" i="26"/>
  <c r="O299" i="26"/>
  <c r="L299" i="26"/>
  <c r="I299" i="26"/>
  <c r="F299" i="26"/>
  <c r="O298" i="26"/>
  <c r="L298" i="26"/>
  <c r="I298" i="26"/>
  <c r="F298" i="26"/>
  <c r="O297" i="26"/>
  <c r="L297" i="26"/>
  <c r="I297" i="26"/>
  <c r="F297" i="26"/>
  <c r="C297" i="26" s="1"/>
  <c r="O296" i="26"/>
  <c r="L296" i="26"/>
  <c r="I296" i="26"/>
  <c r="F296" i="26"/>
  <c r="O295" i="26"/>
  <c r="L295" i="26"/>
  <c r="I295" i="26"/>
  <c r="F295" i="26"/>
  <c r="O294" i="26"/>
  <c r="L294" i="26"/>
  <c r="L293" i="26" s="1"/>
  <c r="I294" i="26"/>
  <c r="F294" i="26"/>
  <c r="O293" i="26"/>
  <c r="N293" i="26"/>
  <c r="M293" i="26"/>
  <c r="K293" i="26"/>
  <c r="J293" i="26"/>
  <c r="H293" i="26"/>
  <c r="G293" i="26"/>
  <c r="F293" i="26"/>
  <c r="E293" i="26"/>
  <c r="D293" i="26"/>
  <c r="O288" i="26"/>
  <c r="L288" i="26"/>
  <c r="I288" i="26"/>
  <c r="F288" i="26"/>
  <c r="C288" i="26" s="1"/>
  <c r="O287" i="26"/>
  <c r="L287" i="26"/>
  <c r="I287" i="26"/>
  <c r="F287" i="26"/>
  <c r="N286" i="26"/>
  <c r="M286" i="26"/>
  <c r="L286" i="26"/>
  <c r="K286" i="26"/>
  <c r="J286" i="26"/>
  <c r="I286" i="26"/>
  <c r="H286" i="26"/>
  <c r="G286" i="26"/>
  <c r="E286" i="26"/>
  <c r="D286" i="26"/>
  <c r="O285" i="26"/>
  <c r="O284" i="26" s="1"/>
  <c r="L285" i="26"/>
  <c r="L284" i="26" s="1"/>
  <c r="L283" i="26" s="1"/>
  <c r="I285" i="26"/>
  <c r="F285" i="26"/>
  <c r="C285" i="26"/>
  <c r="N284" i="26"/>
  <c r="M284" i="26"/>
  <c r="K284" i="26"/>
  <c r="K283" i="26" s="1"/>
  <c r="J284" i="26"/>
  <c r="J283" i="26" s="1"/>
  <c r="I284" i="26"/>
  <c r="H284" i="26"/>
  <c r="G284" i="26"/>
  <c r="G283" i="26" s="1"/>
  <c r="F284" i="26"/>
  <c r="F283" i="26" s="1"/>
  <c r="E284" i="26"/>
  <c r="D284" i="26"/>
  <c r="N283" i="26"/>
  <c r="M283" i="26"/>
  <c r="I283" i="26"/>
  <c r="H283" i="26"/>
  <c r="E283" i="26"/>
  <c r="D283" i="26"/>
  <c r="O282" i="26"/>
  <c r="L282" i="26"/>
  <c r="L281" i="26" s="1"/>
  <c r="I282" i="26"/>
  <c r="I281" i="26" s="1"/>
  <c r="F282" i="26"/>
  <c r="C282" i="26" s="1"/>
  <c r="O281" i="26"/>
  <c r="N281" i="26"/>
  <c r="M281" i="26"/>
  <c r="K281" i="26"/>
  <c r="J281" i="26"/>
  <c r="H281" i="26"/>
  <c r="G281" i="26"/>
  <c r="F281" i="26"/>
  <c r="E281" i="26"/>
  <c r="D281" i="26"/>
  <c r="O280" i="26"/>
  <c r="L280" i="26"/>
  <c r="I280" i="26"/>
  <c r="F280" i="26"/>
  <c r="O279" i="26"/>
  <c r="L279" i="26"/>
  <c r="I279" i="26"/>
  <c r="F279" i="26"/>
  <c r="O278" i="26"/>
  <c r="L278" i="26"/>
  <c r="I278" i="26"/>
  <c r="F278" i="26"/>
  <c r="O277" i="26"/>
  <c r="L277" i="26"/>
  <c r="L276" i="26" s="1"/>
  <c r="I277" i="26"/>
  <c r="F277" i="26"/>
  <c r="C277" i="26" s="1"/>
  <c r="O276" i="26"/>
  <c r="N276" i="26"/>
  <c r="M276" i="26"/>
  <c r="K276" i="26"/>
  <c r="J276" i="26"/>
  <c r="H276" i="26"/>
  <c r="G276" i="26"/>
  <c r="E276" i="26"/>
  <c r="D276" i="26"/>
  <c r="O275" i="26"/>
  <c r="L275" i="26"/>
  <c r="I275" i="26"/>
  <c r="F275" i="26"/>
  <c r="O274" i="26"/>
  <c r="L274" i="26"/>
  <c r="I274" i="26"/>
  <c r="F274" i="26"/>
  <c r="O273" i="26"/>
  <c r="L273" i="26"/>
  <c r="I273" i="26"/>
  <c r="F273" i="26"/>
  <c r="C273" i="26" s="1"/>
  <c r="O272" i="26"/>
  <c r="N272" i="26"/>
  <c r="N270" i="26" s="1"/>
  <c r="N269" i="26" s="1"/>
  <c r="M272" i="26"/>
  <c r="L272" i="26"/>
  <c r="K272" i="26"/>
  <c r="J272" i="26"/>
  <c r="J270" i="26" s="1"/>
  <c r="J269" i="26" s="1"/>
  <c r="H272" i="26"/>
  <c r="H270" i="26" s="1"/>
  <c r="H269" i="26" s="1"/>
  <c r="G272" i="26"/>
  <c r="G270" i="26" s="1"/>
  <c r="G269" i="26" s="1"/>
  <c r="F272" i="26"/>
  <c r="E272" i="26"/>
  <c r="E270" i="26" s="1"/>
  <c r="E269" i="26" s="1"/>
  <c r="D272" i="26"/>
  <c r="D270" i="26" s="1"/>
  <c r="D269" i="26" s="1"/>
  <c r="O271" i="26"/>
  <c r="L271" i="26"/>
  <c r="I271" i="26"/>
  <c r="F271" i="26"/>
  <c r="M270" i="26"/>
  <c r="M269" i="26" s="1"/>
  <c r="O268" i="26"/>
  <c r="O264" i="26" s="1"/>
  <c r="L268" i="26"/>
  <c r="I268" i="26"/>
  <c r="F268" i="26"/>
  <c r="C268" i="26"/>
  <c r="O267" i="26"/>
  <c r="L267" i="26"/>
  <c r="I267" i="26"/>
  <c r="F267" i="26"/>
  <c r="C267" i="26" s="1"/>
  <c r="O266" i="26"/>
  <c r="L266" i="26"/>
  <c r="I266" i="26"/>
  <c r="F266" i="26"/>
  <c r="C266" i="26" s="1"/>
  <c r="O265" i="26"/>
  <c r="L265" i="26"/>
  <c r="I265" i="26"/>
  <c r="F265" i="26"/>
  <c r="N264" i="26"/>
  <c r="M264" i="26"/>
  <c r="K264" i="26"/>
  <c r="J264" i="26"/>
  <c r="H264" i="26"/>
  <c r="G264" i="26"/>
  <c r="E264" i="26"/>
  <c r="D264" i="26"/>
  <c r="O263" i="26"/>
  <c r="L263" i="26"/>
  <c r="I263" i="26"/>
  <c r="F263" i="26"/>
  <c r="O262" i="26"/>
  <c r="L262" i="26"/>
  <c r="I262" i="26"/>
  <c r="F262" i="26"/>
  <c r="O261" i="26"/>
  <c r="L261" i="26"/>
  <c r="I261" i="26"/>
  <c r="F261" i="26"/>
  <c r="O260" i="26"/>
  <c r="N260" i="26"/>
  <c r="M260" i="26"/>
  <c r="M259" i="26" s="1"/>
  <c r="L260" i="26"/>
  <c r="K260" i="26"/>
  <c r="J260" i="26"/>
  <c r="H260" i="26"/>
  <c r="H259" i="26" s="1"/>
  <c r="G260" i="26"/>
  <c r="G259" i="26" s="1"/>
  <c r="E260" i="26"/>
  <c r="D260" i="26"/>
  <c r="N259" i="26"/>
  <c r="J259" i="26"/>
  <c r="E259" i="26"/>
  <c r="D259" i="26"/>
  <c r="O258" i="26"/>
  <c r="L258" i="26"/>
  <c r="I258" i="26"/>
  <c r="C258" i="26" s="1"/>
  <c r="F258" i="26"/>
  <c r="O257" i="26"/>
  <c r="L257" i="26"/>
  <c r="I257" i="26"/>
  <c r="F257" i="26"/>
  <c r="O256" i="26"/>
  <c r="L256" i="26"/>
  <c r="I256" i="26"/>
  <c r="F256" i="26"/>
  <c r="C256" i="26" s="1"/>
  <c r="O255" i="26"/>
  <c r="L255" i="26"/>
  <c r="I255" i="26"/>
  <c r="F255" i="26"/>
  <c r="O254" i="26"/>
  <c r="L254" i="26"/>
  <c r="I254" i="26"/>
  <c r="F254" i="26"/>
  <c r="O253" i="26"/>
  <c r="L253" i="26"/>
  <c r="I253" i="26"/>
  <c r="F253" i="26"/>
  <c r="O252" i="26"/>
  <c r="O251" i="26" s="1"/>
  <c r="N252" i="26"/>
  <c r="N251" i="26" s="1"/>
  <c r="M252" i="26"/>
  <c r="K252" i="26"/>
  <c r="K251" i="26" s="1"/>
  <c r="J252" i="26"/>
  <c r="H252" i="26"/>
  <c r="G252" i="26"/>
  <c r="G251" i="26" s="1"/>
  <c r="E252" i="26"/>
  <c r="D252" i="26"/>
  <c r="D251" i="26" s="1"/>
  <c r="M251" i="26"/>
  <c r="J251" i="26"/>
  <c r="H251" i="26"/>
  <c r="E251" i="26"/>
  <c r="O250" i="26"/>
  <c r="L250" i="26"/>
  <c r="I250" i="26"/>
  <c r="F250" i="26"/>
  <c r="O249" i="26"/>
  <c r="L249" i="26"/>
  <c r="I249" i="26"/>
  <c r="F249" i="26"/>
  <c r="O248" i="26"/>
  <c r="O246" i="26" s="1"/>
  <c r="L248" i="26"/>
  <c r="I248" i="26"/>
  <c r="F248" i="26"/>
  <c r="C248" i="26"/>
  <c r="O247" i="26"/>
  <c r="L247" i="26"/>
  <c r="I247" i="26"/>
  <c r="F247" i="26"/>
  <c r="C247" i="26" s="1"/>
  <c r="N246" i="26"/>
  <c r="M246" i="26"/>
  <c r="K246" i="26"/>
  <c r="J246" i="26"/>
  <c r="I246" i="26"/>
  <c r="H246" i="26"/>
  <c r="G246" i="26"/>
  <c r="F246" i="26"/>
  <c r="E246" i="26"/>
  <c r="D246" i="26"/>
  <c r="O245" i="26"/>
  <c r="L245" i="26"/>
  <c r="C245" i="26" s="1"/>
  <c r="I245" i="26"/>
  <c r="F245" i="26"/>
  <c r="O244" i="26"/>
  <c r="L244" i="26"/>
  <c r="I244" i="26"/>
  <c r="F244" i="26"/>
  <c r="C244" i="26" s="1"/>
  <c r="O243" i="26"/>
  <c r="L243" i="26"/>
  <c r="I243" i="26"/>
  <c r="F243" i="26"/>
  <c r="O242" i="26"/>
  <c r="L242" i="26"/>
  <c r="I242" i="26"/>
  <c r="F242" i="26"/>
  <c r="O241" i="26"/>
  <c r="L241" i="26"/>
  <c r="I241" i="26"/>
  <c r="F241" i="26"/>
  <c r="O240" i="26"/>
  <c r="O238" i="26" s="1"/>
  <c r="L240" i="26"/>
  <c r="I240" i="26"/>
  <c r="F240" i="26"/>
  <c r="C240" i="26"/>
  <c r="O239" i="26"/>
  <c r="L239" i="26"/>
  <c r="I239" i="26"/>
  <c r="F239" i="26"/>
  <c r="C239" i="26" s="1"/>
  <c r="N238" i="26"/>
  <c r="M238" i="26"/>
  <c r="K238" i="26"/>
  <c r="J238" i="26"/>
  <c r="I238" i="26"/>
  <c r="H238" i="26"/>
  <c r="G238" i="26"/>
  <c r="F238" i="26"/>
  <c r="E238" i="26"/>
  <c r="D238" i="26"/>
  <c r="O237" i="26"/>
  <c r="L237" i="26"/>
  <c r="C237" i="26" s="1"/>
  <c r="I237" i="26"/>
  <c r="F237" i="26"/>
  <c r="O236" i="26"/>
  <c r="O235" i="26" s="1"/>
  <c r="L236" i="26"/>
  <c r="L235" i="26" s="1"/>
  <c r="I236" i="26"/>
  <c r="C236" i="26" s="1"/>
  <c r="F236" i="26"/>
  <c r="F235" i="26" s="1"/>
  <c r="N235" i="26"/>
  <c r="M235" i="26"/>
  <c r="K235" i="26"/>
  <c r="J235" i="26"/>
  <c r="I235" i="26"/>
  <c r="H235" i="26"/>
  <c r="G235" i="26"/>
  <c r="E235" i="26"/>
  <c r="E231" i="26" s="1"/>
  <c r="D235" i="26"/>
  <c r="O234" i="26"/>
  <c r="L234" i="26"/>
  <c r="L233" i="26" s="1"/>
  <c r="I234" i="26"/>
  <c r="I233" i="26" s="1"/>
  <c r="I231" i="26" s="1"/>
  <c r="F234" i="26"/>
  <c r="O233" i="26"/>
  <c r="N233" i="26"/>
  <c r="M233" i="26"/>
  <c r="M231" i="26" s="1"/>
  <c r="M230" i="26" s="1"/>
  <c r="K233" i="26"/>
  <c r="J233" i="26"/>
  <c r="H233" i="26"/>
  <c r="G233" i="26"/>
  <c r="F233" i="26"/>
  <c r="E233" i="26"/>
  <c r="D233" i="26"/>
  <c r="O232" i="26"/>
  <c r="O231" i="26" s="1"/>
  <c r="L232" i="26"/>
  <c r="I232" i="26"/>
  <c r="F232" i="26"/>
  <c r="C232" i="26"/>
  <c r="K231" i="26"/>
  <c r="H231" i="26"/>
  <c r="G231" i="26"/>
  <c r="D231" i="26"/>
  <c r="E230" i="26"/>
  <c r="O229" i="26"/>
  <c r="L229" i="26"/>
  <c r="I229" i="26"/>
  <c r="F229" i="26"/>
  <c r="O228" i="26"/>
  <c r="O227" i="26" s="1"/>
  <c r="L228" i="26"/>
  <c r="I228" i="26"/>
  <c r="F228" i="26"/>
  <c r="N227" i="26"/>
  <c r="M227" i="26"/>
  <c r="L227" i="26"/>
  <c r="K227" i="26"/>
  <c r="J227" i="26"/>
  <c r="I227" i="26"/>
  <c r="H227" i="26"/>
  <c r="H204" i="26" s="1"/>
  <c r="G227" i="26"/>
  <c r="E227" i="26"/>
  <c r="D227" i="26"/>
  <c r="O226" i="26"/>
  <c r="L226" i="26"/>
  <c r="I226" i="26"/>
  <c r="F226" i="26"/>
  <c r="O225" i="26"/>
  <c r="L225" i="26"/>
  <c r="I225" i="26"/>
  <c r="F225" i="26"/>
  <c r="O224" i="26"/>
  <c r="L224" i="26"/>
  <c r="I224" i="26"/>
  <c r="F224" i="26"/>
  <c r="C224" i="26"/>
  <c r="O223" i="26"/>
  <c r="L223" i="26"/>
  <c r="I223" i="26"/>
  <c r="F223" i="26"/>
  <c r="C223" i="26" s="1"/>
  <c r="O222" i="26"/>
  <c r="L222" i="26"/>
  <c r="I222" i="26"/>
  <c r="F222" i="26"/>
  <c r="O221" i="26"/>
  <c r="L221" i="26"/>
  <c r="I221" i="26"/>
  <c r="F221" i="26"/>
  <c r="O220" i="26"/>
  <c r="O216" i="26" s="1"/>
  <c r="L220" i="26"/>
  <c r="I220" i="26"/>
  <c r="F220" i="26"/>
  <c r="O219" i="26"/>
  <c r="L219" i="26"/>
  <c r="I219" i="26"/>
  <c r="F219" i="26"/>
  <c r="O218" i="26"/>
  <c r="L218" i="26"/>
  <c r="I218" i="26"/>
  <c r="F218" i="26"/>
  <c r="O217" i="26"/>
  <c r="L217" i="26"/>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C212" i="26"/>
  <c r="O211" i="26"/>
  <c r="L211" i="26"/>
  <c r="I211" i="26"/>
  <c r="F211" i="26"/>
  <c r="C211" i="26" s="1"/>
  <c r="O210" i="26"/>
  <c r="L210" i="26"/>
  <c r="I210" i="26"/>
  <c r="F210" i="26"/>
  <c r="C210" i="26" s="1"/>
  <c r="O209" i="26"/>
  <c r="L209" i="26"/>
  <c r="I209" i="26"/>
  <c r="F209" i="26"/>
  <c r="O208" i="26"/>
  <c r="L208" i="26"/>
  <c r="I208" i="26"/>
  <c r="F208" i="26"/>
  <c r="O207" i="26"/>
  <c r="L207" i="26"/>
  <c r="I207" i="26"/>
  <c r="F207" i="26"/>
  <c r="O206" i="26"/>
  <c r="L206" i="26"/>
  <c r="L205" i="26" s="1"/>
  <c r="I206" i="26"/>
  <c r="I205" i="26" s="1"/>
  <c r="F206" i="26"/>
  <c r="N205" i="26"/>
  <c r="N204" i="26" s="1"/>
  <c r="M205" i="26"/>
  <c r="M204" i="26" s="1"/>
  <c r="K205" i="26"/>
  <c r="J205" i="26"/>
  <c r="J204" i="26" s="1"/>
  <c r="H205" i="26"/>
  <c r="G205" i="26"/>
  <c r="G204" i="26" s="1"/>
  <c r="E205" i="26"/>
  <c r="D205" i="26"/>
  <c r="K204" i="26"/>
  <c r="E204" i="26"/>
  <c r="E195" i="26" s="1"/>
  <c r="D204" i="26"/>
  <c r="O203" i="26"/>
  <c r="L203" i="26"/>
  <c r="I203" i="26"/>
  <c r="F203" i="26"/>
  <c r="O202" i="26"/>
  <c r="L202" i="26"/>
  <c r="I202" i="26"/>
  <c r="C202" i="26" s="1"/>
  <c r="F202" i="26"/>
  <c r="O201" i="26"/>
  <c r="L201" i="26"/>
  <c r="I201" i="26"/>
  <c r="F201" i="26"/>
  <c r="C201" i="26" s="1"/>
  <c r="O200" i="26"/>
  <c r="L200" i="26"/>
  <c r="I200" i="26"/>
  <c r="F200" i="26"/>
  <c r="O199" i="26"/>
  <c r="L199" i="26"/>
  <c r="L198" i="26" s="1"/>
  <c r="L196" i="26" s="1"/>
  <c r="I199" i="26"/>
  <c r="F199" i="26"/>
  <c r="N198" i="26"/>
  <c r="N196" i="26" s="1"/>
  <c r="N195" i="26" s="1"/>
  <c r="M198" i="26"/>
  <c r="M196" i="26" s="1"/>
  <c r="K198" i="26"/>
  <c r="J198" i="26"/>
  <c r="J196" i="26" s="1"/>
  <c r="J195" i="26" s="1"/>
  <c r="I198" i="26"/>
  <c r="H198" i="26"/>
  <c r="H196" i="26" s="1"/>
  <c r="H195" i="26" s="1"/>
  <c r="G198" i="26"/>
  <c r="F198" i="26"/>
  <c r="E198" i="26"/>
  <c r="D198" i="26"/>
  <c r="D196" i="26" s="1"/>
  <c r="D195" i="26" s="1"/>
  <c r="O197" i="26"/>
  <c r="L197" i="26"/>
  <c r="I197" i="26"/>
  <c r="F197" i="26"/>
  <c r="K196" i="26"/>
  <c r="K195" i="26" s="1"/>
  <c r="I196" i="26"/>
  <c r="G196" i="26"/>
  <c r="E196" i="26"/>
  <c r="O193" i="26"/>
  <c r="O192" i="26" s="1"/>
  <c r="L193" i="26"/>
  <c r="I193" i="26"/>
  <c r="F193" i="26"/>
  <c r="N192" i="26"/>
  <c r="M192" i="26"/>
  <c r="M191" i="26" s="1"/>
  <c r="L192" i="26"/>
  <c r="L191" i="26" s="1"/>
  <c r="K192" i="26"/>
  <c r="J192" i="26"/>
  <c r="I192" i="26"/>
  <c r="I191" i="26" s="1"/>
  <c r="H192" i="26"/>
  <c r="H191" i="26" s="1"/>
  <c r="H187" i="26" s="1"/>
  <c r="G192" i="26"/>
  <c r="E192" i="26"/>
  <c r="D192" i="26"/>
  <c r="D191" i="26" s="1"/>
  <c r="N191" i="26"/>
  <c r="K191" i="26"/>
  <c r="J191" i="26"/>
  <c r="G191" i="26"/>
  <c r="E191" i="26"/>
  <c r="O190" i="26"/>
  <c r="L190" i="26"/>
  <c r="I190" i="26"/>
  <c r="F190" i="26"/>
  <c r="O189" i="26"/>
  <c r="L189" i="26"/>
  <c r="L188" i="26" s="1"/>
  <c r="I189" i="26"/>
  <c r="I188" i="26" s="1"/>
  <c r="I187" i="26" s="1"/>
  <c r="F189" i="26"/>
  <c r="O188" i="26"/>
  <c r="N188" i="26"/>
  <c r="M188" i="26"/>
  <c r="M187" i="26" s="1"/>
  <c r="K188" i="26"/>
  <c r="J188" i="26"/>
  <c r="J187" i="26" s="1"/>
  <c r="H188" i="26"/>
  <c r="G188" i="26"/>
  <c r="G187" i="26" s="1"/>
  <c r="F188" i="26"/>
  <c r="E188" i="26"/>
  <c r="D188" i="26"/>
  <c r="K187" i="26"/>
  <c r="O186" i="26"/>
  <c r="L186" i="26"/>
  <c r="I186" i="26"/>
  <c r="F186" i="26"/>
  <c r="O185" i="26"/>
  <c r="L185" i="26"/>
  <c r="L184" i="26" s="1"/>
  <c r="I185" i="26"/>
  <c r="I184" i="26" s="1"/>
  <c r="F185" i="26"/>
  <c r="O184" i="26"/>
  <c r="N184" i="26"/>
  <c r="M184" i="26"/>
  <c r="K184" i="26"/>
  <c r="J184" i="26"/>
  <c r="H184" i="26"/>
  <c r="G184" i="26"/>
  <c r="F184" i="26"/>
  <c r="E184" i="26"/>
  <c r="D184" i="26"/>
  <c r="O183" i="26"/>
  <c r="L183" i="26"/>
  <c r="I183" i="26"/>
  <c r="F183" i="26"/>
  <c r="C183" i="26" s="1"/>
  <c r="O182" i="26"/>
  <c r="L182" i="26"/>
  <c r="I182" i="26"/>
  <c r="F182" i="26"/>
  <c r="O181" i="26"/>
  <c r="L181" i="26"/>
  <c r="I181" i="26"/>
  <c r="F181" i="26"/>
  <c r="O180" i="26"/>
  <c r="L180" i="26"/>
  <c r="I180" i="26"/>
  <c r="I179" i="26" s="1"/>
  <c r="F180" i="26"/>
  <c r="O179" i="26"/>
  <c r="N179" i="26"/>
  <c r="M179" i="26"/>
  <c r="M174" i="26" s="1"/>
  <c r="M173" i="26" s="1"/>
  <c r="K179" i="26"/>
  <c r="J179" i="26"/>
  <c r="H179" i="26"/>
  <c r="G179" i="26"/>
  <c r="E179" i="26"/>
  <c r="D179" i="26"/>
  <c r="O178" i="26"/>
  <c r="L178" i="26"/>
  <c r="I178" i="26"/>
  <c r="F178" i="26"/>
  <c r="O177" i="26"/>
  <c r="L177" i="26"/>
  <c r="I177" i="26"/>
  <c r="F177" i="26"/>
  <c r="O176" i="26"/>
  <c r="L176" i="26"/>
  <c r="C176" i="26" s="1"/>
  <c r="I176" i="26"/>
  <c r="F176" i="26"/>
  <c r="O175" i="26"/>
  <c r="O174" i="26" s="1"/>
  <c r="O173" i="26" s="1"/>
  <c r="N175" i="26"/>
  <c r="M175" i="26"/>
  <c r="K175" i="26"/>
  <c r="K174" i="26" s="1"/>
  <c r="K173" i="26" s="1"/>
  <c r="J175" i="26"/>
  <c r="H175" i="26"/>
  <c r="H174" i="26" s="1"/>
  <c r="G175" i="26"/>
  <c r="E175" i="26"/>
  <c r="D175" i="26"/>
  <c r="N174" i="26"/>
  <c r="J174" i="26"/>
  <c r="E174" i="26"/>
  <c r="E173" i="26" s="1"/>
  <c r="D174" i="26"/>
  <c r="J173" i="26"/>
  <c r="O172" i="26"/>
  <c r="L172" i="26"/>
  <c r="I172" i="26"/>
  <c r="F172" i="26"/>
  <c r="O171" i="26"/>
  <c r="L171" i="26"/>
  <c r="I171" i="26"/>
  <c r="F171" i="26"/>
  <c r="C171" i="26" s="1"/>
  <c r="O170" i="26"/>
  <c r="L170" i="26"/>
  <c r="I170" i="26"/>
  <c r="F170" i="26"/>
  <c r="O169" i="26"/>
  <c r="L169" i="26"/>
  <c r="I169" i="26"/>
  <c r="F169" i="26"/>
  <c r="O168" i="26"/>
  <c r="L168" i="26"/>
  <c r="C168" i="26" s="1"/>
  <c r="I168" i="26"/>
  <c r="F168" i="26"/>
  <c r="O167" i="26"/>
  <c r="O166" i="26" s="1"/>
  <c r="O165" i="26" s="1"/>
  <c r="L167" i="26"/>
  <c r="L166" i="26" s="1"/>
  <c r="L165" i="26" s="1"/>
  <c r="I167" i="26"/>
  <c r="C167" i="26" s="1"/>
  <c r="F167" i="26"/>
  <c r="F166" i="26" s="1"/>
  <c r="N166" i="26"/>
  <c r="N165" i="26" s="1"/>
  <c r="M166" i="26"/>
  <c r="M165" i="26" s="1"/>
  <c r="K166" i="26"/>
  <c r="J166" i="26"/>
  <c r="J165" i="26" s="1"/>
  <c r="H166" i="26"/>
  <c r="H165" i="26" s="1"/>
  <c r="G166" i="26"/>
  <c r="E166" i="26"/>
  <c r="D166" i="26"/>
  <c r="D165" i="26" s="1"/>
  <c r="K165" i="26"/>
  <c r="G165" i="26"/>
  <c r="E165" i="26"/>
  <c r="O164" i="26"/>
  <c r="L164" i="26"/>
  <c r="C164" i="26" s="1"/>
  <c r="I164" i="26"/>
  <c r="F164" i="26"/>
  <c r="O163" i="26"/>
  <c r="L163" i="26"/>
  <c r="I163" i="26"/>
  <c r="C163" i="26" s="1"/>
  <c r="F163" i="26"/>
  <c r="O162" i="26"/>
  <c r="L162" i="26"/>
  <c r="I162" i="26"/>
  <c r="F162" i="26"/>
  <c r="O161" i="26"/>
  <c r="L161" i="26"/>
  <c r="L160" i="26" s="1"/>
  <c r="I161" i="26"/>
  <c r="I160" i="26" s="1"/>
  <c r="F161" i="26"/>
  <c r="O160" i="26"/>
  <c r="N160" i="26"/>
  <c r="M160" i="26"/>
  <c r="K160" i="26"/>
  <c r="J160" i="26"/>
  <c r="H160" i="26"/>
  <c r="G160" i="26"/>
  <c r="F160" i="26"/>
  <c r="E160" i="26"/>
  <c r="E130" i="26" s="1"/>
  <c r="D160" i="26"/>
  <c r="O159" i="26"/>
  <c r="L159" i="26"/>
  <c r="I159" i="26"/>
  <c r="F159" i="26"/>
  <c r="O158" i="26"/>
  <c r="L158" i="26"/>
  <c r="I158" i="26"/>
  <c r="F158" i="26"/>
  <c r="O157" i="26"/>
  <c r="L157" i="26"/>
  <c r="I157" i="26"/>
  <c r="F157" i="26"/>
  <c r="O156" i="26"/>
  <c r="L156" i="26"/>
  <c r="C156" i="26" s="1"/>
  <c r="I156" i="26"/>
  <c r="F156" i="26"/>
  <c r="O155" i="26"/>
  <c r="L155" i="26"/>
  <c r="I155" i="26"/>
  <c r="F155" i="26"/>
  <c r="O154" i="26"/>
  <c r="L154" i="26"/>
  <c r="I154" i="26"/>
  <c r="F154" i="26"/>
  <c r="O153" i="26"/>
  <c r="L153" i="26"/>
  <c r="I153" i="26"/>
  <c r="F153" i="26"/>
  <c r="O152" i="26"/>
  <c r="L152" i="26"/>
  <c r="I152" i="26"/>
  <c r="F152" i="26"/>
  <c r="O151" i="26"/>
  <c r="N151" i="26"/>
  <c r="M151" i="26"/>
  <c r="K151" i="26"/>
  <c r="J151" i="26"/>
  <c r="H151" i="26"/>
  <c r="G151" i="26"/>
  <c r="E151" i="26"/>
  <c r="D151" i="26"/>
  <c r="D130" i="26" s="1"/>
  <c r="O150" i="26"/>
  <c r="L150" i="26"/>
  <c r="I150" i="26"/>
  <c r="F150" i="26"/>
  <c r="C150" i="26" s="1"/>
  <c r="O149" i="26"/>
  <c r="L149" i="26"/>
  <c r="I149" i="26"/>
  <c r="F149" i="26"/>
  <c r="C149" i="26" s="1"/>
  <c r="O148" i="26"/>
  <c r="L148" i="26"/>
  <c r="I148" i="26"/>
  <c r="F148" i="26"/>
  <c r="O147" i="26"/>
  <c r="O144" i="26" s="1"/>
  <c r="L147" i="26"/>
  <c r="I147" i="26"/>
  <c r="F147" i="26"/>
  <c r="C147" i="26" s="1"/>
  <c r="O146" i="26"/>
  <c r="L146" i="26"/>
  <c r="I146" i="26"/>
  <c r="F146" i="26"/>
  <c r="O145" i="26"/>
  <c r="L145" i="26"/>
  <c r="L144" i="26" s="1"/>
  <c r="I145" i="26"/>
  <c r="I144" i="26" s="1"/>
  <c r="F145" i="26"/>
  <c r="N144" i="26"/>
  <c r="M144" i="26"/>
  <c r="K144" i="26"/>
  <c r="J144" i="26"/>
  <c r="H144" i="26"/>
  <c r="G144" i="26"/>
  <c r="E144" i="26"/>
  <c r="D144" i="26"/>
  <c r="O143" i="26"/>
  <c r="L143" i="26"/>
  <c r="I143" i="26"/>
  <c r="C143" i="26" s="1"/>
  <c r="F143" i="26"/>
  <c r="O142" i="26"/>
  <c r="L142" i="26"/>
  <c r="L141" i="26" s="1"/>
  <c r="I142" i="26"/>
  <c r="F142" i="26"/>
  <c r="F141" i="26" s="1"/>
  <c r="N141" i="26"/>
  <c r="M141" i="26"/>
  <c r="K141" i="26"/>
  <c r="J141" i="26"/>
  <c r="I141" i="26"/>
  <c r="H141" i="26"/>
  <c r="G141" i="26"/>
  <c r="E141" i="26"/>
  <c r="D141" i="26"/>
  <c r="O140" i="26"/>
  <c r="L140" i="26"/>
  <c r="I140" i="26"/>
  <c r="F140" i="26"/>
  <c r="O139" i="26"/>
  <c r="L139" i="26"/>
  <c r="I139" i="26"/>
  <c r="F139" i="26"/>
  <c r="C139" i="26" s="1"/>
  <c r="O138" i="26"/>
  <c r="L138" i="26"/>
  <c r="I138" i="26"/>
  <c r="F138" i="26"/>
  <c r="O137" i="26"/>
  <c r="L137" i="26"/>
  <c r="L136" i="26" s="1"/>
  <c r="I137" i="26"/>
  <c r="F137" i="26"/>
  <c r="N136" i="26"/>
  <c r="M136" i="26"/>
  <c r="M130" i="26" s="1"/>
  <c r="K136" i="26"/>
  <c r="J136" i="26"/>
  <c r="H136" i="26"/>
  <c r="G136" i="26"/>
  <c r="F136" i="26"/>
  <c r="E136" i="26"/>
  <c r="D136" i="26"/>
  <c r="O135" i="26"/>
  <c r="O131" i="26" s="1"/>
  <c r="L135" i="26"/>
  <c r="I135" i="26"/>
  <c r="F135" i="26"/>
  <c r="C135" i="26"/>
  <c r="O134" i="26"/>
  <c r="L134" i="26"/>
  <c r="I134" i="26"/>
  <c r="F134" i="26"/>
  <c r="C134" i="26" s="1"/>
  <c r="O133" i="26"/>
  <c r="L133" i="26"/>
  <c r="I133" i="26"/>
  <c r="F133" i="26"/>
  <c r="C133" i="26" s="1"/>
  <c r="O132" i="26"/>
  <c r="L132" i="26"/>
  <c r="I132" i="26"/>
  <c r="F132" i="26"/>
  <c r="N131" i="26"/>
  <c r="M131" i="26"/>
  <c r="K131" i="26"/>
  <c r="K130" i="26" s="1"/>
  <c r="J131" i="26"/>
  <c r="H131" i="26"/>
  <c r="G131" i="26"/>
  <c r="E131" i="26"/>
  <c r="D131" i="26"/>
  <c r="H130" i="26"/>
  <c r="O129" i="26"/>
  <c r="L129" i="26"/>
  <c r="L128" i="26" s="1"/>
  <c r="I129" i="26"/>
  <c r="I128" i="26" s="1"/>
  <c r="F129" i="26"/>
  <c r="O128" i="26"/>
  <c r="N128" i="26"/>
  <c r="M128" i="26"/>
  <c r="K128" i="26"/>
  <c r="J128" i="26"/>
  <c r="H128" i="26"/>
  <c r="G128" i="26"/>
  <c r="F128" i="26"/>
  <c r="E128" i="26"/>
  <c r="D128" i="26"/>
  <c r="O127" i="26"/>
  <c r="L127" i="26"/>
  <c r="I127" i="26"/>
  <c r="F127" i="26"/>
  <c r="C127" i="26"/>
  <c r="O126" i="26"/>
  <c r="L126" i="26"/>
  <c r="I126" i="26"/>
  <c r="F126" i="26"/>
  <c r="C126" i="26" s="1"/>
  <c r="O125" i="26"/>
  <c r="L125" i="26"/>
  <c r="I125" i="26"/>
  <c r="F125" i="26"/>
  <c r="C125" i="26" s="1"/>
  <c r="O124" i="26"/>
  <c r="L124" i="26"/>
  <c r="I124" i="26"/>
  <c r="F124" i="26"/>
  <c r="O123" i="26"/>
  <c r="L123" i="26"/>
  <c r="I123" i="26"/>
  <c r="F123" i="26"/>
  <c r="N122" i="26"/>
  <c r="M122" i="26"/>
  <c r="L122" i="26"/>
  <c r="K122" i="26"/>
  <c r="J122" i="26"/>
  <c r="H122" i="26"/>
  <c r="G122" i="26"/>
  <c r="E122" i="26"/>
  <c r="D122" i="26"/>
  <c r="O121" i="26"/>
  <c r="L121" i="26"/>
  <c r="I121" i="26"/>
  <c r="F121" i="26"/>
  <c r="O120" i="26"/>
  <c r="L120" i="26"/>
  <c r="C120" i="26" s="1"/>
  <c r="I120" i="26"/>
  <c r="F120" i="26"/>
  <c r="O119" i="26"/>
  <c r="L119" i="26"/>
  <c r="I119" i="26"/>
  <c r="F119" i="26"/>
  <c r="O118" i="26"/>
  <c r="L118" i="26"/>
  <c r="I118" i="26"/>
  <c r="F118" i="26"/>
  <c r="O117" i="26"/>
  <c r="L117" i="26"/>
  <c r="I117" i="26"/>
  <c r="F117" i="26"/>
  <c r="F116" i="26" s="1"/>
  <c r="N116" i="26"/>
  <c r="M116" i="26"/>
  <c r="K116" i="26"/>
  <c r="J116" i="26"/>
  <c r="H116" i="26"/>
  <c r="G116" i="26"/>
  <c r="E116" i="26"/>
  <c r="D116" i="26"/>
  <c r="D83" i="26" s="1"/>
  <c r="O115" i="26"/>
  <c r="O112" i="26" s="1"/>
  <c r="L115" i="26"/>
  <c r="I115" i="26"/>
  <c r="F115" i="26"/>
  <c r="O114" i="26"/>
  <c r="L114" i="26"/>
  <c r="I114" i="26"/>
  <c r="F114" i="26"/>
  <c r="O113" i="26"/>
  <c r="L113" i="26"/>
  <c r="L112" i="26" s="1"/>
  <c r="I113" i="26"/>
  <c r="I112" i="26" s="1"/>
  <c r="F113" i="26"/>
  <c r="N112" i="26"/>
  <c r="M112" i="26"/>
  <c r="K112" i="26"/>
  <c r="J112" i="26"/>
  <c r="H112" i="26"/>
  <c r="G112" i="26"/>
  <c r="E112" i="26"/>
  <c r="D112" i="26"/>
  <c r="O111" i="26"/>
  <c r="L111" i="26"/>
  <c r="I111" i="26"/>
  <c r="C111" i="26" s="1"/>
  <c r="F111" i="26"/>
  <c r="O110" i="26"/>
  <c r="L110" i="26"/>
  <c r="I110" i="26"/>
  <c r="F110" i="26"/>
  <c r="O109" i="26"/>
  <c r="L109" i="26"/>
  <c r="I109" i="26"/>
  <c r="F109" i="26"/>
  <c r="O108" i="26"/>
  <c r="L108" i="26"/>
  <c r="I108" i="26"/>
  <c r="F108" i="26"/>
  <c r="O107" i="26"/>
  <c r="O103" i="26" s="1"/>
  <c r="L107" i="26"/>
  <c r="I107" i="26"/>
  <c r="F107" i="26"/>
  <c r="C107" i="26"/>
  <c r="O106" i="26"/>
  <c r="L106" i="26"/>
  <c r="I106" i="26"/>
  <c r="F106" i="26"/>
  <c r="C106" i="26" s="1"/>
  <c r="O105" i="26"/>
  <c r="L105" i="26"/>
  <c r="I105" i="26"/>
  <c r="F105" i="26"/>
  <c r="O104" i="26"/>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O99" i="26"/>
  <c r="L99" i="26"/>
  <c r="I99" i="26"/>
  <c r="F99" i="26"/>
  <c r="C99" i="26" s="1"/>
  <c r="O98" i="26"/>
  <c r="L98" i="26"/>
  <c r="I98" i="26"/>
  <c r="F98" i="26"/>
  <c r="O97" i="26"/>
  <c r="L97" i="26"/>
  <c r="I97" i="26"/>
  <c r="F97" i="26"/>
  <c r="O96" i="26"/>
  <c r="L96" i="26"/>
  <c r="C96" i="26" s="1"/>
  <c r="I96" i="26"/>
  <c r="F96" i="26"/>
  <c r="O95" i="26"/>
  <c r="N95" i="26"/>
  <c r="M95" i="26"/>
  <c r="K95" i="26"/>
  <c r="J95" i="26"/>
  <c r="H95" i="26"/>
  <c r="H83" i="26" s="1"/>
  <c r="G95" i="26"/>
  <c r="E95" i="26"/>
  <c r="D95" i="26"/>
  <c r="O94" i="26"/>
  <c r="L94" i="26"/>
  <c r="I94" i="26"/>
  <c r="F94" i="26"/>
  <c r="O93" i="26"/>
  <c r="L93" i="26"/>
  <c r="I93" i="26"/>
  <c r="F93" i="26"/>
  <c r="O92" i="26"/>
  <c r="L92" i="26"/>
  <c r="I92" i="26"/>
  <c r="F92" i="26"/>
  <c r="O91" i="26"/>
  <c r="O89" i="26" s="1"/>
  <c r="L91" i="26"/>
  <c r="I91" i="26"/>
  <c r="F91" i="26"/>
  <c r="C91" i="26"/>
  <c r="O90" i="26"/>
  <c r="L90" i="26"/>
  <c r="I90" i="26"/>
  <c r="F90" i="26"/>
  <c r="F89" i="26" s="1"/>
  <c r="N89" i="26"/>
  <c r="M89" i="26"/>
  <c r="K89" i="26"/>
  <c r="J89" i="26"/>
  <c r="I89" i="26"/>
  <c r="H89" i="26"/>
  <c r="G89" i="26"/>
  <c r="E89" i="26"/>
  <c r="E83" i="26" s="1"/>
  <c r="D89" i="26"/>
  <c r="O88" i="26"/>
  <c r="L88" i="26"/>
  <c r="I88" i="26"/>
  <c r="F88" i="26"/>
  <c r="O87" i="26"/>
  <c r="L87" i="26"/>
  <c r="I87" i="26"/>
  <c r="F87" i="26"/>
  <c r="O86" i="26"/>
  <c r="L86" i="26"/>
  <c r="I86" i="26"/>
  <c r="F86" i="26"/>
  <c r="O85" i="26"/>
  <c r="L85" i="26"/>
  <c r="L84" i="26" s="1"/>
  <c r="I85" i="26"/>
  <c r="F85" i="26"/>
  <c r="N84" i="26"/>
  <c r="M84" i="26"/>
  <c r="K84" i="26"/>
  <c r="J84" i="26"/>
  <c r="H84" i="26"/>
  <c r="G84" i="26"/>
  <c r="G83" i="26" s="1"/>
  <c r="F84" i="26"/>
  <c r="E84" i="26"/>
  <c r="D84" i="26"/>
  <c r="K83" i="26"/>
  <c r="O82" i="26"/>
  <c r="L82" i="26"/>
  <c r="I82" i="26"/>
  <c r="F82" i="26"/>
  <c r="O81" i="26"/>
  <c r="L81" i="26"/>
  <c r="L80" i="26" s="1"/>
  <c r="I81" i="26"/>
  <c r="I80" i="26" s="1"/>
  <c r="F81" i="26"/>
  <c r="O80" i="26"/>
  <c r="N80" i="26"/>
  <c r="M80" i="26"/>
  <c r="K80" i="26"/>
  <c r="J80" i="26"/>
  <c r="H80" i="26"/>
  <c r="G80" i="26"/>
  <c r="F80" i="26"/>
  <c r="E80" i="26"/>
  <c r="D80" i="26"/>
  <c r="O79" i="26"/>
  <c r="L79" i="26"/>
  <c r="I79" i="26"/>
  <c r="F79" i="26"/>
  <c r="O78" i="26"/>
  <c r="L78" i="26"/>
  <c r="I78" i="26"/>
  <c r="I77" i="26" s="1"/>
  <c r="I76" i="26" s="1"/>
  <c r="F78" i="26"/>
  <c r="F77" i="26" s="1"/>
  <c r="N77" i="26"/>
  <c r="M77" i="26"/>
  <c r="M76" i="26" s="1"/>
  <c r="L77" i="26"/>
  <c r="K77" i="26"/>
  <c r="K76" i="26" s="1"/>
  <c r="J77" i="26"/>
  <c r="H77" i="26"/>
  <c r="G77" i="26"/>
  <c r="E77" i="26"/>
  <c r="D77" i="26"/>
  <c r="N76" i="26"/>
  <c r="H76" i="26"/>
  <c r="G76" i="26"/>
  <c r="F76" i="26"/>
  <c r="D76" i="26"/>
  <c r="O74" i="26"/>
  <c r="L74" i="26"/>
  <c r="I74" i="26"/>
  <c r="F74" i="26"/>
  <c r="O73" i="26"/>
  <c r="L73" i="26"/>
  <c r="I73" i="26"/>
  <c r="F73" i="26"/>
  <c r="O72" i="26"/>
  <c r="L72" i="26"/>
  <c r="I72" i="26"/>
  <c r="F72" i="26"/>
  <c r="O71" i="26"/>
  <c r="L71" i="26"/>
  <c r="I71" i="26"/>
  <c r="F71" i="26"/>
  <c r="O70" i="26"/>
  <c r="L70" i="26"/>
  <c r="I70" i="26"/>
  <c r="F70" i="26"/>
  <c r="N69" i="26"/>
  <c r="N67" i="26" s="1"/>
  <c r="M69" i="26"/>
  <c r="M67" i="26" s="1"/>
  <c r="K69" i="26"/>
  <c r="J69" i="26"/>
  <c r="H69" i="26"/>
  <c r="H67" i="26" s="1"/>
  <c r="G69" i="26"/>
  <c r="F69" i="26"/>
  <c r="E69" i="26"/>
  <c r="E67" i="26" s="1"/>
  <c r="D69" i="26"/>
  <c r="D67" i="26" s="1"/>
  <c r="D53" i="26" s="1"/>
  <c r="O68" i="26"/>
  <c r="L68" i="26"/>
  <c r="I68" i="26"/>
  <c r="F68" i="26"/>
  <c r="K67" i="26"/>
  <c r="J67" i="26"/>
  <c r="G67" i="26"/>
  <c r="F67" i="26"/>
  <c r="O66" i="26"/>
  <c r="L66" i="26"/>
  <c r="C66" i="26" s="1"/>
  <c r="I66" i="26"/>
  <c r="F66" i="26"/>
  <c r="O65" i="26"/>
  <c r="L65" i="26"/>
  <c r="C65" i="26" s="1"/>
  <c r="I65" i="26"/>
  <c r="F65" i="26"/>
  <c r="O64" i="26"/>
  <c r="L64" i="26"/>
  <c r="I64" i="26"/>
  <c r="F64" i="26"/>
  <c r="O63" i="26"/>
  <c r="L63" i="26"/>
  <c r="I63" i="26"/>
  <c r="F63" i="26"/>
  <c r="O62" i="26"/>
  <c r="L62" i="26"/>
  <c r="I62" i="26"/>
  <c r="F62" i="26"/>
  <c r="O61" i="26"/>
  <c r="O58" i="26" s="1"/>
  <c r="L61" i="26"/>
  <c r="I61" i="26"/>
  <c r="F61" i="26"/>
  <c r="C61" i="26"/>
  <c r="O60" i="26"/>
  <c r="L60" i="26"/>
  <c r="I60" i="26"/>
  <c r="F60" i="26"/>
  <c r="C60" i="26" s="1"/>
  <c r="O59" i="26"/>
  <c r="L59" i="26"/>
  <c r="I59" i="26"/>
  <c r="I58" i="26" s="1"/>
  <c r="F59" i="26"/>
  <c r="F58" i="26" s="1"/>
  <c r="N58" i="26"/>
  <c r="M58" i="26"/>
  <c r="K58" i="26"/>
  <c r="K54" i="26" s="1"/>
  <c r="J58" i="26"/>
  <c r="H58" i="26"/>
  <c r="G58" i="26"/>
  <c r="E58" i="26"/>
  <c r="D58" i="26"/>
  <c r="O57" i="26"/>
  <c r="L57" i="26"/>
  <c r="I57" i="26"/>
  <c r="F57" i="26"/>
  <c r="O56" i="26"/>
  <c r="L56" i="26"/>
  <c r="I56" i="26"/>
  <c r="I55" i="26" s="1"/>
  <c r="I54" i="26" s="1"/>
  <c r="F56" i="26"/>
  <c r="F55" i="26" s="1"/>
  <c r="N55" i="26"/>
  <c r="N54" i="26" s="1"/>
  <c r="N53" i="26" s="1"/>
  <c r="M55" i="26"/>
  <c r="K55" i="26"/>
  <c r="J55" i="26"/>
  <c r="H55" i="26"/>
  <c r="H54" i="26" s="1"/>
  <c r="H53" i="26" s="1"/>
  <c r="G55" i="26"/>
  <c r="G54" i="26" s="1"/>
  <c r="G53" i="26" s="1"/>
  <c r="E55" i="26"/>
  <c r="E54" i="26" s="1"/>
  <c r="E53" i="26" s="1"/>
  <c r="D55" i="26"/>
  <c r="J54" i="26"/>
  <c r="J53" i="26" s="1"/>
  <c r="D54" i="26"/>
  <c r="K53" i="26"/>
  <c r="O47" i="26"/>
  <c r="C47" i="26" s="1"/>
  <c r="O46" i="26"/>
  <c r="C46" i="26"/>
  <c r="O45" i="26"/>
  <c r="N45" i="26"/>
  <c r="M45" i="26"/>
  <c r="L44" i="26"/>
  <c r="I44" i="26"/>
  <c r="I43" i="26" s="1"/>
  <c r="F44" i="26"/>
  <c r="K43" i="26"/>
  <c r="J43" i="26"/>
  <c r="H43" i="26"/>
  <c r="G43" i="26"/>
  <c r="F43" i="26"/>
  <c r="E43" i="26"/>
  <c r="D43" i="26"/>
  <c r="F42" i="26"/>
  <c r="F41" i="26" s="1"/>
  <c r="C41" i="26" s="1"/>
  <c r="C42" i="26"/>
  <c r="E41" i="26"/>
  <c r="D41" i="26"/>
  <c r="L40" i="26"/>
  <c r="C40" i="26" s="1"/>
  <c r="L39" i="26"/>
  <c r="C39" i="26"/>
  <c r="L38" i="26"/>
  <c r="C38" i="26" s="1"/>
  <c r="L37" i="26"/>
  <c r="K36" i="26"/>
  <c r="J36" i="26"/>
  <c r="L35" i="26"/>
  <c r="C35" i="26" s="1"/>
  <c r="L34" i="26"/>
  <c r="C34" i="26"/>
  <c r="L33" i="26"/>
  <c r="C33" i="26" s="1"/>
  <c r="K33" i="26"/>
  <c r="J33" i="26"/>
  <c r="L32" i="26"/>
  <c r="C32" i="26" s="1"/>
  <c r="K31" i="26"/>
  <c r="K26" i="26" s="1"/>
  <c r="J31" i="26"/>
  <c r="L30" i="26"/>
  <c r="C30" i="26"/>
  <c r="L29" i="26"/>
  <c r="L28" i="26"/>
  <c r="C28" i="26"/>
  <c r="K27" i="26"/>
  <c r="J27" i="26"/>
  <c r="F25" i="26"/>
  <c r="C25" i="26" s="1"/>
  <c r="I24" i="26"/>
  <c r="F24" i="26"/>
  <c r="C24" i="26" s="1"/>
  <c r="O23" i="26"/>
  <c r="L23" i="26"/>
  <c r="I23" i="26"/>
  <c r="F23" i="26"/>
  <c r="O22" i="26"/>
  <c r="L22" i="26"/>
  <c r="L21" i="26" s="1"/>
  <c r="I22" i="26"/>
  <c r="I21" i="26" s="1"/>
  <c r="F22" i="26"/>
  <c r="O21" i="26"/>
  <c r="N21" i="26"/>
  <c r="N292" i="26" s="1"/>
  <c r="N291" i="26" s="1"/>
  <c r="M21" i="26"/>
  <c r="K21" i="26"/>
  <c r="K292" i="26" s="1"/>
  <c r="K291" i="26" s="1"/>
  <c r="J21" i="26"/>
  <c r="J292" i="26" s="1"/>
  <c r="J291" i="26" s="1"/>
  <c r="H21" i="26"/>
  <c r="H292" i="26" s="1"/>
  <c r="H291" i="26" s="1"/>
  <c r="G21" i="26"/>
  <c r="F21" i="26"/>
  <c r="E21" i="26"/>
  <c r="E292" i="26" s="1"/>
  <c r="E291" i="26" s="1"/>
  <c r="D21" i="26"/>
  <c r="D292" i="26" s="1"/>
  <c r="D291" i="26" s="1"/>
  <c r="O20" i="26"/>
  <c r="D20" i="26"/>
  <c r="O301" i="25"/>
  <c r="L301" i="25"/>
  <c r="I301" i="25"/>
  <c r="F301" i="25"/>
  <c r="C301" i="25" s="1"/>
  <c r="O300" i="25"/>
  <c r="L300" i="25"/>
  <c r="I300" i="25"/>
  <c r="F300" i="25"/>
  <c r="C300" i="25" s="1"/>
  <c r="O299" i="25"/>
  <c r="L299" i="25"/>
  <c r="I299" i="25"/>
  <c r="F299" i="25"/>
  <c r="C299" i="25" s="1"/>
  <c r="O298" i="25"/>
  <c r="L298" i="25"/>
  <c r="I298" i="25"/>
  <c r="F298" i="25"/>
  <c r="O297" i="25"/>
  <c r="L297" i="25"/>
  <c r="I297" i="25"/>
  <c r="F297" i="25"/>
  <c r="O296" i="25"/>
  <c r="L296" i="25"/>
  <c r="I296" i="25"/>
  <c r="F296" i="25"/>
  <c r="O295" i="25"/>
  <c r="L295" i="25"/>
  <c r="I295" i="25"/>
  <c r="C295" i="25" s="1"/>
  <c r="F295" i="25"/>
  <c r="O294" i="25"/>
  <c r="O293" i="25" s="1"/>
  <c r="L294" i="25"/>
  <c r="L293" i="25" s="1"/>
  <c r="I294" i="25"/>
  <c r="F294" i="25"/>
  <c r="N293" i="25"/>
  <c r="M293" i="25"/>
  <c r="K293" i="25"/>
  <c r="J293" i="25"/>
  <c r="I293" i="25"/>
  <c r="H293" i="25"/>
  <c r="G293" i="25"/>
  <c r="E293" i="25"/>
  <c r="D293" i="25"/>
  <c r="O288" i="25"/>
  <c r="L288" i="25"/>
  <c r="I288" i="25"/>
  <c r="F288" i="25"/>
  <c r="C288" i="25" s="1"/>
  <c r="O287" i="25"/>
  <c r="L287" i="25"/>
  <c r="L286" i="25" s="1"/>
  <c r="I287" i="25"/>
  <c r="F287" i="25"/>
  <c r="O286" i="25"/>
  <c r="N286" i="25"/>
  <c r="M286" i="25"/>
  <c r="K286" i="25"/>
  <c r="J286" i="25"/>
  <c r="H286" i="25"/>
  <c r="G286" i="25"/>
  <c r="E286" i="25"/>
  <c r="D286" i="25"/>
  <c r="O285" i="25"/>
  <c r="L285" i="25"/>
  <c r="I285" i="25"/>
  <c r="F285" i="25"/>
  <c r="O284" i="25"/>
  <c r="N284" i="25"/>
  <c r="M284" i="25"/>
  <c r="M283" i="25" s="1"/>
  <c r="L284" i="25"/>
  <c r="L283" i="25" s="1"/>
  <c r="K284" i="25"/>
  <c r="J284" i="25"/>
  <c r="J283" i="25" s="1"/>
  <c r="I284" i="25"/>
  <c r="I283" i="25" s="1"/>
  <c r="H284" i="25"/>
  <c r="H283" i="25" s="1"/>
  <c r="G284" i="25"/>
  <c r="E284" i="25"/>
  <c r="E283" i="25" s="1"/>
  <c r="D284" i="25"/>
  <c r="D283" i="25" s="1"/>
  <c r="O283" i="25"/>
  <c r="N283" i="25"/>
  <c r="K283" i="25"/>
  <c r="G283" i="25"/>
  <c r="O282" i="25"/>
  <c r="O281" i="25" s="1"/>
  <c r="L282" i="25"/>
  <c r="I282" i="25"/>
  <c r="I281" i="25" s="1"/>
  <c r="F282" i="25"/>
  <c r="N281" i="25"/>
  <c r="M281" i="25"/>
  <c r="L281" i="25"/>
  <c r="K281" i="25"/>
  <c r="J281" i="25"/>
  <c r="H281" i="25"/>
  <c r="G281" i="25"/>
  <c r="E281" i="25"/>
  <c r="D281" i="25"/>
  <c r="O280" i="25"/>
  <c r="L280" i="25"/>
  <c r="I280" i="25"/>
  <c r="F280" i="25"/>
  <c r="O279" i="25"/>
  <c r="L279" i="25"/>
  <c r="I279" i="25"/>
  <c r="F279" i="25"/>
  <c r="C279" i="25"/>
  <c r="O278" i="25"/>
  <c r="L278" i="25"/>
  <c r="I278" i="25"/>
  <c r="F278" i="25"/>
  <c r="C278" i="25" s="1"/>
  <c r="O277" i="25"/>
  <c r="L277" i="25"/>
  <c r="I277" i="25"/>
  <c r="I276" i="25" s="1"/>
  <c r="F277" i="25"/>
  <c r="C277" i="25" s="1"/>
  <c r="N276" i="25"/>
  <c r="M276" i="25"/>
  <c r="K276" i="25"/>
  <c r="J276" i="25"/>
  <c r="H276" i="25"/>
  <c r="G276" i="25"/>
  <c r="F276" i="25"/>
  <c r="E276" i="25"/>
  <c r="D276" i="25"/>
  <c r="O275" i="25"/>
  <c r="L275" i="25"/>
  <c r="C275" i="25" s="1"/>
  <c r="I275" i="25"/>
  <c r="F275" i="25"/>
  <c r="O274" i="25"/>
  <c r="L274" i="25"/>
  <c r="I274" i="25"/>
  <c r="F274" i="25"/>
  <c r="O273" i="25"/>
  <c r="L273" i="25"/>
  <c r="I273" i="25"/>
  <c r="F273" i="25"/>
  <c r="N272" i="25"/>
  <c r="N270" i="25" s="1"/>
  <c r="N269" i="25" s="1"/>
  <c r="M272" i="25"/>
  <c r="M270" i="25" s="1"/>
  <c r="L272" i="25"/>
  <c r="K272" i="25"/>
  <c r="J272" i="25"/>
  <c r="I272" i="25"/>
  <c r="H272" i="25"/>
  <c r="G272" i="25"/>
  <c r="G270" i="25" s="1"/>
  <c r="G269" i="25" s="1"/>
  <c r="F272" i="25"/>
  <c r="E272" i="25"/>
  <c r="E270" i="25" s="1"/>
  <c r="E269" i="25" s="1"/>
  <c r="D272" i="25"/>
  <c r="O271" i="25"/>
  <c r="L271" i="25"/>
  <c r="C271" i="25" s="1"/>
  <c r="I271" i="25"/>
  <c r="F271" i="25"/>
  <c r="K270" i="25"/>
  <c r="K269" i="25" s="1"/>
  <c r="H270" i="25"/>
  <c r="D270" i="25"/>
  <c r="D269" i="25" s="1"/>
  <c r="H269" i="25"/>
  <c r="O268" i="25"/>
  <c r="L268" i="25"/>
  <c r="I268" i="25"/>
  <c r="C268" i="25" s="1"/>
  <c r="F268" i="25"/>
  <c r="O267" i="25"/>
  <c r="L267" i="25"/>
  <c r="I267" i="25"/>
  <c r="I264" i="25" s="1"/>
  <c r="F267" i="25"/>
  <c r="O266" i="25"/>
  <c r="L266" i="25"/>
  <c r="I266" i="25"/>
  <c r="F266" i="25"/>
  <c r="O265" i="25"/>
  <c r="L265" i="25"/>
  <c r="I265" i="25"/>
  <c r="F265" i="25"/>
  <c r="N264" i="25"/>
  <c r="M264" i="25"/>
  <c r="K264" i="25"/>
  <c r="J264" i="25"/>
  <c r="H264" i="25"/>
  <c r="H259" i="25" s="1"/>
  <c r="G264" i="25"/>
  <c r="E264" i="25"/>
  <c r="D264" i="25"/>
  <c r="O263" i="25"/>
  <c r="L263" i="25"/>
  <c r="I263" i="25"/>
  <c r="F263" i="25"/>
  <c r="O262" i="25"/>
  <c r="L262" i="25"/>
  <c r="I262" i="25"/>
  <c r="F262" i="25"/>
  <c r="O261" i="25"/>
  <c r="L261" i="25"/>
  <c r="I261" i="25"/>
  <c r="I260" i="25" s="1"/>
  <c r="I259" i="25" s="1"/>
  <c r="F261" i="25"/>
  <c r="N260" i="25"/>
  <c r="M260" i="25"/>
  <c r="K260" i="25"/>
  <c r="K259" i="25" s="1"/>
  <c r="J260" i="25"/>
  <c r="H260" i="25"/>
  <c r="G260" i="25"/>
  <c r="E260" i="25"/>
  <c r="D260" i="25"/>
  <c r="D259" i="25" s="1"/>
  <c r="N259" i="25"/>
  <c r="J259" i="25"/>
  <c r="G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N251" i="25" s="1"/>
  <c r="M252" i="25"/>
  <c r="M251" i="25" s="1"/>
  <c r="K252" i="25"/>
  <c r="J252" i="25"/>
  <c r="I252" i="25"/>
  <c r="I251" i="25" s="1"/>
  <c r="H252" i="25"/>
  <c r="G252" i="25"/>
  <c r="F252" i="25"/>
  <c r="E252" i="25"/>
  <c r="E251" i="25" s="1"/>
  <c r="D252" i="25"/>
  <c r="K251" i="25"/>
  <c r="J251" i="25"/>
  <c r="H251" i="25"/>
  <c r="G251" i="25"/>
  <c r="F251" i="25"/>
  <c r="D251" i="25"/>
  <c r="O250" i="25"/>
  <c r="L250" i="25"/>
  <c r="I250" i="25"/>
  <c r="F250" i="25"/>
  <c r="C250" i="25" s="1"/>
  <c r="O249" i="25"/>
  <c r="L249" i="25"/>
  <c r="I249" i="25"/>
  <c r="F249" i="25"/>
  <c r="C249" i="25" s="1"/>
  <c r="O248" i="25"/>
  <c r="L248" i="25"/>
  <c r="I248" i="25"/>
  <c r="F248" i="25"/>
  <c r="O247" i="25"/>
  <c r="O246" i="25" s="1"/>
  <c r="L247" i="25"/>
  <c r="I247" i="25"/>
  <c r="F247" i="25"/>
  <c r="C247" i="25" s="1"/>
  <c r="N246" i="25"/>
  <c r="M246" i="25"/>
  <c r="L246" i="25"/>
  <c r="K246" i="25"/>
  <c r="J246" i="25"/>
  <c r="H246" i="25"/>
  <c r="G246" i="25"/>
  <c r="E246" i="25"/>
  <c r="D246" i="25"/>
  <c r="O245" i="25"/>
  <c r="L245" i="25"/>
  <c r="I245" i="25"/>
  <c r="F245" i="25"/>
  <c r="O244" i="25"/>
  <c r="L244" i="25"/>
  <c r="I244" i="25"/>
  <c r="F244" i="25"/>
  <c r="O243" i="25"/>
  <c r="L243" i="25"/>
  <c r="I243" i="25"/>
  <c r="F243" i="25"/>
  <c r="C243" i="25"/>
  <c r="O242" i="25"/>
  <c r="L242" i="25"/>
  <c r="I242" i="25"/>
  <c r="F242" i="25"/>
  <c r="C242" i="25" s="1"/>
  <c r="O241" i="25"/>
  <c r="L241" i="25"/>
  <c r="I241" i="25"/>
  <c r="F241" i="25"/>
  <c r="C241" i="25" s="1"/>
  <c r="O240" i="25"/>
  <c r="L240" i="25"/>
  <c r="I240" i="25"/>
  <c r="F240" i="25"/>
  <c r="O239" i="25"/>
  <c r="L239" i="25"/>
  <c r="I239" i="25"/>
  <c r="F239" i="25"/>
  <c r="C239" i="25" s="1"/>
  <c r="N238" i="25"/>
  <c r="M238" i="25"/>
  <c r="L238" i="25"/>
  <c r="K238" i="25"/>
  <c r="J238" i="25"/>
  <c r="H238" i="25"/>
  <c r="G238" i="25"/>
  <c r="E238" i="25"/>
  <c r="D238" i="25"/>
  <c r="O237" i="25"/>
  <c r="L237" i="25"/>
  <c r="I237" i="25"/>
  <c r="F237" i="25"/>
  <c r="O236" i="25"/>
  <c r="L236" i="25"/>
  <c r="L235" i="25" s="1"/>
  <c r="I236" i="25"/>
  <c r="I235" i="25" s="1"/>
  <c r="F236" i="25"/>
  <c r="O235" i="25"/>
  <c r="N235" i="25"/>
  <c r="N231" i="25" s="1"/>
  <c r="M235" i="25"/>
  <c r="K235" i="25"/>
  <c r="J235" i="25"/>
  <c r="J231" i="25" s="1"/>
  <c r="J230" i="25" s="1"/>
  <c r="H235" i="25"/>
  <c r="G235" i="25"/>
  <c r="F235" i="25"/>
  <c r="E235" i="25"/>
  <c r="D235" i="25"/>
  <c r="O234" i="25"/>
  <c r="O233" i="25" s="1"/>
  <c r="L234" i="25"/>
  <c r="I234" i="25"/>
  <c r="I233" i="25" s="1"/>
  <c r="F234" i="25"/>
  <c r="C234" i="25" s="1"/>
  <c r="N233" i="25"/>
  <c r="M233" i="25"/>
  <c r="L233" i="25"/>
  <c r="K233" i="25"/>
  <c r="K231" i="25" s="1"/>
  <c r="K230" i="25" s="1"/>
  <c r="J233" i="25"/>
  <c r="H233" i="25"/>
  <c r="G233" i="25"/>
  <c r="G231" i="25" s="1"/>
  <c r="E233" i="25"/>
  <c r="D233" i="25"/>
  <c r="O232" i="25"/>
  <c r="L232" i="25"/>
  <c r="L231" i="25" s="1"/>
  <c r="I232" i="25"/>
  <c r="F232" i="25"/>
  <c r="G230" i="25"/>
  <c r="O229" i="25"/>
  <c r="L229" i="25"/>
  <c r="I229" i="25"/>
  <c r="F229" i="25"/>
  <c r="C229" i="25" s="1"/>
  <c r="O228" i="25"/>
  <c r="L228" i="25"/>
  <c r="L227" i="25" s="1"/>
  <c r="I228" i="25"/>
  <c r="I227" i="25" s="1"/>
  <c r="F228" i="25"/>
  <c r="C228" i="25" s="1"/>
  <c r="O227" i="25"/>
  <c r="N227" i="25"/>
  <c r="M227" i="25"/>
  <c r="K227" i="25"/>
  <c r="J227" i="25"/>
  <c r="H227" i="25"/>
  <c r="G227" i="25"/>
  <c r="F227" i="25"/>
  <c r="C227" i="25" s="1"/>
  <c r="E227" i="25"/>
  <c r="D227" i="25"/>
  <c r="O226" i="25"/>
  <c r="L226" i="25"/>
  <c r="C226" i="25" s="1"/>
  <c r="I226" i="25"/>
  <c r="F226" i="25"/>
  <c r="O225" i="25"/>
  <c r="L225" i="25"/>
  <c r="I225" i="25"/>
  <c r="F225" i="25"/>
  <c r="O224" i="25"/>
  <c r="L224" i="25"/>
  <c r="I224" i="25"/>
  <c r="F224" i="25"/>
  <c r="O223" i="25"/>
  <c r="L223" i="25"/>
  <c r="I223" i="25"/>
  <c r="F223" i="25"/>
  <c r="O222" i="25"/>
  <c r="L222" i="25"/>
  <c r="I222" i="25"/>
  <c r="F222" i="25"/>
  <c r="C222" i="25"/>
  <c r="O221" i="25"/>
  <c r="L221" i="25"/>
  <c r="I221" i="25"/>
  <c r="F221" i="25"/>
  <c r="C221" i="25" s="1"/>
  <c r="O220" i="25"/>
  <c r="L220" i="25"/>
  <c r="I220" i="25"/>
  <c r="F220" i="25"/>
  <c r="C220" i="25" s="1"/>
  <c r="O219" i="25"/>
  <c r="L219" i="25"/>
  <c r="I219" i="25"/>
  <c r="F219" i="25"/>
  <c r="O218" i="25"/>
  <c r="L218" i="25"/>
  <c r="I218" i="25"/>
  <c r="F218" i="25"/>
  <c r="C218" i="25" s="1"/>
  <c r="O217" i="25"/>
  <c r="L217" i="25"/>
  <c r="I217" i="25"/>
  <c r="I216" i="25" s="1"/>
  <c r="F217" i="25"/>
  <c r="N216" i="25"/>
  <c r="M216" i="25"/>
  <c r="K216" i="25"/>
  <c r="J216" i="25"/>
  <c r="H216" i="25"/>
  <c r="G216" i="25"/>
  <c r="E216" i="25"/>
  <c r="D216" i="25"/>
  <c r="O215" i="25"/>
  <c r="L215" i="25"/>
  <c r="C215" i="25" s="1"/>
  <c r="I215" i="25"/>
  <c r="F215" i="25"/>
  <c r="O214" i="25"/>
  <c r="L214" i="25"/>
  <c r="C214" i="25" s="1"/>
  <c r="I214" i="25"/>
  <c r="F214" i="25"/>
  <c r="O213" i="25"/>
  <c r="L213" i="25"/>
  <c r="I213" i="25"/>
  <c r="F213" i="25"/>
  <c r="O212" i="25"/>
  <c r="L212" i="25"/>
  <c r="I212" i="25"/>
  <c r="F212" i="25"/>
  <c r="O211" i="25"/>
  <c r="L211" i="25"/>
  <c r="I211" i="25"/>
  <c r="F211" i="25"/>
  <c r="O210" i="25"/>
  <c r="L210" i="25"/>
  <c r="I210" i="25"/>
  <c r="F210" i="25"/>
  <c r="C210" i="25"/>
  <c r="O209" i="25"/>
  <c r="L209" i="25"/>
  <c r="I209" i="25"/>
  <c r="F209" i="25"/>
  <c r="C209" i="25" s="1"/>
  <c r="O208" i="25"/>
  <c r="L208" i="25"/>
  <c r="I208" i="25"/>
  <c r="F208" i="25"/>
  <c r="C208" i="25" s="1"/>
  <c r="O207" i="25"/>
  <c r="L207" i="25"/>
  <c r="I207" i="25"/>
  <c r="F207" i="25"/>
  <c r="O206" i="25"/>
  <c r="L206" i="25"/>
  <c r="I206" i="25"/>
  <c r="F206" i="25"/>
  <c r="N205" i="25"/>
  <c r="M205" i="25"/>
  <c r="M204" i="25" s="1"/>
  <c r="K205" i="25"/>
  <c r="J205" i="25"/>
  <c r="I205" i="25"/>
  <c r="H205" i="25"/>
  <c r="H204" i="25" s="1"/>
  <c r="G205" i="25"/>
  <c r="E205" i="25"/>
  <c r="D205" i="25"/>
  <c r="D204" i="25" s="1"/>
  <c r="N204" i="25"/>
  <c r="J204" i="25"/>
  <c r="E204" i="25"/>
  <c r="O203" i="25"/>
  <c r="L203" i="25"/>
  <c r="I203" i="25"/>
  <c r="F203" i="25"/>
  <c r="O202" i="25"/>
  <c r="C202" i="25" s="1"/>
  <c r="L202" i="25"/>
  <c r="I202" i="25"/>
  <c r="F202" i="25"/>
  <c r="O201" i="25"/>
  <c r="L201" i="25"/>
  <c r="I201" i="25"/>
  <c r="F201" i="25"/>
  <c r="C201" i="25" s="1"/>
  <c r="O200" i="25"/>
  <c r="L200" i="25"/>
  <c r="I200" i="25"/>
  <c r="F200" i="25"/>
  <c r="C200" i="25" s="1"/>
  <c r="O199" i="25"/>
  <c r="L199" i="25"/>
  <c r="I199" i="25"/>
  <c r="F199" i="25"/>
  <c r="O198" i="25"/>
  <c r="N198" i="25"/>
  <c r="M198" i="25"/>
  <c r="K198" i="25"/>
  <c r="K196" i="25" s="1"/>
  <c r="J198" i="25"/>
  <c r="H198" i="25"/>
  <c r="H196" i="25" s="1"/>
  <c r="G198" i="25"/>
  <c r="G196" i="25" s="1"/>
  <c r="F198" i="25"/>
  <c r="F196" i="25" s="1"/>
  <c r="E198" i="25"/>
  <c r="D198" i="25"/>
  <c r="D196" i="25" s="1"/>
  <c r="O197" i="25"/>
  <c r="L197" i="25"/>
  <c r="I197" i="25"/>
  <c r="F197" i="25"/>
  <c r="N196" i="25"/>
  <c r="M196" i="25"/>
  <c r="M195" i="25" s="1"/>
  <c r="J196" i="25"/>
  <c r="E196" i="25"/>
  <c r="E195" i="25" s="1"/>
  <c r="N195" i="25"/>
  <c r="J195" i="25"/>
  <c r="O193" i="25"/>
  <c r="L193" i="25"/>
  <c r="L192" i="25" s="1"/>
  <c r="I193" i="25"/>
  <c r="F193" i="25"/>
  <c r="O192" i="25"/>
  <c r="N192" i="25"/>
  <c r="N191" i="25" s="1"/>
  <c r="M192" i="25"/>
  <c r="M191" i="25" s="1"/>
  <c r="K192" i="25"/>
  <c r="K191" i="25" s="1"/>
  <c r="K187" i="25" s="1"/>
  <c r="J192" i="25"/>
  <c r="J191" i="25" s="1"/>
  <c r="I192" i="25"/>
  <c r="I191" i="25" s="1"/>
  <c r="H192" i="25"/>
  <c r="G192" i="25"/>
  <c r="F192" i="25"/>
  <c r="E192" i="25"/>
  <c r="E191" i="25" s="1"/>
  <c r="D192" i="25"/>
  <c r="O191" i="25"/>
  <c r="L191" i="25"/>
  <c r="H191" i="25"/>
  <c r="H187" i="25" s="1"/>
  <c r="G191" i="25"/>
  <c r="G187" i="25" s="1"/>
  <c r="D191" i="25"/>
  <c r="O190" i="25"/>
  <c r="L190" i="25"/>
  <c r="I190" i="25"/>
  <c r="F190" i="25"/>
  <c r="O189" i="25"/>
  <c r="L189" i="25"/>
  <c r="L188" i="25" s="1"/>
  <c r="I189" i="25"/>
  <c r="F189" i="25"/>
  <c r="N188" i="25"/>
  <c r="M188" i="25"/>
  <c r="M187" i="25" s="1"/>
  <c r="K188" i="25"/>
  <c r="J188" i="25"/>
  <c r="J187" i="25" s="1"/>
  <c r="I188" i="25"/>
  <c r="I187" i="25" s="1"/>
  <c r="H188" i="25"/>
  <c r="G188" i="25"/>
  <c r="F188" i="25"/>
  <c r="E188" i="25"/>
  <c r="E187" i="25" s="1"/>
  <c r="D188" i="25"/>
  <c r="L187" i="25"/>
  <c r="D187" i="25"/>
  <c r="O186" i="25"/>
  <c r="L186" i="25"/>
  <c r="I186" i="25"/>
  <c r="F186" i="25"/>
  <c r="O185" i="25"/>
  <c r="L185" i="25"/>
  <c r="L184" i="25" s="1"/>
  <c r="I185" i="25"/>
  <c r="F185" i="25"/>
  <c r="N184" i="25"/>
  <c r="M184" i="25"/>
  <c r="K184" i="25"/>
  <c r="J184" i="25"/>
  <c r="I184" i="25"/>
  <c r="H184" i="25"/>
  <c r="G184" i="25"/>
  <c r="F184" i="25"/>
  <c r="E184" i="25"/>
  <c r="D184" i="25"/>
  <c r="O183" i="25"/>
  <c r="L183" i="25"/>
  <c r="I183" i="25"/>
  <c r="F183" i="25"/>
  <c r="O182" i="25"/>
  <c r="L182" i="25"/>
  <c r="I182" i="25"/>
  <c r="F182" i="25"/>
  <c r="O181" i="25"/>
  <c r="L181" i="25"/>
  <c r="I181" i="25"/>
  <c r="F181" i="25"/>
  <c r="O180" i="25"/>
  <c r="L180" i="25"/>
  <c r="L179" i="25" s="1"/>
  <c r="I180" i="25"/>
  <c r="I179" i="25" s="1"/>
  <c r="F180" i="25"/>
  <c r="O179" i="25"/>
  <c r="N179" i="25"/>
  <c r="M179" i="25"/>
  <c r="M174" i="25" s="1"/>
  <c r="K179" i="25"/>
  <c r="J179" i="25"/>
  <c r="H179" i="25"/>
  <c r="G179" i="25"/>
  <c r="G174" i="25" s="1"/>
  <c r="G173" i="25" s="1"/>
  <c r="E179" i="25"/>
  <c r="D179" i="25"/>
  <c r="O178" i="25"/>
  <c r="L178" i="25"/>
  <c r="I178" i="25"/>
  <c r="F178" i="25"/>
  <c r="C178" i="25" s="1"/>
  <c r="O177" i="25"/>
  <c r="L177" i="25"/>
  <c r="I177" i="25"/>
  <c r="F177" i="25"/>
  <c r="C177" i="25" s="1"/>
  <c r="O176" i="25"/>
  <c r="L176" i="25"/>
  <c r="L175" i="25" s="1"/>
  <c r="I176" i="25"/>
  <c r="I175" i="25" s="1"/>
  <c r="F176" i="25"/>
  <c r="C176" i="25" s="1"/>
  <c r="O175" i="25"/>
  <c r="O174" i="25" s="1"/>
  <c r="N175" i="25"/>
  <c r="M175" i="25"/>
  <c r="K175" i="25"/>
  <c r="K174" i="25" s="1"/>
  <c r="K173" i="25" s="1"/>
  <c r="J175" i="25"/>
  <c r="J174" i="25" s="1"/>
  <c r="J173" i="25" s="1"/>
  <c r="H175" i="25"/>
  <c r="H174" i="25" s="1"/>
  <c r="H173" i="25" s="1"/>
  <c r="G175" i="25"/>
  <c r="F175" i="25"/>
  <c r="E175" i="25"/>
  <c r="D175" i="25"/>
  <c r="E174" i="25"/>
  <c r="M173" i="25"/>
  <c r="E173" i="25"/>
  <c r="O172" i="25"/>
  <c r="L172" i="25"/>
  <c r="I172" i="25"/>
  <c r="F172" i="25"/>
  <c r="O171" i="25"/>
  <c r="L171" i="25"/>
  <c r="I171" i="25"/>
  <c r="F171" i="25"/>
  <c r="C171" i="25"/>
  <c r="O170" i="25"/>
  <c r="L170" i="25"/>
  <c r="I170" i="25"/>
  <c r="F170" i="25"/>
  <c r="C170" i="25" s="1"/>
  <c r="O169" i="25"/>
  <c r="L169" i="25"/>
  <c r="I169" i="25"/>
  <c r="F169" i="25"/>
  <c r="O168" i="25"/>
  <c r="L168" i="25"/>
  <c r="I168" i="25"/>
  <c r="F168" i="25"/>
  <c r="O167" i="25"/>
  <c r="O166" i="25" s="1"/>
  <c r="L167" i="25"/>
  <c r="I167" i="25"/>
  <c r="F167" i="25"/>
  <c r="C167" i="25" s="1"/>
  <c r="N166" i="25"/>
  <c r="N165" i="25" s="1"/>
  <c r="M166" i="25"/>
  <c r="L166" i="25"/>
  <c r="L165" i="25" s="1"/>
  <c r="K166" i="25"/>
  <c r="K165" i="25" s="1"/>
  <c r="J166" i="25"/>
  <c r="H166" i="25"/>
  <c r="H165" i="25" s="1"/>
  <c r="G166" i="25"/>
  <c r="G165" i="25" s="1"/>
  <c r="E166" i="25"/>
  <c r="D166" i="25"/>
  <c r="D165" i="25" s="1"/>
  <c r="M165" i="25"/>
  <c r="J165" i="25"/>
  <c r="E165" i="25"/>
  <c r="O164" i="25"/>
  <c r="L164" i="25"/>
  <c r="I164" i="25"/>
  <c r="F164" i="25"/>
  <c r="O163" i="25"/>
  <c r="L163" i="25"/>
  <c r="I163" i="25"/>
  <c r="F163" i="25"/>
  <c r="C163" i="25"/>
  <c r="O162" i="25"/>
  <c r="L162" i="25"/>
  <c r="I162" i="25"/>
  <c r="F162" i="25"/>
  <c r="C162" i="25" s="1"/>
  <c r="O161" i="25"/>
  <c r="L161" i="25"/>
  <c r="L160" i="25" s="1"/>
  <c r="I161" i="25"/>
  <c r="I160" i="25" s="1"/>
  <c r="F161" i="25"/>
  <c r="F160" i="25" s="1"/>
  <c r="N160" i="25"/>
  <c r="M160" i="25"/>
  <c r="K160" i="25"/>
  <c r="J160" i="25"/>
  <c r="H160" i="25"/>
  <c r="G160" i="25"/>
  <c r="E160" i="25"/>
  <c r="D160" i="25"/>
  <c r="O159" i="25"/>
  <c r="L159" i="25"/>
  <c r="C159" i="25" s="1"/>
  <c r="I159" i="25"/>
  <c r="F159" i="25"/>
  <c r="O158" i="25"/>
  <c r="L158" i="25"/>
  <c r="I158" i="25"/>
  <c r="F158" i="25"/>
  <c r="C158" i="25" s="1"/>
  <c r="O157" i="25"/>
  <c r="L157" i="25"/>
  <c r="I157" i="25"/>
  <c r="F157" i="25"/>
  <c r="O156" i="25"/>
  <c r="L156" i="25"/>
  <c r="I156" i="25"/>
  <c r="F156" i="25"/>
  <c r="O155" i="25"/>
  <c r="L155" i="25"/>
  <c r="I155" i="25"/>
  <c r="F155" i="25"/>
  <c r="O154" i="25"/>
  <c r="O151" i="25" s="1"/>
  <c r="L154" i="25"/>
  <c r="I154" i="25"/>
  <c r="F154" i="25"/>
  <c r="C154" i="25"/>
  <c r="O153" i="25"/>
  <c r="L153" i="25"/>
  <c r="I153" i="25"/>
  <c r="F153" i="25"/>
  <c r="C153" i="25" s="1"/>
  <c r="O152" i="25"/>
  <c r="L152" i="25"/>
  <c r="I152" i="25"/>
  <c r="F152"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O144" i="25" s="1"/>
  <c r="L146" i="25"/>
  <c r="I146" i="25"/>
  <c r="F146" i="25"/>
  <c r="O145" i="25"/>
  <c r="L145" i="25"/>
  <c r="I145" i="25"/>
  <c r="F145" i="25"/>
  <c r="N144" i="25"/>
  <c r="M144" i="25"/>
  <c r="K144" i="25"/>
  <c r="J144" i="25"/>
  <c r="H144" i="25"/>
  <c r="G144" i="25"/>
  <c r="E144" i="25"/>
  <c r="D144" i="25"/>
  <c r="O143" i="25"/>
  <c r="L143" i="25"/>
  <c r="I143" i="25"/>
  <c r="F143" i="25"/>
  <c r="O142" i="25"/>
  <c r="O141" i="25" s="1"/>
  <c r="L142" i="25"/>
  <c r="I142" i="25"/>
  <c r="F142" i="25"/>
  <c r="N141" i="25"/>
  <c r="M141" i="25"/>
  <c r="K141" i="25"/>
  <c r="J141" i="25"/>
  <c r="I141" i="25"/>
  <c r="H141" i="25"/>
  <c r="G141" i="25"/>
  <c r="E141" i="25"/>
  <c r="D141" i="25"/>
  <c r="O140" i="25"/>
  <c r="L140" i="25"/>
  <c r="I140" i="25"/>
  <c r="F140" i="25"/>
  <c r="O139" i="25"/>
  <c r="L139" i="25"/>
  <c r="L136" i="25" s="1"/>
  <c r="I139" i="25"/>
  <c r="F139" i="25"/>
  <c r="O138" i="25"/>
  <c r="L138" i="25"/>
  <c r="I138" i="25"/>
  <c r="F138" i="25"/>
  <c r="O137" i="25"/>
  <c r="L137" i="25"/>
  <c r="I137" i="25"/>
  <c r="F137" i="25"/>
  <c r="N136" i="25"/>
  <c r="M136" i="25"/>
  <c r="K136" i="25"/>
  <c r="J136" i="25"/>
  <c r="I136" i="25"/>
  <c r="H136" i="25"/>
  <c r="G136" i="25"/>
  <c r="E136" i="25"/>
  <c r="E130" i="25" s="1"/>
  <c r="D136" i="25"/>
  <c r="O135" i="25"/>
  <c r="L135" i="25"/>
  <c r="I135" i="25"/>
  <c r="F135" i="25"/>
  <c r="O134" i="25"/>
  <c r="O131" i="25" s="1"/>
  <c r="L134" i="25"/>
  <c r="I134" i="25"/>
  <c r="C134" i="25" s="1"/>
  <c r="F134" i="25"/>
  <c r="O133" i="25"/>
  <c r="L133" i="25"/>
  <c r="I133" i="25"/>
  <c r="F133" i="25"/>
  <c r="O132" i="25"/>
  <c r="L132" i="25"/>
  <c r="I132" i="25"/>
  <c r="F132" i="25"/>
  <c r="F131" i="25" s="1"/>
  <c r="N131" i="25"/>
  <c r="M131" i="25"/>
  <c r="K131" i="25"/>
  <c r="J131" i="25"/>
  <c r="H131" i="25"/>
  <c r="G131" i="25"/>
  <c r="E131" i="25"/>
  <c r="D131" i="25"/>
  <c r="H130" i="25"/>
  <c r="O129" i="25"/>
  <c r="L129" i="25"/>
  <c r="L128" i="25" s="1"/>
  <c r="I129" i="25"/>
  <c r="F129" i="25"/>
  <c r="O128" i="25"/>
  <c r="N128" i="25"/>
  <c r="M128" i="25"/>
  <c r="K128" i="25"/>
  <c r="J128" i="25"/>
  <c r="I128" i="25"/>
  <c r="H128" i="25"/>
  <c r="G128" i="25"/>
  <c r="E128" i="25"/>
  <c r="D128" i="25"/>
  <c r="O127" i="25"/>
  <c r="L127" i="25"/>
  <c r="I127" i="25"/>
  <c r="F127" i="25"/>
  <c r="C127" i="25" s="1"/>
  <c r="O126" i="25"/>
  <c r="L126" i="25"/>
  <c r="I126" i="25"/>
  <c r="F126" i="25"/>
  <c r="O125" i="25"/>
  <c r="L125" i="25"/>
  <c r="I125" i="25"/>
  <c r="F125" i="25"/>
  <c r="C125" i="25" s="1"/>
  <c r="O124" i="25"/>
  <c r="L124" i="25"/>
  <c r="I124" i="25"/>
  <c r="F124" i="25"/>
  <c r="C124" i="25" s="1"/>
  <c r="O123" i="25"/>
  <c r="L123" i="25"/>
  <c r="I123" i="25"/>
  <c r="I122" i="25" s="1"/>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L117" i="25"/>
  <c r="I117" i="25"/>
  <c r="F117" i="25"/>
  <c r="O116" i="25"/>
  <c r="N116" i="25"/>
  <c r="M116" i="25"/>
  <c r="K116" i="25"/>
  <c r="J116" i="25"/>
  <c r="H116" i="25"/>
  <c r="G116" i="25"/>
  <c r="E116" i="25"/>
  <c r="D116" i="25"/>
  <c r="O115" i="25"/>
  <c r="L115" i="25"/>
  <c r="I115" i="25"/>
  <c r="F115" i="25"/>
  <c r="C115" i="25" s="1"/>
  <c r="O114" i="25"/>
  <c r="L114" i="25"/>
  <c r="I114" i="25"/>
  <c r="F114" i="25"/>
  <c r="O113" i="25"/>
  <c r="L113" i="25"/>
  <c r="L112" i="25" s="1"/>
  <c r="I113" i="25"/>
  <c r="F113" i="25"/>
  <c r="C113" i="25" s="1"/>
  <c r="O112" i="25"/>
  <c r="N112" i="25"/>
  <c r="M112" i="25"/>
  <c r="K112" i="25"/>
  <c r="J112" i="25"/>
  <c r="H112" i="25"/>
  <c r="G112" i="25"/>
  <c r="E112" i="25"/>
  <c r="D112" i="25"/>
  <c r="O111" i="25"/>
  <c r="L111" i="25"/>
  <c r="I111" i="25"/>
  <c r="F111" i="25"/>
  <c r="O110" i="25"/>
  <c r="L110" i="25"/>
  <c r="I110" i="25"/>
  <c r="C110" i="25" s="1"/>
  <c r="F110" i="25"/>
  <c r="O109" i="25"/>
  <c r="L109" i="25"/>
  <c r="I109" i="25"/>
  <c r="F109" i="25"/>
  <c r="O108" i="25"/>
  <c r="L108" i="25"/>
  <c r="I108" i="25"/>
  <c r="C108" i="25" s="1"/>
  <c r="F108" i="25"/>
  <c r="O107" i="25"/>
  <c r="L107" i="25"/>
  <c r="I107" i="25"/>
  <c r="F107" i="25"/>
  <c r="O106" i="25"/>
  <c r="L106" i="25"/>
  <c r="I106" i="25"/>
  <c r="F106" i="25"/>
  <c r="O105" i="25"/>
  <c r="L105" i="25"/>
  <c r="I105" i="25"/>
  <c r="F105" i="25"/>
  <c r="O104" i="25"/>
  <c r="L104" i="25"/>
  <c r="L103" i="25" s="1"/>
  <c r="I104" i="25"/>
  <c r="F104" i="25"/>
  <c r="C104" i="25" s="1"/>
  <c r="N103" i="25"/>
  <c r="M103" i="25"/>
  <c r="K103" i="25"/>
  <c r="J103" i="25"/>
  <c r="H103" i="25"/>
  <c r="G103" i="25"/>
  <c r="E103" i="25"/>
  <c r="D103" i="25"/>
  <c r="D83" i="25" s="1"/>
  <c r="O102" i="25"/>
  <c r="L102" i="25"/>
  <c r="I102" i="25"/>
  <c r="F102" i="25"/>
  <c r="O101" i="25"/>
  <c r="L101" i="25"/>
  <c r="I101" i="25"/>
  <c r="F101" i="25"/>
  <c r="C101" i="25" s="1"/>
  <c r="O100" i="25"/>
  <c r="L100" i="25"/>
  <c r="I100" i="25"/>
  <c r="F100" i="25"/>
  <c r="C100" i="25" s="1"/>
  <c r="O99" i="25"/>
  <c r="L99" i="25"/>
  <c r="I99" i="25"/>
  <c r="F99" i="25"/>
  <c r="O98" i="25"/>
  <c r="L98" i="25"/>
  <c r="I98" i="25"/>
  <c r="C98" i="25" s="1"/>
  <c r="F98" i="25"/>
  <c r="O97" i="25"/>
  <c r="L97" i="25"/>
  <c r="I97" i="25"/>
  <c r="F97" i="25"/>
  <c r="O96" i="25"/>
  <c r="O95" i="25" s="1"/>
  <c r="L96" i="25"/>
  <c r="L95" i="25" s="1"/>
  <c r="I96" i="25"/>
  <c r="F96" i="25"/>
  <c r="N95" i="25"/>
  <c r="M95" i="25"/>
  <c r="K95" i="25"/>
  <c r="J95" i="25"/>
  <c r="H95" i="25"/>
  <c r="G95" i="25"/>
  <c r="E95" i="25"/>
  <c r="D95" i="25"/>
  <c r="O94" i="25"/>
  <c r="L94" i="25"/>
  <c r="I94" i="25"/>
  <c r="F94" i="25"/>
  <c r="O93" i="25"/>
  <c r="L93" i="25"/>
  <c r="I93" i="25"/>
  <c r="F93" i="25"/>
  <c r="O92" i="25"/>
  <c r="L92" i="25"/>
  <c r="I92" i="25"/>
  <c r="F92" i="25"/>
  <c r="C92" i="25"/>
  <c r="O91" i="25"/>
  <c r="L91" i="25"/>
  <c r="I91" i="25"/>
  <c r="F91" i="25"/>
  <c r="C91" i="25" s="1"/>
  <c r="O90" i="25"/>
  <c r="L90" i="25"/>
  <c r="I90" i="25"/>
  <c r="F90" i="25"/>
  <c r="F89" i="25" s="1"/>
  <c r="N89" i="25"/>
  <c r="M89" i="25"/>
  <c r="K89" i="25"/>
  <c r="J89" i="25"/>
  <c r="H89" i="25"/>
  <c r="G89" i="25"/>
  <c r="E89" i="25"/>
  <c r="D89" i="25"/>
  <c r="O88" i="25"/>
  <c r="O84" i="25" s="1"/>
  <c r="L88" i="25"/>
  <c r="I88" i="25"/>
  <c r="C88" i="25" s="1"/>
  <c r="F88" i="25"/>
  <c r="O87" i="25"/>
  <c r="L87" i="25"/>
  <c r="I87" i="25"/>
  <c r="F87" i="25"/>
  <c r="O86" i="25"/>
  <c r="L86" i="25"/>
  <c r="I86" i="25"/>
  <c r="F86" i="25"/>
  <c r="O85" i="25"/>
  <c r="L85" i="25"/>
  <c r="L84" i="25" s="1"/>
  <c r="I85" i="25"/>
  <c r="F85" i="25"/>
  <c r="N84" i="25"/>
  <c r="M84" i="25"/>
  <c r="K84" i="25"/>
  <c r="J84" i="25"/>
  <c r="H84" i="25"/>
  <c r="G84" i="25"/>
  <c r="E84" i="25"/>
  <c r="D84" i="25"/>
  <c r="H83" i="25"/>
  <c r="O82" i="25"/>
  <c r="L82" i="25"/>
  <c r="I82" i="25"/>
  <c r="F82" i="25"/>
  <c r="O81" i="25"/>
  <c r="L81" i="25"/>
  <c r="L80" i="25" s="1"/>
  <c r="I81" i="25"/>
  <c r="F81" i="25"/>
  <c r="O80" i="25"/>
  <c r="N80" i="25"/>
  <c r="M80" i="25"/>
  <c r="K80" i="25"/>
  <c r="J80" i="25"/>
  <c r="H80" i="25"/>
  <c r="G80" i="25"/>
  <c r="G76" i="25" s="1"/>
  <c r="E80" i="25"/>
  <c r="D80" i="25"/>
  <c r="O79" i="25"/>
  <c r="L79" i="25"/>
  <c r="I79" i="25"/>
  <c r="F79" i="25"/>
  <c r="O78" i="25"/>
  <c r="O77" i="25" s="1"/>
  <c r="L78" i="25"/>
  <c r="L77" i="25" s="1"/>
  <c r="L76" i="25" s="1"/>
  <c r="I78" i="25"/>
  <c r="F78" i="25"/>
  <c r="N77" i="25"/>
  <c r="N76" i="25" s="1"/>
  <c r="M77" i="25"/>
  <c r="M76" i="25" s="1"/>
  <c r="K77" i="25"/>
  <c r="J77" i="25"/>
  <c r="H77" i="25"/>
  <c r="H76" i="25" s="1"/>
  <c r="G77" i="25"/>
  <c r="F77" i="25"/>
  <c r="E77" i="25"/>
  <c r="D77" i="25"/>
  <c r="D76" i="25" s="1"/>
  <c r="K76" i="25"/>
  <c r="E76" i="25"/>
  <c r="O74" i="25"/>
  <c r="L74" i="25"/>
  <c r="I74" i="25"/>
  <c r="F74" i="25"/>
  <c r="O73" i="25"/>
  <c r="L73" i="25"/>
  <c r="I73" i="25"/>
  <c r="F73" i="25"/>
  <c r="O72" i="25"/>
  <c r="L72" i="25"/>
  <c r="I72" i="25"/>
  <c r="F72" i="25"/>
  <c r="C72" i="25" s="1"/>
  <c r="O71" i="25"/>
  <c r="L71" i="25"/>
  <c r="I71" i="25"/>
  <c r="F71" i="25"/>
  <c r="O70" i="25"/>
  <c r="O69" i="25" s="1"/>
  <c r="L70" i="25"/>
  <c r="I70" i="25"/>
  <c r="F70" i="25"/>
  <c r="N69" i="25"/>
  <c r="N67" i="25" s="1"/>
  <c r="M69" i="25"/>
  <c r="K69" i="25"/>
  <c r="K67" i="25" s="1"/>
  <c r="J69" i="25"/>
  <c r="H69" i="25"/>
  <c r="H67" i="25" s="1"/>
  <c r="H53" i="25" s="1"/>
  <c r="G69" i="25"/>
  <c r="E69" i="25"/>
  <c r="D69" i="25"/>
  <c r="D67" i="25" s="1"/>
  <c r="O68" i="25"/>
  <c r="L68" i="25"/>
  <c r="I68" i="25"/>
  <c r="F68" i="25"/>
  <c r="C68" i="25" s="1"/>
  <c r="M67" i="25"/>
  <c r="J67" i="25"/>
  <c r="G67" i="25"/>
  <c r="E67" i="25"/>
  <c r="O66" i="25"/>
  <c r="L66" i="25"/>
  <c r="I66" i="25"/>
  <c r="C66" i="25" s="1"/>
  <c r="F66" i="25"/>
  <c r="O65" i="25"/>
  <c r="L65" i="25"/>
  <c r="I65" i="25"/>
  <c r="F65" i="25"/>
  <c r="O64" i="25"/>
  <c r="L64" i="25"/>
  <c r="I64" i="25"/>
  <c r="F64" i="25"/>
  <c r="C64" i="25" s="1"/>
  <c r="O63" i="25"/>
  <c r="L63" i="25"/>
  <c r="I63" i="25"/>
  <c r="F63" i="25"/>
  <c r="O62" i="25"/>
  <c r="L62" i="25"/>
  <c r="I62" i="25"/>
  <c r="F62" i="25"/>
  <c r="O61" i="25"/>
  <c r="L61" i="25"/>
  <c r="I61" i="25"/>
  <c r="F61" i="25"/>
  <c r="O60" i="25"/>
  <c r="L60" i="25"/>
  <c r="I60" i="25"/>
  <c r="F60" i="25"/>
  <c r="O59" i="25"/>
  <c r="L59" i="25"/>
  <c r="I59" i="25"/>
  <c r="F59" i="25"/>
  <c r="O58" i="25"/>
  <c r="O54" i="25" s="1"/>
  <c r="N58" i="25"/>
  <c r="M58" i="25"/>
  <c r="K58" i="25"/>
  <c r="J58" i="25"/>
  <c r="H58" i="25"/>
  <c r="G58" i="25"/>
  <c r="E58" i="25"/>
  <c r="D58" i="25"/>
  <c r="O57" i="25"/>
  <c r="L57" i="25"/>
  <c r="I57" i="25"/>
  <c r="F57" i="25"/>
  <c r="O56" i="25"/>
  <c r="O55" i="25" s="1"/>
  <c r="L56" i="25"/>
  <c r="I56" i="25"/>
  <c r="I55" i="25" s="1"/>
  <c r="F56" i="25"/>
  <c r="N55" i="25"/>
  <c r="N54" i="25" s="1"/>
  <c r="M55" i="25"/>
  <c r="K55" i="25"/>
  <c r="J55" i="25"/>
  <c r="J54" i="25" s="1"/>
  <c r="J53" i="25" s="1"/>
  <c r="H55" i="25"/>
  <c r="H54" i="25" s="1"/>
  <c r="G55" i="25"/>
  <c r="E55" i="25"/>
  <c r="D55" i="25"/>
  <c r="D54" i="25" s="1"/>
  <c r="K54" i="25"/>
  <c r="G54" i="25"/>
  <c r="O47" i="25"/>
  <c r="C47" i="25"/>
  <c r="O46" i="25"/>
  <c r="O45" i="25" s="1"/>
  <c r="C46" i="25"/>
  <c r="N45" i="25"/>
  <c r="M45" i="25"/>
  <c r="C45" i="25"/>
  <c r="L44" i="25"/>
  <c r="I44" i="25"/>
  <c r="F44" i="25"/>
  <c r="C44" i="25" s="1"/>
  <c r="L43" i="25"/>
  <c r="K43" i="25"/>
  <c r="J43" i="25"/>
  <c r="I43" i="25"/>
  <c r="H43" i="25"/>
  <c r="G43" i="25"/>
  <c r="F43" i="25"/>
  <c r="E43" i="25"/>
  <c r="D43" i="25"/>
  <c r="F42" i="25"/>
  <c r="F41" i="25" s="1"/>
  <c r="C42" i="25"/>
  <c r="E41" i="25"/>
  <c r="D41" i="25"/>
  <c r="C41" i="25"/>
  <c r="L40" i="25"/>
  <c r="C40" i="25" s="1"/>
  <c r="L39" i="25"/>
  <c r="C39" i="25" s="1"/>
  <c r="L38" i="25"/>
  <c r="C38" i="25" s="1"/>
  <c r="L37" i="25"/>
  <c r="C37" i="25" s="1"/>
  <c r="K36" i="25"/>
  <c r="J36" i="25"/>
  <c r="L35" i="25"/>
  <c r="C35" i="25" s="1"/>
  <c r="L34" i="25"/>
  <c r="K33" i="25"/>
  <c r="K26" i="25" s="1"/>
  <c r="K20" i="25" s="1"/>
  <c r="J33" i="25"/>
  <c r="L32" i="25"/>
  <c r="C32" i="25" s="1"/>
  <c r="K31" i="25"/>
  <c r="J31" i="25"/>
  <c r="L30" i="25"/>
  <c r="C30" i="25" s="1"/>
  <c r="L29" i="25"/>
  <c r="L28" i="25"/>
  <c r="C28" i="25" s="1"/>
  <c r="K27" i="25"/>
  <c r="J27" i="25"/>
  <c r="F25" i="25"/>
  <c r="C25" i="25" s="1"/>
  <c r="I24" i="25"/>
  <c r="F24" i="25"/>
  <c r="C24" i="25" s="1"/>
  <c r="O23" i="25"/>
  <c r="L23" i="25"/>
  <c r="I23" i="25"/>
  <c r="F23" i="25"/>
  <c r="O22" i="25"/>
  <c r="O21" i="25" s="1"/>
  <c r="L22" i="25"/>
  <c r="I22" i="25"/>
  <c r="I21" i="25" s="1"/>
  <c r="F22" i="25"/>
  <c r="N21" i="25"/>
  <c r="N292" i="25" s="1"/>
  <c r="N291" i="25" s="1"/>
  <c r="M21" i="25"/>
  <c r="M292" i="25" s="1"/>
  <c r="M291" i="25" s="1"/>
  <c r="L21" i="25"/>
  <c r="L292" i="25" s="1"/>
  <c r="K21" i="25"/>
  <c r="K292" i="25" s="1"/>
  <c r="K291" i="25" s="1"/>
  <c r="J21" i="25"/>
  <c r="J292" i="25" s="1"/>
  <c r="J291" i="25" s="1"/>
  <c r="H21" i="25"/>
  <c r="H292" i="25" s="1"/>
  <c r="H291" i="25" s="1"/>
  <c r="G21" i="25"/>
  <c r="F21" i="25"/>
  <c r="E21" i="25"/>
  <c r="E292" i="25" s="1"/>
  <c r="E291" i="25" s="1"/>
  <c r="D21" i="25"/>
  <c r="D292" i="25" s="1"/>
  <c r="M20" i="25"/>
  <c r="O301" i="24"/>
  <c r="L301" i="24"/>
  <c r="I301" i="24"/>
  <c r="F301" i="24"/>
  <c r="O300" i="24"/>
  <c r="L300" i="24"/>
  <c r="I300" i="24"/>
  <c r="F300" i="24"/>
  <c r="O299" i="24"/>
  <c r="L299" i="24"/>
  <c r="I299" i="24"/>
  <c r="F299" i="24"/>
  <c r="O298" i="24"/>
  <c r="C298" i="24" s="1"/>
  <c r="L298" i="24"/>
  <c r="I298" i="24"/>
  <c r="F298" i="24"/>
  <c r="O297" i="24"/>
  <c r="L297" i="24"/>
  <c r="I297" i="24"/>
  <c r="F297" i="24"/>
  <c r="C297" i="24" s="1"/>
  <c r="O296" i="24"/>
  <c r="L296" i="24"/>
  <c r="I296" i="24"/>
  <c r="F296" i="24"/>
  <c r="O295" i="24"/>
  <c r="L295" i="24"/>
  <c r="I295" i="24"/>
  <c r="F295" i="24"/>
  <c r="C295" i="24" s="1"/>
  <c r="O294" i="24"/>
  <c r="L294" i="24"/>
  <c r="I294" i="24"/>
  <c r="F294" i="24"/>
  <c r="C294" i="24" s="1"/>
  <c r="N293" i="24"/>
  <c r="M293" i="24"/>
  <c r="L293" i="24"/>
  <c r="K293" i="24"/>
  <c r="J293" i="24"/>
  <c r="H293" i="24"/>
  <c r="G293" i="24"/>
  <c r="E293" i="24"/>
  <c r="D293" i="24"/>
  <c r="O288" i="24"/>
  <c r="L288" i="24"/>
  <c r="I288" i="24"/>
  <c r="F288" i="24"/>
  <c r="O287" i="24"/>
  <c r="L287" i="24"/>
  <c r="L286" i="24" s="1"/>
  <c r="I287" i="24"/>
  <c r="F287" i="24"/>
  <c r="F286" i="24" s="1"/>
  <c r="O286" i="24"/>
  <c r="N286" i="24"/>
  <c r="M286" i="24"/>
  <c r="K286" i="24"/>
  <c r="J286" i="24"/>
  <c r="H286" i="24"/>
  <c r="G286" i="24"/>
  <c r="E286" i="24"/>
  <c r="D286" i="24"/>
  <c r="O285" i="24"/>
  <c r="L285" i="24"/>
  <c r="L284" i="24" s="1"/>
  <c r="L283" i="24" s="1"/>
  <c r="I285" i="24"/>
  <c r="I284" i="24" s="1"/>
  <c r="I283" i="24" s="1"/>
  <c r="F285" i="24"/>
  <c r="O284" i="24"/>
  <c r="O283" i="24" s="1"/>
  <c r="N284" i="24"/>
  <c r="M284" i="24"/>
  <c r="M283" i="24" s="1"/>
  <c r="K284" i="24"/>
  <c r="K283" i="24" s="1"/>
  <c r="J284" i="24"/>
  <c r="J283" i="24" s="1"/>
  <c r="H284" i="24"/>
  <c r="G284" i="24"/>
  <c r="G283" i="24" s="1"/>
  <c r="E284" i="24"/>
  <c r="E283" i="24" s="1"/>
  <c r="D284" i="24"/>
  <c r="N283" i="24"/>
  <c r="H283" i="24"/>
  <c r="D283" i="24"/>
  <c r="O282" i="24"/>
  <c r="O281" i="24" s="1"/>
  <c r="L282" i="24"/>
  <c r="I282" i="24"/>
  <c r="F282" i="24"/>
  <c r="N281" i="24"/>
  <c r="M281" i="24"/>
  <c r="L281" i="24"/>
  <c r="K281" i="24"/>
  <c r="J281" i="24"/>
  <c r="H281" i="24"/>
  <c r="G281" i="24"/>
  <c r="F281" i="24"/>
  <c r="E281" i="24"/>
  <c r="D281" i="24"/>
  <c r="O280" i="24"/>
  <c r="L280" i="24"/>
  <c r="I280" i="24"/>
  <c r="F280" i="24"/>
  <c r="O279" i="24"/>
  <c r="L279" i="24"/>
  <c r="I279" i="24"/>
  <c r="F279" i="24"/>
  <c r="C279" i="24" s="1"/>
  <c r="O278" i="24"/>
  <c r="L278" i="24"/>
  <c r="I278" i="24"/>
  <c r="F278" i="24"/>
  <c r="C278" i="24" s="1"/>
  <c r="O277" i="24"/>
  <c r="L277" i="24"/>
  <c r="L276" i="24" s="1"/>
  <c r="I277" i="24"/>
  <c r="I276" i="24" s="1"/>
  <c r="F277" i="24"/>
  <c r="N276" i="24"/>
  <c r="M276" i="24"/>
  <c r="K276" i="24"/>
  <c r="K270" i="24" s="1"/>
  <c r="K269" i="24" s="1"/>
  <c r="J276" i="24"/>
  <c r="H276" i="24"/>
  <c r="G276" i="24"/>
  <c r="G270" i="24" s="1"/>
  <c r="G269" i="24" s="1"/>
  <c r="E276" i="24"/>
  <c r="D276" i="24"/>
  <c r="O275" i="24"/>
  <c r="L275" i="24"/>
  <c r="I275" i="24"/>
  <c r="F275" i="24"/>
  <c r="O274" i="24"/>
  <c r="L274" i="24"/>
  <c r="I274" i="24"/>
  <c r="F274" i="24"/>
  <c r="C274" i="24" s="1"/>
  <c r="O273" i="24"/>
  <c r="L273" i="24"/>
  <c r="I273" i="24"/>
  <c r="F273" i="24"/>
  <c r="N272" i="24"/>
  <c r="N270" i="24" s="1"/>
  <c r="M272" i="24"/>
  <c r="M270" i="24" s="1"/>
  <c r="K272" i="24"/>
  <c r="J272" i="24"/>
  <c r="I272" i="24"/>
  <c r="H272" i="24"/>
  <c r="G272" i="24"/>
  <c r="E272" i="24"/>
  <c r="D272" i="24"/>
  <c r="D270" i="24" s="1"/>
  <c r="O271" i="24"/>
  <c r="L271" i="24"/>
  <c r="I271" i="24"/>
  <c r="F271" i="24"/>
  <c r="J270" i="24"/>
  <c r="H270" i="24"/>
  <c r="E270" i="24"/>
  <c r="E269" i="24" s="1"/>
  <c r="N269" i="24"/>
  <c r="J269" i="24"/>
  <c r="O268" i="24"/>
  <c r="L268" i="24"/>
  <c r="I268" i="24"/>
  <c r="F268" i="24"/>
  <c r="O267" i="24"/>
  <c r="L267" i="24"/>
  <c r="I267" i="24"/>
  <c r="F267" i="24"/>
  <c r="O266" i="24"/>
  <c r="O264" i="24" s="1"/>
  <c r="L266" i="24"/>
  <c r="I266" i="24"/>
  <c r="F266" i="24"/>
  <c r="C266" i="24"/>
  <c r="O265" i="24"/>
  <c r="L265" i="24"/>
  <c r="I265" i="24"/>
  <c r="F265" i="24"/>
  <c r="C265" i="24" s="1"/>
  <c r="N264" i="24"/>
  <c r="M264" i="24"/>
  <c r="K264" i="24"/>
  <c r="J264" i="24"/>
  <c r="J259" i="24" s="1"/>
  <c r="I264" i="24"/>
  <c r="H264" i="24"/>
  <c r="G264" i="24"/>
  <c r="E264" i="24"/>
  <c r="D264" i="24"/>
  <c r="O263" i="24"/>
  <c r="L263" i="24"/>
  <c r="I263" i="24"/>
  <c r="F263" i="24"/>
  <c r="O262" i="24"/>
  <c r="L262" i="24"/>
  <c r="I262" i="24"/>
  <c r="F262" i="24"/>
  <c r="C262" i="24" s="1"/>
  <c r="O261" i="24"/>
  <c r="L261" i="24"/>
  <c r="L260" i="24" s="1"/>
  <c r="I261" i="24"/>
  <c r="I260" i="24" s="1"/>
  <c r="I259" i="24" s="1"/>
  <c r="F261" i="24"/>
  <c r="N260" i="24"/>
  <c r="M260" i="24"/>
  <c r="M259" i="24" s="1"/>
  <c r="K260" i="24"/>
  <c r="K259" i="24" s="1"/>
  <c r="J260" i="24"/>
  <c r="H260" i="24"/>
  <c r="H259" i="24" s="1"/>
  <c r="G260" i="24"/>
  <c r="G259" i="24" s="1"/>
  <c r="E260" i="24"/>
  <c r="D260" i="24"/>
  <c r="N259" i="24"/>
  <c r="D259" i="24"/>
  <c r="O258" i="24"/>
  <c r="L258" i="24"/>
  <c r="I258" i="24"/>
  <c r="F258" i="24"/>
  <c r="C258" i="24"/>
  <c r="O257" i="24"/>
  <c r="L257" i="24"/>
  <c r="I257" i="24"/>
  <c r="F257" i="24"/>
  <c r="C257" i="24" s="1"/>
  <c r="O256" i="24"/>
  <c r="L256" i="24"/>
  <c r="I256" i="24"/>
  <c r="F256" i="24"/>
  <c r="O255" i="24"/>
  <c r="L255" i="24"/>
  <c r="I255" i="24"/>
  <c r="F255" i="24"/>
  <c r="C255" i="24" s="1"/>
  <c r="O254" i="24"/>
  <c r="O252" i="24" s="1"/>
  <c r="L254" i="24"/>
  <c r="I254" i="24"/>
  <c r="F254" i="24"/>
  <c r="C254" i="24" s="1"/>
  <c r="O253" i="24"/>
  <c r="L253" i="24"/>
  <c r="L252" i="24" s="1"/>
  <c r="L251" i="24" s="1"/>
  <c r="I253" i="24"/>
  <c r="I252" i="24" s="1"/>
  <c r="I251" i="24" s="1"/>
  <c r="F253" i="24"/>
  <c r="N252" i="24"/>
  <c r="M252" i="24"/>
  <c r="M251" i="24" s="1"/>
  <c r="K252" i="24"/>
  <c r="K251" i="24" s="1"/>
  <c r="J252" i="24"/>
  <c r="H252" i="24"/>
  <c r="G252" i="24"/>
  <c r="G251" i="24" s="1"/>
  <c r="E252" i="24"/>
  <c r="E251" i="24" s="1"/>
  <c r="D252" i="24"/>
  <c r="N251" i="24"/>
  <c r="J251" i="24"/>
  <c r="H251" i="24"/>
  <c r="D251" i="24"/>
  <c r="O250" i="24"/>
  <c r="L250" i="24"/>
  <c r="I250" i="24"/>
  <c r="F250" i="24"/>
  <c r="O249" i="24"/>
  <c r="L249" i="24"/>
  <c r="I249" i="24"/>
  <c r="F249" i="24"/>
  <c r="O248" i="24"/>
  <c r="L248" i="24"/>
  <c r="I248" i="24"/>
  <c r="F248" i="24"/>
  <c r="O247" i="24"/>
  <c r="L247" i="24"/>
  <c r="I247" i="24"/>
  <c r="F247" i="24"/>
  <c r="F246" i="24" s="1"/>
  <c r="O246" i="24"/>
  <c r="N246" i="24"/>
  <c r="M246" i="24"/>
  <c r="K246" i="24"/>
  <c r="J246" i="24"/>
  <c r="J231" i="24" s="1"/>
  <c r="J230" i="24" s="1"/>
  <c r="H246" i="24"/>
  <c r="G246" i="24"/>
  <c r="E246" i="24"/>
  <c r="D246" i="24"/>
  <c r="O245" i="24"/>
  <c r="L245" i="24"/>
  <c r="I245" i="24"/>
  <c r="F245" i="24"/>
  <c r="C245" i="24" s="1"/>
  <c r="O244" i="24"/>
  <c r="L244" i="24"/>
  <c r="I244" i="24"/>
  <c r="F244" i="24"/>
  <c r="O243" i="24"/>
  <c r="L243" i="24"/>
  <c r="I243" i="24"/>
  <c r="F243" i="24"/>
  <c r="C243" i="24" s="1"/>
  <c r="O242" i="24"/>
  <c r="O238" i="24" s="1"/>
  <c r="L242" i="24"/>
  <c r="I242" i="24"/>
  <c r="F242" i="24"/>
  <c r="C242" i="24" s="1"/>
  <c r="O241" i="24"/>
  <c r="L241" i="24"/>
  <c r="I241" i="24"/>
  <c r="F241" i="24"/>
  <c r="O240" i="24"/>
  <c r="L240" i="24"/>
  <c r="I240" i="24"/>
  <c r="C240" i="24" s="1"/>
  <c r="F240" i="24"/>
  <c r="O239" i="24"/>
  <c r="L239" i="24"/>
  <c r="L238" i="24" s="1"/>
  <c r="I239" i="24"/>
  <c r="F239" i="24"/>
  <c r="N238" i="24"/>
  <c r="M238" i="24"/>
  <c r="K238" i="24"/>
  <c r="J238" i="24"/>
  <c r="H238" i="24"/>
  <c r="G238" i="24"/>
  <c r="E238" i="24"/>
  <c r="E231" i="24" s="1"/>
  <c r="D238" i="24"/>
  <c r="O237" i="24"/>
  <c r="L237" i="24"/>
  <c r="I237" i="24"/>
  <c r="F237" i="24"/>
  <c r="O236" i="24"/>
  <c r="O235" i="24" s="1"/>
  <c r="L236" i="24"/>
  <c r="L235" i="24" s="1"/>
  <c r="I236" i="24"/>
  <c r="I235" i="24" s="1"/>
  <c r="F236" i="24"/>
  <c r="N235" i="24"/>
  <c r="M235" i="24"/>
  <c r="K235" i="24"/>
  <c r="J235" i="24"/>
  <c r="H235" i="24"/>
  <c r="G235" i="24"/>
  <c r="F235" i="24"/>
  <c r="E235" i="24"/>
  <c r="D235" i="24"/>
  <c r="O234" i="24"/>
  <c r="O233" i="24" s="1"/>
  <c r="L234" i="24"/>
  <c r="I234" i="24"/>
  <c r="I233" i="24" s="1"/>
  <c r="F234" i="24"/>
  <c r="N233" i="24"/>
  <c r="M233" i="24"/>
  <c r="L233" i="24"/>
  <c r="K233" i="24"/>
  <c r="J233" i="24"/>
  <c r="H233" i="24"/>
  <c r="H231" i="24" s="1"/>
  <c r="H230" i="24" s="1"/>
  <c r="G233" i="24"/>
  <c r="E233" i="24"/>
  <c r="D233" i="24"/>
  <c r="O232" i="24"/>
  <c r="L232" i="24"/>
  <c r="I232" i="24"/>
  <c r="F232" i="24"/>
  <c r="N231" i="24"/>
  <c r="N230" i="24" s="1"/>
  <c r="O229" i="24"/>
  <c r="L229" i="24"/>
  <c r="I229" i="24"/>
  <c r="F229" i="24"/>
  <c r="O228" i="24"/>
  <c r="O227" i="24" s="1"/>
  <c r="L228" i="24"/>
  <c r="L227" i="24" s="1"/>
  <c r="I228" i="24"/>
  <c r="I227" i="24" s="1"/>
  <c r="F228" i="24"/>
  <c r="N227" i="24"/>
  <c r="M227" i="24"/>
  <c r="K227" i="24"/>
  <c r="J227" i="24"/>
  <c r="H227" i="24"/>
  <c r="G227" i="24"/>
  <c r="F227" i="24"/>
  <c r="E227" i="24"/>
  <c r="D227" i="24"/>
  <c r="O226" i="24"/>
  <c r="L226" i="24"/>
  <c r="I226" i="24"/>
  <c r="F226" i="24"/>
  <c r="C226" i="24" s="1"/>
  <c r="O225" i="24"/>
  <c r="L225" i="24"/>
  <c r="I225" i="24"/>
  <c r="F225" i="24"/>
  <c r="O224" i="24"/>
  <c r="L224" i="24"/>
  <c r="I224" i="24"/>
  <c r="F224" i="24"/>
  <c r="O223" i="24"/>
  <c r="L223" i="24"/>
  <c r="I223" i="24"/>
  <c r="F223" i="24"/>
  <c r="O222" i="24"/>
  <c r="L222" i="24"/>
  <c r="I222" i="24"/>
  <c r="F222" i="24"/>
  <c r="C222" i="24" s="1"/>
  <c r="O221" i="24"/>
  <c r="L221" i="24"/>
  <c r="I221" i="24"/>
  <c r="F221" i="24"/>
  <c r="O220" i="24"/>
  <c r="L220" i="24"/>
  <c r="I220" i="24"/>
  <c r="F220" i="24"/>
  <c r="O219" i="24"/>
  <c r="L219" i="24"/>
  <c r="I219" i="24"/>
  <c r="F219" i="24"/>
  <c r="O218" i="24"/>
  <c r="O216" i="24" s="1"/>
  <c r="L218" i="24"/>
  <c r="I218" i="24"/>
  <c r="F218" i="24"/>
  <c r="C218" i="24"/>
  <c r="O217" i="24"/>
  <c r="L217" i="24"/>
  <c r="I217" i="24"/>
  <c r="F217" i="24"/>
  <c r="C217" i="24" s="1"/>
  <c r="N216" i="24"/>
  <c r="M216" i="24"/>
  <c r="K216" i="24"/>
  <c r="J216" i="24"/>
  <c r="I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O205" i="24" s="1"/>
  <c r="L206" i="24"/>
  <c r="L205" i="24" s="1"/>
  <c r="I206" i="24"/>
  <c r="I205" i="24" s="1"/>
  <c r="F206" i="24"/>
  <c r="N205" i="24"/>
  <c r="N204" i="24" s="1"/>
  <c r="M205" i="24"/>
  <c r="M204" i="24" s="1"/>
  <c r="K205" i="24"/>
  <c r="J205" i="24"/>
  <c r="J204" i="24" s="1"/>
  <c r="H205" i="24"/>
  <c r="H204" i="24" s="1"/>
  <c r="G205" i="24"/>
  <c r="F205" i="24"/>
  <c r="E205" i="24"/>
  <c r="E204" i="24" s="1"/>
  <c r="D205" i="24"/>
  <c r="D204" i="24" s="1"/>
  <c r="K204" i="24"/>
  <c r="G204" i="24"/>
  <c r="O203" i="24"/>
  <c r="L203" i="24"/>
  <c r="I203" i="24"/>
  <c r="F203" i="24"/>
  <c r="O202" i="24"/>
  <c r="L202" i="24"/>
  <c r="I202" i="24"/>
  <c r="F202" i="24"/>
  <c r="C202" i="24" s="1"/>
  <c r="O201" i="24"/>
  <c r="L201" i="24"/>
  <c r="I201" i="24"/>
  <c r="F201" i="24"/>
  <c r="O200" i="24"/>
  <c r="L200" i="24"/>
  <c r="I200" i="24"/>
  <c r="F200" i="24"/>
  <c r="O199" i="24"/>
  <c r="L199" i="24"/>
  <c r="L198" i="24" s="1"/>
  <c r="I199" i="24"/>
  <c r="F199" i="24"/>
  <c r="F198" i="24" s="1"/>
  <c r="O198" i="24"/>
  <c r="O196" i="24" s="1"/>
  <c r="N198" i="24"/>
  <c r="N196" i="24" s="1"/>
  <c r="M198" i="24"/>
  <c r="K198" i="24"/>
  <c r="J198" i="24"/>
  <c r="J196" i="24" s="1"/>
  <c r="I198" i="24"/>
  <c r="H198" i="24"/>
  <c r="G198" i="24"/>
  <c r="E198" i="24"/>
  <c r="E196" i="24" s="1"/>
  <c r="E195" i="24" s="1"/>
  <c r="D198" i="24"/>
  <c r="D196" i="24" s="1"/>
  <c r="O197" i="24"/>
  <c r="L197" i="24"/>
  <c r="I197" i="24"/>
  <c r="I196" i="24" s="1"/>
  <c r="F197" i="24"/>
  <c r="C197" i="24" s="1"/>
  <c r="M196" i="24"/>
  <c r="K196" i="24"/>
  <c r="K195" i="24" s="1"/>
  <c r="H196" i="24"/>
  <c r="G196" i="24"/>
  <c r="G195" i="24" s="1"/>
  <c r="O193" i="24"/>
  <c r="L193" i="24"/>
  <c r="L192" i="24" s="1"/>
  <c r="L191" i="24" s="1"/>
  <c r="I193" i="24"/>
  <c r="F193" i="24"/>
  <c r="O192" i="24"/>
  <c r="O191" i="24" s="1"/>
  <c r="N192" i="24"/>
  <c r="N191" i="24" s="1"/>
  <c r="N187" i="24" s="1"/>
  <c r="M192" i="24"/>
  <c r="M191" i="24" s="1"/>
  <c r="K192" i="24"/>
  <c r="K191" i="24" s="1"/>
  <c r="J192" i="24"/>
  <c r="J191" i="24" s="1"/>
  <c r="J187" i="24" s="1"/>
  <c r="I192" i="24"/>
  <c r="I191" i="24" s="1"/>
  <c r="H192" i="24"/>
  <c r="G192" i="24"/>
  <c r="G191" i="24" s="1"/>
  <c r="E192" i="24"/>
  <c r="E191" i="24" s="1"/>
  <c r="D192" i="24"/>
  <c r="H191" i="24"/>
  <c r="D191" i="24"/>
  <c r="D187" i="24" s="1"/>
  <c r="O190" i="24"/>
  <c r="O188" i="24" s="1"/>
  <c r="O187" i="24" s="1"/>
  <c r="L190" i="24"/>
  <c r="I190" i="24"/>
  <c r="F190" i="24"/>
  <c r="C190" i="24" s="1"/>
  <c r="O189" i="24"/>
  <c r="L189" i="24"/>
  <c r="L188" i="24" s="1"/>
  <c r="I189" i="24"/>
  <c r="I188" i="24" s="1"/>
  <c r="F189" i="24"/>
  <c r="N188" i="24"/>
  <c r="M188" i="24"/>
  <c r="M187" i="24" s="1"/>
  <c r="K188" i="24"/>
  <c r="J188" i="24"/>
  <c r="H188" i="24"/>
  <c r="H187" i="24" s="1"/>
  <c r="G188" i="24"/>
  <c r="E188" i="24"/>
  <c r="D188" i="24"/>
  <c r="O186" i="24"/>
  <c r="O184" i="24" s="1"/>
  <c r="L186" i="24"/>
  <c r="I186" i="24"/>
  <c r="F186" i="24"/>
  <c r="C186" i="24"/>
  <c r="O185" i="24"/>
  <c r="L185" i="24"/>
  <c r="I185" i="24"/>
  <c r="I184" i="24" s="1"/>
  <c r="F185" i="24"/>
  <c r="C185" i="24" s="1"/>
  <c r="N184" i="24"/>
  <c r="M184" i="24"/>
  <c r="K184" i="24"/>
  <c r="J184" i="24"/>
  <c r="H184" i="24"/>
  <c r="G184" i="24"/>
  <c r="E184" i="24"/>
  <c r="D184" i="24"/>
  <c r="O183" i="24"/>
  <c r="L183" i="24"/>
  <c r="I183" i="24"/>
  <c r="F183" i="24"/>
  <c r="O182" i="24"/>
  <c r="L182" i="24"/>
  <c r="C182" i="24" s="1"/>
  <c r="I182" i="24"/>
  <c r="F182" i="24"/>
  <c r="O181" i="24"/>
  <c r="L181" i="24"/>
  <c r="I181" i="24"/>
  <c r="F181" i="24"/>
  <c r="O180" i="24"/>
  <c r="O179" i="24" s="1"/>
  <c r="L180" i="24"/>
  <c r="L179" i="24" s="1"/>
  <c r="I180" i="24"/>
  <c r="F180" i="24"/>
  <c r="N179" i="24"/>
  <c r="M179" i="24"/>
  <c r="K179" i="24"/>
  <c r="K174" i="24" s="1"/>
  <c r="K173" i="24" s="1"/>
  <c r="J179" i="24"/>
  <c r="H179" i="24"/>
  <c r="G179" i="24"/>
  <c r="F179" i="24"/>
  <c r="E179" i="24"/>
  <c r="D179" i="24"/>
  <c r="O178" i="24"/>
  <c r="L178" i="24"/>
  <c r="I178" i="24"/>
  <c r="F178" i="24"/>
  <c r="C178" i="24" s="1"/>
  <c r="O177" i="24"/>
  <c r="L177" i="24"/>
  <c r="I177" i="24"/>
  <c r="F177" i="24"/>
  <c r="O176" i="24"/>
  <c r="O175" i="24" s="1"/>
  <c r="L176" i="24"/>
  <c r="L175" i="24" s="1"/>
  <c r="I176" i="24"/>
  <c r="F176" i="24"/>
  <c r="N175" i="24"/>
  <c r="M175" i="24"/>
  <c r="M174" i="24" s="1"/>
  <c r="M173" i="24" s="1"/>
  <c r="K175" i="24"/>
  <c r="J175" i="24"/>
  <c r="H175" i="24"/>
  <c r="H174" i="24" s="1"/>
  <c r="H173" i="24" s="1"/>
  <c r="G175" i="24"/>
  <c r="E175" i="24"/>
  <c r="D175" i="24"/>
  <c r="D174" i="24" s="1"/>
  <c r="D173" i="24" s="1"/>
  <c r="G174" i="24"/>
  <c r="E174" i="24"/>
  <c r="E173" i="24" s="1"/>
  <c r="O172" i="24"/>
  <c r="L172" i="24"/>
  <c r="I172" i="24"/>
  <c r="F172" i="24"/>
  <c r="O171" i="24"/>
  <c r="L171" i="24"/>
  <c r="I171" i="24"/>
  <c r="F171" i="24"/>
  <c r="C171" i="24" s="1"/>
  <c r="O170" i="24"/>
  <c r="O166" i="24" s="1"/>
  <c r="O165" i="24" s="1"/>
  <c r="L170" i="24"/>
  <c r="I170" i="24"/>
  <c r="F170" i="24"/>
  <c r="C170" i="24" s="1"/>
  <c r="O169" i="24"/>
  <c r="L169" i="24"/>
  <c r="I169" i="24"/>
  <c r="F169" i="24"/>
  <c r="O168" i="24"/>
  <c r="L168" i="24"/>
  <c r="I168" i="24"/>
  <c r="C168" i="24" s="1"/>
  <c r="F168" i="24"/>
  <c r="O167" i="24"/>
  <c r="L167" i="24"/>
  <c r="L166" i="24" s="1"/>
  <c r="L165" i="24" s="1"/>
  <c r="I167" i="24"/>
  <c r="I166" i="24" s="1"/>
  <c r="I165" i="24" s="1"/>
  <c r="F167" i="24"/>
  <c r="N166" i="24"/>
  <c r="M166" i="24"/>
  <c r="M165" i="24" s="1"/>
  <c r="K166" i="24"/>
  <c r="K165" i="24" s="1"/>
  <c r="J166" i="24"/>
  <c r="H166" i="24"/>
  <c r="H165" i="24" s="1"/>
  <c r="G166" i="24"/>
  <c r="G165" i="24" s="1"/>
  <c r="E166" i="24"/>
  <c r="E165" i="24" s="1"/>
  <c r="D166" i="24"/>
  <c r="N165" i="24"/>
  <c r="J165" i="24"/>
  <c r="D165" i="24"/>
  <c r="O164" i="24"/>
  <c r="L164" i="24"/>
  <c r="I164" i="24"/>
  <c r="F164" i="24"/>
  <c r="O163" i="24"/>
  <c r="L163" i="24"/>
  <c r="I163" i="24"/>
  <c r="F163" i="24"/>
  <c r="O162" i="24"/>
  <c r="O160" i="24" s="1"/>
  <c r="L162" i="24"/>
  <c r="I162" i="24"/>
  <c r="F162" i="24"/>
  <c r="O161" i="24"/>
  <c r="L161" i="24"/>
  <c r="I161" i="24"/>
  <c r="I160" i="24" s="1"/>
  <c r="F161" i="24"/>
  <c r="C161" i="24" s="1"/>
  <c r="N160" i="24"/>
  <c r="M160" i="24"/>
  <c r="K160" i="24"/>
  <c r="J160" i="24"/>
  <c r="H160" i="24"/>
  <c r="G160" i="24"/>
  <c r="E160" i="24"/>
  <c r="D160" i="24"/>
  <c r="O159" i="24"/>
  <c r="L159" i="24"/>
  <c r="I159" i="24"/>
  <c r="F159" i="24"/>
  <c r="O158" i="24"/>
  <c r="L158" i="24"/>
  <c r="C158" i="24" s="1"/>
  <c r="I158" i="24"/>
  <c r="F158" i="24"/>
  <c r="O157" i="24"/>
  <c r="L157" i="24"/>
  <c r="I157" i="24"/>
  <c r="F157" i="24"/>
  <c r="O156" i="24"/>
  <c r="L156" i="24"/>
  <c r="I156" i="24"/>
  <c r="F156" i="24"/>
  <c r="O155" i="24"/>
  <c r="L155" i="24"/>
  <c r="I155" i="24"/>
  <c r="F155" i="24"/>
  <c r="O154" i="24"/>
  <c r="L154" i="24"/>
  <c r="I154" i="24"/>
  <c r="F154" i="24"/>
  <c r="C154" i="24"/>
  <c r="O153" i="24"/>
  <c r="L153" i="24"/>
  <c r="I153" i="24"/>
  <c r="F153" i="24"/>
  <c r="C153" i="24" s="1"/>
  <c r="O152" i="24"/>
  <c r="L152" i="24"/>
  <c r="I152" i="24"/>
  <c r="I151" i="24" s="1"/>
  <c r="F152" i="24"/>
  <c r="C152" i="24" s="1"/>
  <c r="N151" i="24"/>
  <c r="M151" i="24"/>
  <c r="L151" i="24"/>
  <c r="K151" i="24"/>
  <c r="J151" i="24"/>
  <c r="H151" i="24"/>
  <c r="G151" i="24"/>
  <c r="E151" i="24"/>
  <c r="D151" i="24"/>
  <c r="O150" i="24"/>
  <c r="L150" i="24"/>
  <c r="C150" i="24" s="1"/>
  <c r="I150" i="24"/>
  <c r="F150" i="24"/>
  <c r="O149" i="24"/>
  <c r="L149" i="24"/>
  <c r="I149" i="24"/>
  <c r="F149" i="24"/>
  <c r="O148" i="24"/>
  <c r="L148" i="24"/>
  <c r="I148" i="24"/>
  <c r="F148" i="24"/>
  <c r="C148" i="24"/>
  <c r="O147" i="24"/>
  <c r="L147" i="24"/>
  <c r="I147" i="24"/>
  <c r="F147" i="24"/>
  <c r="C147" i="24" s="1"/>
  <c r="O146" i="24"/>
  <c r="L146" i="24"/>
  <c r="I146" i="24"/>
  <c r="F146" i="24"/>
  <c r="O145" i="24"/>
  <c r="L145" i="24"/>
  <c r="I145" i="24"/>
  <c r="I144" i="24" s="1"/>
  <c r="F145" i="24"/>
  <c r="N144" i="24"/>
  <c r="M144" i="24"/>
  <c r="K144" i="24"/>
  <c r="J144" i="24"/>
  <c r="H144" i="24"/>
  <c r="G144" i="24"/>
  <c r="E144" i="24"/>
  <c r="D144" i="24"/>
  <c r="O143" i="24"/>
  <c r="L143" i="24"/>
  <c r="I143" i="24"/>
  <c r="F143" i="24"/>
  <c r="O142" i="24"/>
  <c r="O141" i="24" s="1"/>
  <c r="L142" i="24"/>
  <c r="I142" i="24"/>
  <c r="I141" i="24" s="1"/>
  <c r="F142" i="24"/>
  <c r="N141" i="24"/>
  <c r="M141" i="24"/>
  <c r="L141" i="24"/>
  <c r="K141" i="24"/>
  <c r="J141" i="24"/>
  <c r="H141" i="24"/>
  <c r="G141" i="24"/>
  <c r="G130" i="24" s="1"/>
  <c r="F141" i="24"/>
  <c r="E141" i="24"/>
  <c r="D141" i="24"/>
  <c r="O140" i="24"/>
  <c r="L140" i="24"/>
  <c r="I140" i="24"/>
  <c r="F140" i="24"/>
  <c r="C140" i="24"/>
  <c r="O139" i="24"/>
  <c r="L139" i="24"/>
  <c r="I139" i="24"/>
  <c r="F139" i="24"/>
  <c r="C139" i="24" s="1"/>
  <c r="O138" i="24"/>
  <c r="L138" i="24"/>
  <c r="I138" i="24"/>
  <c r="F138" i="24"/>
  <c r="O137" i="24"/>
  <c r="L137" i="24"/>
  <c r="L136" i="24" s="1"/>
  <c r="I137" i="24"/>
  <c r="I136" i="24" s="1"/>
  <c r="F137" i="24"/>
  <c r="N136" i="24"/>
  <c r="M136" i="24"/>
  <c r="K136" i="24"/>
  <c r="J136" i="24"/>
  <c r="H136" i="24"/>
  <c r="G136" i="24"/>
  <c r="E136" i="24"/>
  <c r="D136" i="24"/>
  <c r="O135" i="24"/>
  <c r="L135" i="24"/>
  <c r="I135" i="24"/>
  <c r="F135" i="24"/>
  <c r="O134" i="24"/>
  <c r="L134" i="24"/>
  <c r="I134" i="24"/>
  <c r="C134" i="24" s="1"/>
  <c r="F134" i="24"/>
  <c r="O133" i="24"/>
  <c r="L133" i="24"/>
  <c r="I133" i="24"/>
  <c r="F133" i="24"/>
  <c r="O132" i="24"/>
  <c r="L132" i="24"/>
  <c r="I132" i="24"/>
  <c r="C132" i="24" s="1"/>
  <c r="F132" i="24"/>
  <c r="N131" i="24"/>
  <c r="N130" i="24" s="1"/>
  <c r="M131" i="24"/>
  <c r="K131" i="24"/>
  <c r="K130" i="24" s="1"/>
  <c r="J131" i="24"/>
  <c r="H131" i="24"/>
  <c r="G131" i="24"/>
  <c r="E131" i="24"/>
  <c r="D131" i="24"/>
  <c r="E130" i="24"/>
  <c r="O129" i="24"/>
  <c r="L129" i="24"/>
  <c r="L128" i="24" s="1"/>
  <c r="I129" i="24"/>
  <c r="I128" i="24" s="1"/>
  <c r="F129" i="24"/>
  <c r="O128" i="24"/>
  <c r="N128" i="24"/>
  <c r="M128" i="24"/>
  <c r="K128" i="24"/>
  <c r="J128" i="24"/>
  <c r="H128" i="24"/>
  <c r="G128" i="24"/>
  <c r="E128" i="24"/>
  <c r="D128" i="24"/>
  <c r="O127" i="24"/>
  <c r="L127" i="24"/>
  <c r="I127" i="24"/>
  <c r="F127" i="24"/>
  <c r="O126" i="24"/>
  <c r="L126" i="24"/>
  <c r="C126" i="24" s="1"/>
  <c r="I126" i="24"/>
  <c r="F126" i="24"/>
  <c r="O125" i="24"/>
  <c r="L125" i="24"/>
  <c r="I125" i="24"/>
  <c r="F125" i="24"/>
  <c r="O124" i="24"/>
  <c r="L124" i="24"/>
  <c r="I124" i="24"/>
  <c r="F124" i="24"/>
  <c r="C124" i="24"/>
  <c r="O123" i="24"/>
  <c r="L123" i="24"/>
  <c r="I123" i="24"/>
  <c r="F123" i="24"/>
  <c r="N122" i="24"/>
  <c r="M122" i="24"/>
  <c r="K122" i="24"/>
  <c r="J122" i="24"/>
  <c r="H122" i="24"/>
  <c r="G122" i="24"/>
  <c r="E122" i="24"/>
  <c r="D122" i="24"/>
  <c r="O121" i="24"/>
  <c r="L121" i="24"/>
  <c r="I121" i="24"/>
  <c r="F121" i="24"/>
  <c r="C121" i="24" s="1"/>
  <c r="O120" i="24"/>
  <c r="L120" i="24"/>
  <c r="I120" i="24"/>
  <c r="F120" i="24"/>
  <c r="C120" i="24" s="1"/>
  <c r="O119" i="24"/>
  <c r="L119" i="24"/>
  <c r="I119" i="24"/>
  <c r="F119" i="24"/>
  <c r="O118" i="24"/>
  <c r="L118" i="24"/>
  <c r="I118" i="24"/>
  <c r="C118" i="24" s="1"/>
  <c r="F118" i="24"/>
  <c r="O117" i="24"/>
  <c r="L117" i="24"/>
  <c r="L116" i="24" s="1"/>
  <c r="I117" i="24"/>
  <c r="I116" i="24" s="1"/>
  <c r="F117" i="24"/>
  <c r="N116" i="24"/>
  <c r="M116" i="24"/>
  <c r="K116" i="24"/>
  <c r="J116" i="24"/>
  <c r="H116" i="24"/>
  <c r="G116" i="24"/>
  <c r="E116" i="24"/>
  <c r="D116" i="24"/>
  <c r="O115" i="24"/>
  <c r="L115" i="24"/>
  <c r="I115" i="24"/>
  <c r="F115" i="24"/>
  <c r="O114" i="24"/>
  <c r="L114" i="24"/>
  <c r="I114" i="24"/>
  <c r="F114" i="24"/>
  <c r="O113" i="24"/>
  <c r="L113" i="24"/>
  <c r="L112" i="24" s="1"/>
  <c r="I113" i="24"/>
  <c r="F113" i="24"/>
  <c r="N112" i="24"/>
  <c r="M112" i="24"/>
  <c r="K112" i="24"/>
  <c r="J112" i="24"/>
  <c r="I112" i="24"/>
  <c r="H112" i="24"/>
  <c r="G112" i="24"/>
  <c r="E112" i="24"/>
  <c r="D112" i="24"/>
  <c r="O111" i="24"/>
  <c r="L111" i="24"/>
  <c r="I111" i="24"/>
  <c r="F111" i="24"/>
  <c r="O110" i="24"/>
  <c r="L110" i="24"/>
  <c r="I110" i="24"/>
  <c r="F110" i="24"/>
  <c r="O109" i="24"/>
  <c r="L109" i="24"/>
  <c r="I109" i="24"/>
  <c r="F109" i="24"/>
  <c r="C109" i="24"/>
  <c r="O108" i="24"/>
  <c r="L108" i="24"/>
  <c r="I108" i="24"/>
  <c r="F108" i="24"/>
  <c r="C108" i="24" s="1"/>
  <c r="O107" i="24"/>
  <c r="L107" i="24"/>
  <c r="I107" i="24"/>
  <c r="F107" i="24"/>
  <c r="O106" i="24"/>
  <c r="L106" i="24"/>
  <c r="I106" i="24"/>
  <c r="F106" i="24"/>
  <c r="C106" i="24" s="1"/>
  <c r="O105" i="24"/>
  <c r="L105" i="24"/>
  <c r="I105" i="24"/>
  <c r="F105" i="24"/>
  <c r="C105" i="24" s="1"/>
  <c r="O104" i="24"/>
  <c r="L104" i="24"/>
  <c r="L103" i="24" s="1"/>
  <c r="I104" i="24"/>
  <c r="I103" i="24" s="1"/>
  <c r="F104" i="24"/>
  <c r="N103" i="24"/>
  <c r="M103" i="24"/>
  <c r="M83" i="24" s="1"/>
  <c r="K103" i="24"/>
  <c r="J103" i="24"/>
  <c r="H103" i="24"/>
  <c r="G103" i="24"/>
  <c r="E103" i="24"/>
  <c r="D103" i="24"/>
  <c r="O102" i="24"/>
  <c r="L102" i="24"/>
  <c r="I102" i="24"/>
  <c r="F102" i="24"/>
  <c r="O101" i="24"/>
  <c r="L101" i="24"/>
  <c r="C101" i="24" s="1"/>
  <c r="I101" i="24"/>
  <c r="F101" i="24"/>
  <c r="O100" i="24"/>
  <c r="L100" i="24"/>
  <c r="I100" i="24"/>
  <c r="F100" i="24"/>
  <c r="O99" i="24"/>
  <c r="L99" i="24"/>
  <c r="I99" i="24"/>
  <c r="F99" i="24"/>
  <c r="O98" i="24"/>
  <c r="L98" i="24"/>
  <c r="I98" i="24"/>
  <c r="F98" i="24"/>
  <c r="O97" i="24"/>
  <c r="O95" i="24" s="1"/>
  <c r="L97" i="24"/>
  <c r="I97" i="24"/>
  <c r="F97" i="24"/>
  <c r="C97" i="24"/>
  <c r="O96" i="24"/>
  <c r="L96" i="24"/>
  <c r="I96" i="24"/>
  <c r="I95" i="24" s="1"/>
  <c r="F96" i="24"/>
  <c r="C96" i="24" s="1"/>
  <c r="N95" i="24"/>
  <c r="M95" i="24"/>
  <c r="K95" i="24"/>
  <c r="J95" i="24"/>
  <c r="H95" i="24"/>
  <c r="G95" i="24"/>
  <c r="E95" i="24"/>
  <c r="D95" i="24"/>
  <c r="O94" i="24"/>
  <c r="L94" i="24"/>
  <c r="I94" i="24"/>
  <c r="F94" i="24"/>
  <c r="O93" i="24"/>
  <c r="L93" i="24"/>
  <c r="I93" i="24"/>
  <c r="F93" i="24"/>
  <c r="C93" i="24" s="1"/>
  <c r="O92" i="24"/>
  <c r="L92" i="24"/>
  <c r="I92" i="24"/>
  <c r="F92" i="24"/>
  <c r="O91" i="24"/>
  <c r="L91" i="24"/>
  <c r="I91" i="24"/>
  <c r="F91" i="24"/>
  <c r="O90" i="24"/>
  <c r="L90" i="24"/>
  <c r="L89" i="24" s="1"/>
  <c r="I90" i="24"/>
  <c r="F90" i="24"/>
  <c r="F89" i="24" s="1"/>
  <c r="O89" i="24"/>
  <c r="N89" i="24"/>
  <c r="M89" i="24"/>
  <c r="K89" i="24"/>
  <c r="J89" i="24"/>
  <c r="H89" i="24"/>
  <c r="G89" i="24"/>
  <c r="E89" i="24"/>
  <c r="D89" i="24"/>
  <c r="O88" i="24"/>
  <c r="L88" i="24"/>
  <c r="I88" i="24"/>
  <c r="F88" i="24"/>
  <c r="O87" i="24"/>
  <c r="L87" i="24"/>
  <c r="I87" i="24"/>
  <c r="F87" i="24"/>
  <c r="O86" i="24"/>
  <c r="L86" i="24"/>
  <c r="I86" i="24"/>
  <c r="F86" i="24"/>
  <c r="O85" i="24"/>
  <c r="O84" i="24" s="1"/>
  <c r="L85" i="24"/>
  <c r="I85" i="24"/>
  <c r="I84" i="24" s="1"/>
  <c r="F85" i="24"/>
  <c r="C85" i="24"/>
  <c r="N84" i="24"/>
  <c r="M84" i="24"/>
  <c r="L84" i="24"/>
  <c r="K84" i="24"/>
  <c r="K83" i="24" s="1"/>
  <c r="J84" i="24"/>
  <c r="H84" i="24"/>
  <c r="G84" i="24"/>
  <c r="E84" i="24"/>
  <c r="E83" i="24" s="1"/>
  <c r="D84" i="24"/>
  <c r="G83" i="24"/>
  <c r="O82" i="24"/>
  <c r="L82" i="24"/>
  <c r="I82" i="24"/>
  <c r="F82" i="24"/>
  <c r="O81" i="24"/>
  <c r="O80" i="24" s="1"/>
  <c r="L81" i="24"/>
  <c r="L80" i="24" s="1"/>
  <c r="I81" i="24"/>
  <c r="I80" i="24" s="1"/>
  <c r="F81" i="24"/>
  <c r="C81" i="24" s="1"/>
  <c r="N80" i="24"/>
  <c r="N76" i="24" s="1"/>
  <c r="M80" i="24"/>
  <c r="K80" i="24"/>
  <c r="J80" i="24"/>
  <c r="H80" i="24"/>
  <c r="G80" i="24"/>
  <c r="E80" i="24"/>
  <c r="D80" i="24"/>
  <c r="D76" i="24" s="1"/>
  <c r="O79" i="24"/>
  <c r="L79" i="24"/>
  <c r="I79" i="24"/>
  <c r="F79" i="24"/>
  <c r="O78" i="24"/>
  <c r="L78" i="24"/>
  <c r="L77" i="24" s="1"/>
  <c r="I78" i="24"/>
  <c r="F78" i="24"/>
  <c r="F77" i="24" s="1"/>
  <c r="O77" i="24"/>
  <c r="N77" i="24"/>
  <c r="M77" i="24"/>
  <c r="K77" i="24"/>
  <c r="K76" i="24" s="1"/>
  <c r="J77" i="24"/>
  <c r="H77" i="24"/>
  <c r="G77" i="24"/>
  <c r="G76" i="24" s="1"/>
  <c r="E77" i="24"/>
  <c r="E76" i="24" s="1"/>
  <c r="D77" i="24"/>
  <c r="J76" i="24"/>
  <c r="H76" i="24"/>
  <c r="O74" i="24"/>
  <c r="L74" i="24"/>
  <c r="I74" i="24"/>
  <c r="F74" i="24"/>
  <c r="O73" i="24"/>
  <c r="L73" i="24"/>
  <c r="I73" i="24"/>
  <c r="F73" i="24"/>
  <c r="C73" i="24" s="1"/>
  <c r="O72" i="24"/>
  <c r="L72" i="24"/>
  <c r="I72" i="24"/>
  <c r="F72" i="24"/>
  <c r="O71" i="24"/>
  <c r="L71" i="24"/>
  <c r="I71" i="24"/>
  <c r="F71" i="24"/>
  <c r="O70" i="24"/>
  <c r="L70" i="24"/>
  <c r="L69" i="24" s="1"/>
  <c r="I70" i="24"/>
  <c r="F70" i="24"/>
  <c r="F69" i="24" s="1"/>
  <c r="O69" i="24"/>
  <c r="O67" i="24" s="1"/>
  <c r="N69" i="24"/>
  <c r="N67" i="24" s="1"/>
  <c r="M69" i="24"/>
  <c r="K69" i="24"/>
  <c r="J69" i="24"/>
  <c r="J67" i="24" s="1"/>
  <c r="I69" i="24"/>
  <c r="H69" i="24"/>
  <c r="G69" i="24"/>
  <c r="E69" i="24"/>
  <c r="E67" i="24" s="1"/>
  <c r="D69" i="24"/>
  <c r="D67" i="24" s="1"/>
  <c r="O68" i="24"/>
  <c r="L68" i="24"/>
  <c r="I68" i="24"/>
  <c r="I67" i="24" s="1"/>
  <c r="F68" i="24"/>
  <c r="C68" i="24" s="1"/>
  <c r="M67" i="24"/>
  <c r="K67" i="24"/>
  <c r="H67" i="24"/>
  <c r="G67" i="24"/>
  <c r="O66" i="24"/>
  <c r="L66" i="24"/>
  <c r="I66" i="24"/>
  <c r="F66" i="24"/>
  <c r="O65" i="24"/>
  <c r="L65" i="24"/>
  <c r="C65" i="24" s="1"/>
  <c r="I65" i="24"/>
  <c r="F65" i="24"/>
  <c r="O64" i="24"/>
  <c r="L64" i="24"/>
  <c r="I64" i="24"/>
  <c r="F64" i="24"/>
  <c r="O63" i="24"/>
  <c r="L63" i="24"/>
  <c r="I63" i="24"/>
  <c r="F63" i="24"/>
  <c r="O62" i="24"/>
  <c r="L62" i="24"/>
  <c r="I62" i="24"/>
  <c r="F62" i="24"/>
  <c r="O61" i="24"/>
  <c r="C61" i="24" s="1"/>
  <c r="L61" i="24"/>
  <c r="I61" i="24"/>
  <c r="F61" i="24"/>
  <c r="O60" i="24"/>
  <c r="L60" i="24"/>
  <c r="I60" i="24"/>
  <c r="F60" i="24"/>
  <c r="C60" i="24" s="1"/>
  <c r="O59" i="24"/>
  <c r="L59" i="24"/>
  <c r="I59" i="24"/>
  <c r="I58" i="24" s="1"/>
  <c r="F59" i="24"/>
  <c r="N58" i="24"/>
  <c r="M58" i="24"/>
  <c r="K58" i="24"/>
  <c r="J58" i="24"/>
  <c r="H58" i="24"/>
  <c r="G58" i="24"/>
  <c r="F58" i="24"/>
  <c r="E58" i="24"/>
  <c r="D58" i="24"/>
  <c r="O57" i="24"/>
  <c r="L57" i="24"/>
  <c r="I57" i="24"/>
  <c r="F57" i="24"/>
  <c r="O56" i="24"/>
  <c r="L56" i="24"/>
  <c r="L55" i="24" s="1"/>
  <c r="I56" i="24"/>
  <c r="F56" i="24"/>
  <c r="O55" i="24"/>
  <c r="N55" i="24"/>
  <c r="N54" i="24" s="1"/>
  <c r="N53" i="24" s="1"/>
  <c r="M55" i="24"/>
  <c r="M54" i="24" s="1"/>
  <c r="K55" i="24"/>
  <c r="J55" i="24"/>
  <c r="J54" i="24" s="1"/>
  <c r="I55" i="24"/>
  <c r="I54" i="24" s="1"/>
  <c r="H55" i="24"/>
  <c r="G55" i="24"/>
  <c r="E55" i="24"/>
  <c r="E54" i="24" s="1"/>
  <c r="D55" i="24"/>
  <c r="H54" i="24"/>
  <c r="H53" i="24" s="1"/>
  <c r="D54" i="24"/>
  <c r="O47" i="24"/>
  <c r="C47" i="24" s="1"/>
  <c r="O46" i="24"/>
  <c r="C46" i="24" s="1"/>
  <c r="N45" i="24"/>
  <c r="M45" i="24"/>
  <c r="M20" i="24" s="1"/>
  <c r="L44" i="24"/>
  <c r="L43" i="24" s="1"/>
  <c r="I44" i="24"/>
  <c r="F44" i="24"/>
  <c r="C44" i="24" s="1"/>
  <c r="K43" i="24"/>
  <c r="J43" i="24"/>
  <c r="I43" i="24"/>
  <c r="H43" i="24"/>
  <c r="G43" i="24"/>
  <c r="E43" i="24"/>
  <c r="D43" i="24"/>
  <c r="F42" i="24"/>
  <c r="C42" i="24" s="1"/>
  <c r="E41" i="24"/>
  <c r="D41" i="24"/>
  <c r="L40" i="24"/>
  <c r="C40" i="24" s="1"/>
  <c r="L39" i="24"/>
  <c r="C39" i="24" s="1"/>
  <c r="L38" i="24"/>
  <c r="C38" i="24" s="1"/>
  <c r="L37" i="24"/>
  <c r="K36" i="24"/>
  <c r="J36" i="24"/>
  <c r="L35" i="24"/>
  <c r="C35" i="24" s="1"/>
  <c r="L34" i="24"/>
  <c r="L33" i="24" s="1"/>
  <c r="C33" i="24" s="1"/>
  <c r="K33" i="24"/>
  <c r="J33" i="24"/>
  <c r="L32" i="24"/>
  <c r="C32" i="24" s="1"/>
  <c r="K31" i="24"/>
  <c r="J31" i="24"/>
  <c r="J26" i="24" s="1"/>
  <c r="L30" i="24"/>
  <c r="C30" i="24" s="1"/>
  <c r="L29" i="24"/>
  <c r="C29" i="24" s="1"/>
  <c r="L28" i="24"/>
  <c r="L27" i="24" s="1"/>
  <c r="K27" i="24"/>
  <c r="K26" i="24" s="1"/>
  <c r="K20" i="24" s="1"/>
  <c r="J27" i="24"/>
  <c r="F25" i="24"/>
  <c r="C25" i="24" s="1"/>
  <c r="I24" i="24"/>
  <c r="F24" i="24"/>
  <c r="O23" i="24"/>
  <c r="L23" i="24"/>
  <c r="I23" i="24"/>
  <c r="F23" i="24"/>
  <c r="O22" i="24"/>
  <c r="O21" i="24" s="1"/>
  <c r="L22" i="24"/>
  <c r="C22" i="24" s="1"/>
  <c r="I22" i="24"/>
  <c r="I21" i="24" s="1"/>
  <c r="F22" i="24"/>
  <c r="N21" i="24"/>
  <c r="N292" i="24" s="1"/>
  <c r="N291" i="24" s="1"/>
  <c r="M21" i="24"/>
  <c r="M292" i="24" s="1"/>
  <c r="M291" i="24" s="1"/>
  <c r="K21" i="24"/>
  <c r="K292" i="24" s="1"/>
  <c r="K291" i="24" s="1"/>
  <c r="J21" i="24"/>
  <c r="J292" i="24" s="1"/>
  <c r="J291" i="24" s="1"/>
  <c r="H21" i="24"/>
  <c r="H292" i="24" s="1"/>
  <c r="H291" i="24" s="1"/>
  <c r="G21" i="24"/>
  <c r="G292" i="24" s="1"/>
  <c r="G291" i="24" s="1"/>
  <c r="F21" i="24"/>
  <c r="F292" i="24" s="1"/>
  <c r="E21" i="24"/>
  <c r="E292" i="24" s="1"/>
  <c r="E291" i="24" s="1"/>
  <c r="D21" i="24"/>
  <c r="D292" i="24" s="1"/>
  <c r="D291" i="24" s="1"/>
  <c r="G20" i="24"/>
  <c r="J53" i="24" l="1"/>
  <c r="L174" i="24"/>
  <c r="L54" i="24"/>
  <c r="K75" i="24"/>
  <c r="L58" i="24"/>
  <c r="C64" i="24"/>
  <c r="G75" i="24"/>
  <c r="M76" i="24"/>
  <c r="C79" i="24"/>
  <c r="C86" i="24"/>
  <c r="C88" i="24"/>
  <c r="C98" i="24"/>
  <c r="C100" i="24"/>
  <c r="C107" i="24"/>
  <c r="C110" i="24"/>
  <c r="O112" i="24"/>
  <c r="C125" i="24"/>
  <c r="O122" i="24"/>
  <c r="L131" i="24"/>
  <c r="C138" i="24"/>
  <c r="C146" i="24"/>
  <c r="C149" i="24"/>
  <c r="C155" i="24"/>
  <c r="C157" i="24"/>
  <c r="C163" i="24"/>
  <c r="C172" i="24"/>
  <c r="G173" i="24"/>
  <c r="J174" i="24"/>
  <c r="J173" i="24" s="1"/>
  <c r="N174" i="24"/>
  <c r="N173" i="24" s="1"/>
  <c r="C181" i="24"/>
  <c r="M195" i="24"/>
  <c r="C206" i="24"/>
  <c r="O204" i="24"/>
  <c r="O195" i="24" s="1"/>
  <c r="H269" i="24"/>
  <c r="G292" i="25"/>
  <c r="G291" i="25" s="1"/>
  <c r="G20" i="25"/>
  <c r="C34" i="25"/>
  <c r="L33" i="25"/>
  <c r="C33" i="25" s="1"/>
  <c r="I95" i="25"/>
  <c r="C96" i="25"/>
  <c r="C287" i="25"/>
  <c r="F286" i="25"/>
  <c r="C29" i="26"/>
  <c r="L27" i="26"/>
  <c r="C27" i="26" s="1"/>
  <c r="I53" i="24"/>
  <c r="E75" i="24"/>
  <c r="N195" i="24"/>
  <c r="N194" i="24" s="1"/>
  <c r="C146" i="25"/>
  <c r="I144" i="25"/>
  <c r="C62" i="24"/>
  <c r="L21" i="24"/>
  <c r="L292" i="24" s="1"/>
  <c r="L291" i="24" s="1"/>
  <c r="C23" i="24"/>
  <c r="L31" i="24"/>
  <c r="C31" i="24" s="1"/>
  <c r="L36" i="24"/>
  <c r="C36" i="24" s="1"/>
  <c r="G54" i="24"/>
  <c r="G53" i="24" s="1"/>
  <c r="K54" i="24"/>
  <c r="K53" i="24" s="1"/>
  <c r="C56" i="24"/>
  <c r="C63" i="24"/>
  <c r="C66" i="24"/>
  <c r="L67" i="24"/>
  <c r="C69" i="24"/>
  <c r="C72" i="24"/>
  <c r="L76" i="24"/>
  <c r="F80" i="24"/>
  <c r="C80" i="24" s="1"/>
  <c r="H83" i="24"/>
  <c r="C87" i="24"/>
  <c r="C92" i="24"/>
  <c r="L95" i="24"/>
  <c r="C99" i="24"/>
  <c r="C102" i="24"/>
  <c r="C111" i="24"/>
  <c r="C115" i="24"/>
  <c r="O116" i="24"/>
  <c r="M130" i="24"/>
  <c r="L144" i="24"/>
  <c r="C156" i="24"/>
  <c r="C159" i="24"/>
  <c r="L160" i="24"/>
  <c r="C164" i="24"/>
  <c r="F175" i="24"/>
  <c r="F174" i="24" s="1"/>
  <c r="C177" i="24"/>
  <c r="I179" i="24"/>
  <c r="C183" i="24"/>
  <c r="L184" i="24"/>
  <c r="E187" i="24"/>
  <c r="C193" i="24"/>
  <c r="C201" i="24"/>
  <c r="C210" i="24"/>
  <c r="C214" i="24"/>
  <c r="G231" i="24"/>
  <c r="M231" i="24"/>
  <c r="C250" i="24"/>
  <c r="C29" i="25"/>
  <c r="L27" i="25"/>
  <c r="C27" i="25" s="1"/>
  <c r="F69" i="25"/>
  <c r="H75" i="25"/>
  <c r="C120" i="25"/>
  <c r="C138" i="25"/>
  <c r="L252" i="25"/>
  <c r="L251" i="25" s="1"/>
  <c r="C255" i="25"/>
  <c r="D53" i="24"/>
  <c r="C162" i="24"/>
  <c r="J195" i="24"/>
  <c r="J194" i="24" s="1"/>
  <c r="E53" i="24"/>
  <c r="E20" i="24"/>
  <c r="C24" i="24"/>
  <c r="F43" i="24"/>
  <c r="C43" i="24" s="1"/>
  <c r="M53" i="24"/>
  <c r="C57" i="24"/>
  <c r="O58" i="24"/>
  <c r="O54" i="24" s="1"/>
  <c r="O53" i="24" s="1"/>
  <c r="C71" i="24"/>
  <c r="C74" i="24"/>
  <c r="C82" i="24"/>
  <c r="D83" i="24"/>
  <c r="J83" i="24"/>
  <c r="J75" i="24" s="1"/>
  <c r="J289" i="24" s="1"/>
  <c r="N83" i="24"/>
  <c r="N75" i="24" s="1"/>
  <c r="C91" i="24"/>
  <c r="C94" i="24"/>
  <c r="C104" i="24"/>
  <c r="O103" i="24"/>
  <c r="O83" i="24" s="1"/>
  <c r="C114" i="24"/>
  <c r="C119" i="24"/>
  <c r="I122" i="24"/>
  <c r="J130" i="24"/>
  <c r="F131" i="24"/>
  <c r="C135" i="24"/>
  <c r="O136" i="24"/>
  <c r="C143" i="24"/>
  <c r="O144" i="24"/>
  <c r="O151" i="24"/>
  <c r="F166" i="24"/>
  <c r="C169" i="24"/>
  <c r="I175" i="24"/>
  <c r="C189" i="24"/>
  <c r="C200" i="24"/>
  <c r="C203" i="24"/>
  <c r="D195" i="24"/>
  <c r="H195" i="24"/>
  <c r="H194" i="24" s="1"/>
  <c r="I204" i="24"/>
  <c r="I195" i="24" s="1"/>
  <c r="C234" i="24"/>
  <c r="F233" i="24"/>
  <c r="C233" i="24" s="1"/>
  <c r="D231" i="24"/>
  <c r="D230" i="24" s="1"/>
  <c r="D269" i="24"/>
  <c r="I270" i="24"/>
  <c r="I269" i="24" s="1"/>
  <c r="I281" i="24"/>
  <c r="C282" i="24"/>
  <c r="F55" i="25"/>
  <c r="J83" i="25"/>
  <c r="G130" i="25"/>
  <c r="F141" i="25"/>
  <c r="C142" i="25"/>
  <c r="C150" i="25"/>
  <c r="F144" i="25"/>
  <c r="D174" i="25"/>
  <c r="D173" i="25" s="1"/>
  <c r="C207" i="24"/>
  <c r="C209" i="24"/>
  <c r="C219" i="24"/>
  <c r="C221" i="24"/>
  <c r="C227" i="24"/>
  <c r="C229" i="24"/>
  <c r="C244" i="24"/>
  <c r="C249" i="24"/>
  <c r="C256" i="24"/>
  <c r="C267" i="24"/>
  <c r="C273" i="24"/>
  <c r="O272" i="24"/>
  <c r="C280" i="24"/>
  <c r="C285" i="24"/>
  <c r="I293" i="24"/>
  <c r="C296" i="24"/>
  <c r="C299" i="24"/>
  <c r="C301" i="24"/>
  <c r="E20" i="25"/>
  <c r="D291" i="25"/>
  <c r="E54" i="25"/>
  <c r="E53" i="25" s="1"/>
  <c r="C63" i="25"/>
  <c r="C74" i="25"/>
  <c r="J76" i="25"/>
  <c r="J75" i="25" s="1"/>
  <c r="J52" i="25" s="1"/>
  <c r="O76" i="25"/>
  <c r="C90" i="25"/>
  <c r="C93" i="25"/>
  <c r="C102" i="25"/>
  <c r="O103" i="25"/>
  <c r="C114" i="25"/>
  <c r="C117" i="25"/>
  <c r="C119" i="25"/>
  <c r="L122" i="25"/>
  <c r="C126" i="25"/>
  <c r="C135" i="25"/>
  <c r="F136" i="25"/>
  <c r="C136" i="25" s="1"/>
  <c r="J130" i="25"/>
  <c r="C137" i="25"/>
  <c r="O136" i="25"/>
  <c r="L144" i="25"/>
  <c r="I151" i="25"/>
  <c r="C156" i="25"/>
  <c r="C157" i="25"/>
  <c r="I166" i="25"/>
  <c r="I165" i="25" s="1"/>
  <c r="C183" i="25"/>
  <c r="F179" i="25"/>
  <c r="F174" i="25" s="1"/>
  <c r="N230" i="25"/>
  <c r="N194" i="25" s="1"/>
  <c r="O252" i="25"/>
  <c r="O251" i="25" s="1"/>
  <c r="C251" i="25" s="1"/>
  <c r="C263" i="25"/>
  <c r="F260" i="25"/>
  <c r="C267" i="25"/>
  <c r="L55" i="26"/>
  <c r="C57" i="26"/>
  <c r="C115" i="26"/>
  <c r="F112" i="26"/>
  <c r="C208" i="26"/>
  <c r="F205" i="26"/>
  <c r="F227" i="26"/>
  <c r="C228" i="26"/>
  <c r="C208" i="24"/>
  <c r="C211" i="24"/>
  <c r="C213" i="24"/>
  <c r="L216" i="24"/>
  <c r="L204" i="24" s="1"/>
  <c r="C220" i="24"/>
  <c r="C223" i="24"/>
  <c r="C225" i="24"/>
  <c r="C237" i="24"/>
  <c r="C248" i="24"/>
  <c r="E259" i="24"/>
  <c r="C261" i="24"/>
  <c r="O260" i="24"/>
  <c r="O259" i="24" s="1"/>
  <c r="L264" i="24"/>
  <c r="C268" i="24"/>
  <c r="C275" i="24"/>
  <c r="C281" i="24"/>
  <c r="J26" i="25"/>
  <c r="L36" i="25"/>
  <c r="C36" i="25" s="1"/>
  <c r="G53" i="25"/>
  <c r="L55" i="25"/>
  <c r="M54" i="25"/>
  <c r="M53" i="25" s="1"/>
  <c r="C60" i="25"/>
  <c r="I58" i="25"/>
  <c r="I54" i="25" s="1"/>
  <c r="C65" i="25"/>
  <c r="D53" i="25"/>
  <c r="H52" i="25"/>
  <c r="L69" i="25"/>
  <c r="L67" i="25" s="1"/>
  <c r="C79" i="25"/>
  <c r="E83" i="25"/>
  <c r="E75" i="25" s="1"/>
  <c r="E289" i="25" s="1"/>
  <c r="K83" i="25"/>
  <c r="C85" i="25"/>
  <c r="C87" i="25"/>
  <c r="C94" i="25"/>
  <c r="C105" i="25"/>
  <c r="F103" i="25"/>
  <c r="C118" i="25"/>
  <c r="C121" i="25"/>
  <c r="C129" i="25"/>
  <c r="C133" i="25"/>
  <c r="D130" i="25"/>
  <c r="D75" i="25" s="1"/>
  <c r="D289" i="25" s="1"/>
  <c r="C143" i="25"/>
  <c r="C145" i="25"/>
  <c r="L151" i="25"/>
  <c r="C172" i="25"/>
  <c r="C179" i="25"/>
  <c r="N187" i="25"/>
  <c r="O188" i="25"/>
  <c r="O187" i="25" s="1"/>
  <c r="F205" i="25"/>
  <c r="C206" i="25"/>
  <c r="K204" i="25"/>
  <c r="K195" i="25" s="1"/>
  <c r="G292" i="26"/>
  <c r="G291" i="26" s="1"/>
  <c r="G20" i="26"/>
  <c r="M292" i="26"/>
  <c r="M291" i="26" s="1"/>
  <c r="M20" i="26"/>
  <c r="C37" i="26"/>
  <c r="L36" i="26"/>
  <c r="C36" i="26" s="1"/>
  <c r="C212" i="24"/>
  <c r="C215" i="24"/>
  <c r="C224" i="24"/>
  <c r="E230" i="24"/>
  <c r="K231" i="24"/>
  <c r="K230" i="24" s="1"/>
  <c r="K194" i="24" s="1"/>
  <c r="F238" i="24"/>
  <c r="C241" i="24"/>
  <c r="L246" i="24"/>
  <c r="L231" i="24" s="1"/>
  <c r="C253" i="24"/>
  <c r="O251" i="24"/>
  <c r="C263" i="24"/>
  <c r="M269" i="24"/>
  <c r="L272" i="24"/>
  <c r="C277" i="24"/>
  <c r="O276" i="24"/>
  <c r="C288" i="24"/>
  <c r="O293" i="24"/>
  <c r="F292" i="25"/>
  <c r="C23" i="25"/>
  <c r="C43" i="25"/>
  <c r="K53" i="25"/>
  <c r="N53" i="25"/>
  <c r="C71" i="25"/>
  <c r="C81" i="25"/>
  <c r="G83" i="25"/>
  <c r="G75" i="25" s="1"/>
  <c r="M83" i="25"/>
  <c r="C86" i="25"/>
  <c r="N83" i="25"/>
  <c r="O89" i="25"/>
  <c r="O83" i="25" s="1"/>
  <c r="L89" i="25"/>
  <c r="C97" i="25"/>
  <c r="F95" i="25"/>
  <c r="C95" i="25" s="1"/>
  <c r="I103" i="25"/>
  <c r="C106" i="25"/>
  <c r="C109" i="25"/>
  <c r="C111" i="25"/>
  <c r="L116" i="25"/>
  <c r="F122" i="25"/>
  <c r="O122" i="25"/>
  <c r="K130" i="25"/>
  <c r="K75" i="25" s="1"/>
  <c r="M130" i="25"/>
  <c r="C149" i="25"/>
  <c r="C155" i="25"/>
  <c r="O160" i="25"/>
  <c r="O130" i="25" s="1"/>
  <c r="O165" i="25"/>
  <c r="C188" i="25"/>
  <c r="C192" i="25"/>
  <c r="F191" i="25"/>
  <c r="F187" i="25" s="1"/>
  <c r="C187" i="25" s="1"/>
  <c r="L205" i="25"/>
  <c r="F270" i="25"/>
  <c r="J270" i="25"/>
  <c r="J269" i="25" s="1"/>
  <c r="O272" i="25"/>
  <c r="C285" i="25"/>
  <c r="F284" i="25"/>
  <c r="C71" i="26"/>
  <c r="I69" i="26"/>
  <c r="I67" i="26" s="1"/>
  <c r="D75" i="26"/>
  <c r="D52" i="26" s="1"/>
  <c r="F192" i="26"/>
  <c r="F191" i="26" s="1"/>
  <c r="C193" i="26"/>
  <c r="I198" i="25"/>
  <c r="C212" i="25"/>
  <c r="C213" i="25"/>
  <c r="C224" i="25"/>
  <c r="C225" i="25"/>
  <c r="G204" i="25"/>
  <c r="G195" i="25" s="1"/>
  <c r="I204" i="25"/>
  <c r="H231" i="25"/>
  <c r="H230" i="25" s="1"/>
  <c r="C240" i="25"/>
  <c r="C244" i="25"/>
  <c r="C245" i="25"/>
  <c r="C248" i="25"/>
  <c r="C253" i="25"/>
  <c r="C254" i="25"/>
  <c r="M259" i="25"/>
  <c r="O264" i="25"/>
  <c r="L264" i="25"/>
  <c r="C273" i="25"/>
  <c r="C274" i="25"/>
  <c r="C280" i="25"/>
  <c r="I286" i="25"/>
  <c r="C44" i="26"/>
  <c r="O55" i="26"/>
  <c r="O54" i="26" s="1"/>
  <c r="C63" i="26"/>
  <c r="C64" i="26"/>
  <c r="L69" i="26"/>
  <c r="C119" i="26"/>
  <c r="F122" i="26"/>
  <c r="C123" i="26"/>
  <c r="N173" i="26"/>
  <c r="H173" i="26"/>
  <c r="C220" i="26"/>
  <c r="F216" i="26"/>
  <c r="I272" i="26"/>
  <c r="C184" i="25"/>
  <c r="O184" i="25"/>
  <c r="O173" i="25" s="1"/>
  <c r="C189" i="25"/>
  <c r="C190" i="25"/>
  <c r="C197" i="25"/>
  <c r="D195" i="25"/>
  <c r="C199" i="25"/>
  <c r="C207" i="25"/>
  <c r="C219" i="25"/>
  <c r="C232" i="25"/>
  <c r="D231" i="25"/>
  <c r="D230" i="25" s="1"/>
  <c r="M231" i="25"/>
  <c r="M230" i="25" s="1"/>
  <c r="M194" i="25" s="1"/>
  <c r="C236" i="25"/>
  <c r="C237" i="25"/>
  <c r="C257" i="25"/>
  <c r="C258" i="25"/>
  <c r="E259" i="25"/>
  <c r="O260" i="25"/>
  <c r="O259" i="25" s="1"/>
  <c r="L260" i="25"/>
  <c r="L259" i="25" s="1"/>
  <c r="L230" i="25" s="1"/>
  <c r="F264" i="25"/>
  <c r="C264" i="25" s="1"/>
  <c r="C265" i="25"/>
  <c r="C266" i="25"/>
  <c r="C294" i="25"/>
  <c r="H20" i="26"/>
  <c r="L43" i="26"/>
  <c r="C43" i="26" s="1"/>
  <c r="L58" i="26"/>
  <c r="L54" i="26" s="1"/>
  <c r="L53" i="26" s="1"/>
  <c r="L67" i="26"/>
  <c r="C70" i="26"/>
  <c r="O69" i="26"/>
  <c r="O67" i="26" s="1"/>
  <c r="F196" i="26"/>
  <c r="C197" i="26"/>
  <c r="M195" i="26"/>
  <c r="I216" i="26"/>
  <c r="I204" i="26" s="1"/>
  <c r="I195" i="26" s="1"/>
  <c r="C253" i="26"/>
  <c r="L252" i="26"/>
  <c r="L251" i="26" s="1"/>
  <c r="E194" i="26"/>
  <c r="C287" i="26"/>
  <c r="F286" i="26"/>
  <c r="N174" i="25"/>
  <c r="N173" i="25" s="1"/>
  <c r="L174" i="25"/>
  <c r="L173" i="25" s="1"/>
  <c r="C180" i="25"/>
  <c r="C181" i="25"/>
  <c r="C182" i="25"/>
  <c r="C185" i="25"/>
  <c r="C186" i="25"/>
  <c r="C193" i="25"/>
  <c r="O196" i="25"/>
  <c r="O195" i="25" s="1"/>
  <c r="C203" i="25"/>
  <c r="O205" i="25"/>
  <c r="O204" i="25" s="1"/>
  <c r="C211" i="25"/>
  <c r="F216" i="25"/>
  <c r="O216" i="25"/>
  <c r="C223" i="25"/>
  <c r="E231" i="25"/>
  <c r="O231" i="25"/>
  <c r="O238" i="25"/>
  <c r="C256" i="25"/>
  <c r="C261" i="25"/>
  <c r="C262" i="25"/>
  <c r="I270" i="25"/>
  <c r="I269" i="25" s="1"/>
  <c r="M269" i="25"/>
  <c r="O276" i="25"/>
  <c r="L276" i="25"/>
  <c r="L270" i="25" s="1"/>
  <c r="L269" i="25" s="1"/>
  <c r="C282" i="25"/>
  <c r="C296" i="25"/>
  <c r="C297" i="25"/>
  <c r="C298" i="25"/>
  <c r="F292" i="26"/>
  <c r="C23" i="26"/>
  <c r="J26" i="26"/>
  <c r="E20" i="26"/>
  <c r="M54" i="26"/>
  <c r="M53" i="26" s="1"/>
  <c r="C62" i="26"/>
  <c r="E76" i="26"/>
  <c r="E75" i="26" s="1"/>
  <c r="E52" i="26" s="1"/>
  <c r="E51" i="26" s="1"/>
  <c r="K75" i="26"/>
  <c r="K52" i="26" s="1"/>
  <c r="C87" i="26"/>
  <c r="F144" i="26"/>
  <c r="C155" i="26"/>
  <c r="C159" i="26"/>
  <c r="D187" i="26"/>
  <c r="O205" i="26"/>
  <c r="I260" i="26"/>
  <c r="M75" i="26"/>
  <c r="C82" i="26"/>
  <c r="N83" i="26"/>
  <c r="N75" i="26" s="1"/>
  <c r="C88" i="26"/>
  <c r="C93" i="26"/>
  <c r="C94" i="26"/>
  <c r="C100" i="26"/>
  <c r="C105" i="26"/>
  <c r="C110" i="26"/>
  <c r="C118" i="26"/>
  <c r="O116" i="26"/>
  <c r="I122" i="26"/>
  <c r="G130" i="26"/>
  <c r="G75" i="26" s="1"/>
  <c r="G52" i="26" s="1"/>
  <c r="I131" i="26"/>
  <c r="N130" i="26"/>
  <c r="C140" i="26"/>
  <c r="C141" i="26"/>
  <c r="O141" i="26"/>
  <c r="C153" i="26"/>
  <c r="C154" i="26"/>
  <c r="C161" i="26"/>
  <c r="C162" i="26"/>
  <c r="C172" i="26"/>
  <c r="C180" i="26"/>
  <c r="N187" i="26"/>
  <c r="L187" i="26"/>
  <c r="N194" i="26"/>
  <c r="O198" i="26"/>
  <c r="O196" i="26" s="1"/>
  <c r="C214" i="26"/>
  <c r="C215" i="26"/>
  <c r="C217" i="26"/>
  <c r="C222" i="26"/>
  <c r="H230" i="26"/>
  <c r="H194" i="26" s="1"/>
  <c r="N231" i="26"/>
  <c r="N230" i="26" s="1"/>
  <c r="C242" i="26"/>
  <c r="C243" i="26"/>
  <c r="C257" i="26"/>
  <c r="C261" i="26"/>
  <c r="I264" i="26"/>
  <c r="M194" i="26"/>
  <c r="K270" i="26"/>
  <c r="K269" i="26" s="1"/>
  <c r="O270" i="26"/>
  <c r="O269" i="26" s="1"/>
  <c r="J76" i="26"/>
  <c r="O77" i="26"/>
  <c r="O76" i="26" s="1"/>
  <c r="J83" i="26"/>
  <c r="C86" i="26"/>
  <c r="O84" i="26"/>
  <c r="M83" i="26"/>
  <c r="C97" i="26"/>
  <c r="C98" i="26"/>
  <c r="C104" i="26"/>
  <c r="C109" i="26"/>
  <c r="I116" i="26"/>
  <c r="C116" i="26" s="1"/>
  <c r="C121" i="26"/>
  <c r="C124" i="26"/>
  <c r="C132" i="26"/>
  <c r="J130" i="26"/>
  <c r="C137" i="26"/>
  <c r="C138" i="26"/>
  <c r="O136" i="26"/>
  <c r="O130" i="26" s="1"/>
  <c r="C148" i="26"/>
  <c r="I151" i="26"/>
  <c r="C157" i="26"/>
  <c r="C158" i="26"/>
  <c r="C169" i="26"/>
  <c r="C170" i="26"/>
  <c r="C177" i="26"/>
  <c r="C178" i="26"/>
  <c r="C185" i="26"/>
  <c r="C186" i="26"/>
  <c r="E187" i="26"/>
  <c r="G195" i="26"/>
  <c r="C198" i="26"/>
  <c r="C199" i="26"/>
  <c r="C200" i="26"/>
  <c r="C209" i="26"/>
  <c r="C221" i="26"/>
  <c r="C226" i="26"/>
  <c r="C229" i="26"/>
  <c r="D230" i="26"/>
  <c r="J231" i="26"/>
  <c r="J230" i="26" s="1"/>
  <c r="J194" i="26" s="1"/>
  <c r="C250" i="26"/>
  <c r="G230" i="26"/>
  <c r="C254" i="26"/>
  <c r="C255" i="26"/>
  <c r="K259" i="26"/>
  <c r="O259" i="26"/>
  <c r="C265" i="26"/>
  <c r="L270" i="26"/>
  <c r="L269" i="26" s="1"/>
  <c r="C278" i="26"/>
  <c r="C279" i="26"/>
  <c r="C280" i="26"/>
  <c r="C294" i="26"/>
  <c r="C295" i="26"/>
  <c r="C296" i="26"/>
  <c r="C79" i="26"/>
  <c r="L76" i="26"/>
  <c r="C76" i="26" s="1"/>
  <c r="I84" i="26"/>
  <c r="C84" i="26" s="1"/>
  <c r="C92" i="26"/>
  <c r="I95" i="26"/>
  <c r="C101" i="26"/>
  <c r="C102" i="26"/>
  <c r="C108" i="26"/>
  <c r="C113" i="26"/>
  <c r="C114" i="26"/>
  <c r="L116" i="26"/>
  <c r="O122" i="26"/>
  <c r="C128" i="26"/>
  <c r="C129" i="26"/>
  <c r="C136" i="26"/>
  <c r="I136" i="26"/>
  <c r="C145" i="26"/>
  <c r="C146" i="26"/>
  <c r="C152" i="26"/>
  <c r="H75" i="26"/>
  <c r="H52" i="26" s="1"/>
  <c r="I166" i="26"/>
  <c r="I165" i="26" s="1"/>
  <c r="D173" i="26"/>
  <c r="G174" i="26"/>
  <c r="G173" i="26" s="1"/>
  <c r="I175" i="26"/>
  <c r="I174" i="26" s="1"/>
  <c r="I173" i="26" s="1"/>
  <c r="C181" i="26"/>
  <c r="C182" i="26"/>
  <c r="C188" i="26"/>
  <c r="C189" i="26"/>
  <c r="C190" i="26"/>
  <c r="C203" i="26"/>
  <c r="C207" i="26"/>
  <c r="C213" i="26"/>
  <c r="C218" i="26"/>
  <c r="C219" i="26"/>
  <c r="C225" i="26"/>
  <c r="O204" i="26"/>
  <c r="C233" i="26"/>
  <c r="C234" i="26"/>
  <c r="C241" i="26"/>
  <c r="C249" i="26"/>
  <c r="I252" i="26"/>
  <c r="I251" i="26" s="1"/>
  <c r="C262" i="26"/>
  <c r="C263" i="26"/>
  <c r="C271" i="26"/>
  <c r="C274" i="26"/>
  <c r="C275" i="26"/>
  <c r="I276" i="26"/>
  <c r="O286" i="26"/>
  <c r="O292" i="26" s="1"/>
  <c r="I293" i="26"/>
  <c r="C293" i="26" s="1"/>
  <c r="C298" i="26"/>
  <c r="C299" i="26"/>
  <c r="C300" i="26"/>
  <c r="F76" i="24"/>
  <c r="O292" i="24"/>
  <c r="O20" i="24"/>
  <c r="C27" i="24"/>
  <c r="L26" i="24"/>
  <c r="L20" i="24" s="1"/>
  <c r="E52" i="24"/>
  <c r="M75" i="24"/>
  <c r="M52" i="24" s="1"/>
  <c r="I20" i="24"/>
  <c r="O76" i="24"/>
  <c r="F41" i="24"/>
  <c r="C41" i="24" s="1"/>
  <c r="O45" i="24"/>
  <c r="D20" i="24"/>
  <c r="H20" i="24"/>
  <c r="C21" i="24"/>
  <c r="C28" i="24"/>
  <c r="C34" i="24"/>
  <c r="C37" i="24"/>
  <c r="F55" i="24"/>
  <c r="F67" i="24"/>
  <c r="C67" i="24" s="1"/>
  <c r="C70" i="24"/>
  <c r="C78" i="24"/>
  <c r="C90" i="24"/>
  <c r="F95" i="24"/>
  <c r="C95" i="24" s="1"/>
  <c r="F103" i="24"/>
  <c r="C103" i="24" s="1"/>
  <c r="L122" i="24"/>
  <c r="L83" i="24" s="1"/>
  <c r="C127" i="24"/>
  <c r="O131" i="24"/>
  <c r="O130" i="24" s="1"/>
  <c r="O174" i="24"/>
  <c r="O173" i="24" s="1"/>
  <c r="C179" i="24"/>
  <c r="I187" i="24"/>
  <c r="L187" i="24"/>
  <c r="C205" i="24"/>
  <c r="O231" i="24"/>
  <c r="O230" i="24" s="1"/>
  <c r="G230" i="24"/>
  <c r="M230" i="24"/>
  <c r="M194" i="24" s="1"/>
  <c r="L259" i="24"/>
  <c r="O291" i="24"/>
  <c r="I292" i="25"/>
  <c r="I20" i="25"/>
  <c r="C55" i="25"/>
  <c r="C59" i="24"/>
  <c r="I77" i="24"/>
  <c r="I76" i="24" s="1"/>
  <c r="F84" i="24"/>
  <c r="I89" i="24"/>
  <c r="I83" i="24" s="1"/>
  <c r="C113" i="24"/>
  <c r="F112" i="24"/>
  <c r="C112" i="24" s="1"/>
  <c r="C117" i="24"/>
  <c r="F116" i="24"/>
  <c r="C116" i="24" s="1"/>
  <c r="C133" i="24"/>
  <c r="C137" i="24"/>
  <c r="F136" i="24"/>
  <c r="C136" i="24" s="1"/>
  <c r="C141" i="24"/>
  <c r="C142" i="24"/>
  <c r="C145" i="24"/>
  <c r="F144" i="24"/>
  <c r="C144" i="24" s="1"/>
  <c r="L196" i="24"/>
  <c r="C198" i="24"/>
  <c r="F20" i="24"/>
  <c r="J20" i="24"/>
  <c r="N20" i="24"/>
  <c r="F122" i="24"/>
  <c r="C122" i="24" s="1"/>
  <c r="C123" i="24"/>
  <c r="D130" i="24"/>
  <c r="D75" i="24" s="1"/>
  <c r="H130" i="24"/>
  <c r="H75" i="24" s="1"/>
  <c r="I131" i="24"/>
  <c r="I130" i="24" s="1"/>
  <c r="F151" i="24"/>
  <c r="C151" i="24" s="1"/>
  <c r="C166" i="24"/>
  <c r="F165" i="24"/>
  <c r="C165" i="24" s="1"/>
  <c r="L173" i="24"/>
  <c r="I174" i="24"/>
  <c r="I173" i="24" s="1"/>
  <c r="G187" i="24"/>
  <c r="G52" i="24" s="1"/>
  <c r="K187" i="24"/>
  <c r="K52" i="24" s="1"/>
  <c r="E194" i="24"/>
  <c r="D194" i="24"/>
  <c r="C235" i="24"/>
  <c r="L270" i="24"/>
  <c r="L269" i="24" s="1"/>
  <c r="E289" i="24"/>
  <c r="O292" i="25"/>
  <c r="O291" i="25" s="1"/>
  <c r="O20" i="25"/>
  <c r="C129" i="24"/>
  <c r="F128" i="24"/>
  <c r="C128" i="24" s="1"/>
  <c r="G194" i="24"/>
  <c r="F231" i="24"/>
  <c r="M289" i="24"/>
  <c r="F160" i="24"/>
  <c r="C160" i="24" s="1"/>
  <c r="C167" i="24"/>
  <c r="C175" i="24"/>
  <c r="F184" i="24"/>
  <c r="C184" i="24" s="1"/>
  <c r="F188" i="24"/>
  <c r="F192" i="24"/>
  <c r="F196" i="24"/>
  <c r="C199" i="24"/>
  <c r="F216" i="24"/>
  <c r="C216" i="24" s="1"/>
  <c r="C239" i="24"/>
  <c r="C247" i="24"/>
  <c r="F252" i="24"/>
  <c r="F260" i="24"/>
  <c r="F264" i="24"/>
  <c r="C264" i="24" s="1"/>
  <c r="C271" i="24"/>
  <c r="F272" i="24"/>
  <c r="C272" i="24" s="1"/>
  <c r="F276" i="24"/>
  <c r="C276" i="24" s="1"/>
  <c r="F284" i="24"/>
  <c r="C287" i="24"/>
  <c r="D20" i="25"/>
  <c r="H20" i="25"/>
  <c r="C21" i="25"/>
  <c r="C56" i="25"/>
  <c r="F58" i="25"/>
  <c r="C59" i="25"/>
  <c r="M75" i="25"/>
  <c r="M52" i="25" s="1"/>
  <c r="C176" i="24"/>
  <c r="C180" i="24"/>
  <c r="C228" i="24"/>
  <c r="C232" i="24"/>
  <c r="C236" i="24"/>
  <c r="I238" i="24"/>
  <c r="I246" i="24"/>
  <c r="C246" i="24" s="1"/>
  <c r="I286" i="24"/>
  <c r="C286" i="24" s="1"/>
  <c r="F293" i="24"/>
  <c r="C293" i="24" s="1"/>
  <c r="C300" i="24"/>
  <c r="C22" i="25"/>
  <c r="L31" i="25"/>
  <c r="C57" i="25"/>
  <c r="C61" i="25"/>
  <c r="C62" i="25"/>
  <c r="C70" i="25"/>
  <c r="I69" i="25"/>
  <c r="I67" i="25" s="1"/>
  <c r="I53" i="25" s="1"/>
  <c r="C73" i="25"/>
  <c r="C78" i="25"/>
  <c r="I77" i="25"/>
  <c r="C77" i="25" s="1"/>
  <c r="C89" i="25"/>
  <c r="F20" i="25"/>
  <c r="J20" i="25"/>
  <c r="N20" i="25"/>
  <c r="L58" i="25"/>
  <c r="L54" i="25" s="1"/>
  <c r="F67" i="25"/>
  <c r="O67" i="25"/>
  <c r="O53" i="25" s="1"/>
  <c r="C103" i="25"/>
  <c r="C292" i="25"/>
  <c r="C82" i="25"/>
  <c r="I80" i="25"/>
  <c r="F80" i="25"/>
  <c r="F76" i="25" s="1"/>
  <c r="F84" i="25"/>
  <c r="I89" i="25"/>
  <c r="C99" i="25"/>
  <c r="C107" i="25"/>
  <c r="F112" i="25"/>
  <c r="F116" i="25"/>
  <c r="C123" i="25"/>
  <c r="F128" i="25"/>
  <c r="C128" i="25" s="1"/>
  <c r="C148" i="25"/>
  <c r="C164" i="25"/>
  <c r="C168" i="25"/>
  <c r="C169" i="25"/>
  <c r="F166" i="25"/>
  <c r="J194" i="25"/>
  <c r="E230" i="25"/>
  <c r="O230" i="25"/>
  <c r="C235" i="25"/>
  <c r="C260" i="25"/>
  <c r="M289" i="25"/>
  <c r="C160" i="25"/>
  <c r="F204" i="25"/>
  <c r="C205" i="25"/>
  <c r="I292" i="26"/>
  <c r="I291" i="26" s="1"/>
  <c r="I20" i="26"/>
  <c r="K20" i="26"/>
  <c r="C58" i="26"/>
  <c r="I131" i="25"/>
  <c r="I130" i="25" s="1"/>
  <c r="C132" i="25"/>
  <c r="C139" i="25"/>
  <c r="L141" i="25"/>
  <c r="C141" i="25" s="1"/>
  <c r="C147" i="25"/>
  <c r="C161" i="25"/>
  <c r="E194" i="25"/>
  <c r="I196" i="25"/>
  <c r="I195" i="25" s="1"/>
  <c r="C252" i="25"/>
  <c r="J289" i="25"/>
  <c r="C286" i="25"/>
  <c r="I291" i="25"/>
  <c r="L292" i="26"/>
  <c r="L291" i="26" s="1"/>
  <c r="F54" i="26"/>
  <c r="C55" i="26"/>
  <c r="I84" i="25"/>
  <c r="I112" i="25"/>
  <c r="I116" i="25"/>
  <c r="N130" i="25"/>
  <c r="N75" i="25" s="1"/>
  <c r="L131" i="25"/>
  <c r="L130" i="25" s="1"/>
  <c r="C140" i="25"/>
  <c r="F151" i="25"/>
  <c r="C151" i="25" s="1"/>
  <c r="C152" i="25"/>
  <c r="C175" i="25"/>
  <c r="I174" i="25"/>
  <c r="I173" i="25" s="1"/>
  <c r="H195" i="25"/>
  <c r="H194" i="25" s="1"/>
  <c r="H51" i="25" s="1"/>
  <c r="L291" i="25"/>
  <c r="F233" i="25"/>
  <c r="I238" i="25"/>
  <c r="I231" i="25" s="1"/>
  <c r="I230" i="25" s="1"/>
  <c r="I246" i="25"/>
  <c r="C272" i="25"/>
  <c r="F281" i="25"/>
  <c r="C281" i="25" s="1"/>
  <c r="F293" i="25"/>
  <c r="C293" i="25" s="1"/>
  <c r="C22" i="26"/>
  <c r="L31" i="26"/>
  <c r="C59" i="26"/>
  <c r="C68" i="26"/>
  <c r="C72" i="26"/>
  <c r="C78" i="26"/>
  <c r="C81" i="26"/>
  <c r="C112" i="26"/>
  <c r="C122" i="26"/>
  <c r="C144" i="26"/>
  <c r="L216" i="25"/>
  <c r="L204" i="25" s="1"/>
  <c r="C217" i="25"/>
  <c r="F238" i="25"/>
  <c r="F246" i="25"/>
  <c r="C246" i="25" s="1"/>
  <c r="F20" i="26"/>
  <c r="J20" i="26"/>
  <c r="N20" i="26"/>
  <c r="C56" i="26"/>
  <c r="C73" i="26"/>
  <c r="C74" i="26"/>
  <c r="C80" i="26"/>
  <c r="I130" i="26"/>
  <c r="C160" i="26"/>
  <c r="F291" i="26"/>
  <c r="F165" i="26"/>
  <c r="C165" i="26" s="1"/>
  <c r="C166" i="26"/>
  <c r="C184" i="26"/>
  <c r="L198" i="25"/>
  <c r="L196" i="25" s="1"/>
  <c r="C21" i="26"/>
  <c r="C45" i="26"/>
  <c r="C69" i="26"/>
  <c r="C77" i="26"/>
  <c r="O191" i="26"/>
  <c r="O187" i="26" s="1"/>
  <c r="C192" i="26"/>
  <c r="C85" i="26"/>
  <c r="I103" i="26"/>
  <c r="I83" i="26" s="1"/>
  <c r="C117" i="26"/>
  <c r="D194" i="26"/>
  <c r="C196" i="26"/>
  <c r="C227" i="26"/>
  <c r="O230" i="26"/>
  <c r="I259" i="26"/>
  <c r="I230" i="26" s="1"/>
  <c r="C272" i="26"/>
  <c r="I270" i="26"/>
  <c r="I269" i="26" s="1"/>
  <c r="C284" i="26"/>
  <c r="O283" i="26"/>
  <c r="C283" i="26" s="1"/>
  <c r="L89" i="26"/>
  <c r="C89" i="26" s="1"/>
  <c r="C90" i="26"/>
  <c r="F95" i="26"/>
  <c r="F103" i="26"/>
  <c r="F131" i="26"/>
  <c r="C142" i="26"/>
  <c r="F151" i="26"/>
  <c r="F175" i="26"/>
  <c r="F179" i="26"/>
  <c r="F187" i="26"/>
  <c r="C187" i="26" s="1"/>
  <c r="O195" i="26"/>
  <c r="K230" i="26"/>
  <c r="K194" i="26" s="1"/>
  <c r="C281" i="26"/>
  <c r="D289" i="26"/>
  <c r="H289" i="26"/>
  <c r="C235" i="26"/>
  <c r="F231" i="26"/>
  <c r="G289" i="26"/>
  <c r="E289" i="26"/>
  <c r="M289" i="26"/>
  <c r="L95" i="26"/>
  <c r="L103" i="26"/>
  <c r="L131" i="26"/>
  <c r="L151" i="26"/>
  <c r="L175" i="26"/>
  <c r="L179" i="26"/>
  <c r="C206" i="26"/>
  <c r="C286" i="26"/>
  <c r="F204" i="26"/>
  <c r="F195" i="26" s="1"/>
  <c r="L238" i="26"/>
  <c r="C238" i="26" s="1"/>
  <c r="L246" i="26"/>
  <c r="C246" i="26" s="1"/>
  <c r="F252" i="26"/>
  <c r="F260" i="26"/>
  <c r="F264" i="26"/>
  <c r="F276" i="26"/>
  <c r="L216" i="26"/>
  <c r="L204" i="26" s="1"/>
  <c r="L195" i="26" s="1"/>
  <c r="L264" i="26"/>
  <c r="L259" i="26" s="1"/>
  <c r="E290" i="26" l="1"/>
  <c r="E50" i="26"/>
  <c r="C174" i="25"/>
  <c r="F173" i="25"/>
  <c r="C173" i="25" s="1"/>
  <c r="N289" i="24"/>
  <c r="N52" i="24"/>
  <c r="N51" i="24" s="1"/>
  <c r="O291" i="26"/>
  <c r="C292" i="26"/>
  <c r="N52" i="26"/>
  <c r="N51" i="26" s="1"/>
  <c r="N289" i="26"/>
  <c r="K194" i="25"/>
  <c r="K289" i="25"/>
  <c r="G289" i="25"/>
  <c r="G194" i="25"/>
  <c r="G51" i="26"/>
  <c r="C67" i="26"/>
  <c r="I53" i="26"/>
  <c r="O194" i="24"/>
  <c r="K51" i="26"/>
  <c r="C103" i="26"/>
  <c r="L174" i="26"/>
  <c r="L173" i="26" s="1"/>
  <c r="O194" i="26"/>
  <c r="I194" i="26"/>
  <c r="C216" i="26"/>
  <c r="I75" i="26"/>
  <c r="I52" i="26" s="1"/>
  <c r="C291" i="26"/>
  <c r="C191" i="26"/>
  <c r="J51" i="25"/>
  <c r="C69" i="25"/>
  <c r="G289" i="24"/>
  <c r="K51" i="24"/>
  <c r="G194" i="26"/>
  <c r="D194" i="25"/>
  <c r="C191" i="25"/>
  <c r="G52" i="25"/>
  <c r="O270" i="24"/>
  <c r="O269" i="24" s="1"/>
  <c r="L53" i="24"/>
  <c r="C112" i="25"/>
  <c r="L53" i="25"/>
  <c r="M51" i="25"/>
  <c r="G51" i="24"/>
  <c r="L195" i="24"/>
  <c r="O83" i="26"/>
  <c r="O75" i="26" s="1"/>
  <c r="J75" i="26"/>
  <c r="C284" i="25"/>
  <c r="F283" i="25"/>
  <c r="C283" i="25" s="1"/>
  <c r="C205" i="26"/>
  <c r="L130" i="26"/>
  <c r="K289" i="26"/>
  <c r="L83" i="26"/>
  <c r="L75" i="26" s="1"/>
  <c r="L52" i="26" s="1"/>
  <c r="D51" i="26"/>
  <c r="I231" i="24"/>
  <c r="I230" i="24" s="1"/>
  <c r="I194" i="24" s="1"/>
  <c r="H51" i="26"/>
  <c r="M52" i="26"/>
  <c r="M51" i="26" s="1"/>
  <c r="C122" i="25"/>
  <c r="L83" i="25"/>
  <c r="C276" i="25"/>
  <c r="D52" i="25"/>
  <c r="D51" i="25" s="1"/>
  <c r="O75" i="25"/>
  <c r="O52" i="25" s="1"/>
  <c r="C144" i="25"/>
  <c r="J52" i="24"/>
  <c r="J51" i="24" s="1"/>
  <c r="L75" i="25"/>
  <c r="I83" i="25"/>
  <c r="F269" i="25"/>
  <c r="C20" i="24"/>
  <c r="L230" i="24"/>
  <c r="O53" i="26"/>
  <c r="O270" i="25"/>
  <c r="K52" i="25"/>
  <c r="K51" i="25" s="1"/>
  <c r="F259" i="25"/>
  <c r="C259" i="25" s="1"/>
  <c r="E52" i="25"/>
  <c r="E51" i="25" s="1"/>
  <c r="C58" i="24"/>
  <c r="L130" i="24"/>
  <c r="L75" i="24" s="1"/>
  <c r="C195" i="26"/>
  <c r="I289" i="26"/>
  <c r="D290" i="26"/>
  <c r="D50" i="26"/>
  <c r="K50" i="26"/>
  <c r="K290" i="26"/>
  <c r="I51" i="26"/>
  <c r="N289" i="25"/>
  <c r="N52" i="25"/>
  <c r="N51" i="25" s="1"/>
  <c r="J50" i="25"/>
  <c r="J290" i="25"/>
  <c r="K50" i="24"/>
  <c r="K290" i="24"/>
  <c r="H52" i="24"/>
  <c r="H51" i="24" s="1"/>
  <c r="H289" i="24"/>
  <c r="H290" i="25"/>
  <c r="H50" i="25"/>
  <c r="L52" i="25"/>
  <c r="M50" i="25"/>
  <c r="M290" i="25"/>
  <c r="G290" i="24"/>
  <c r="G50" i="24"/>
  <c r="D52" i="24"/>
  <c r="D51" i="24" s="1"/>
  <c r="D289" i="24"/>
  <c r="C252" i="26"/>
  <c r="F251" i="26"/>
  <c r="C251" i="26" s="1"/>
  <c r="C151" i="26"/>
  <c r="C95" i="26"/>
  <c r="F231" i="25"/>
  <c r="C233" i="25"/>
  <c r="C54" i="26"/>
  <c r="F53" i="26"/>
  <c r="C216" i="25"/>
  <c r="C80" i="25"/>
  <c r="C58" i="25"/>
  <c r="F283" i="24"/>
  <c r="C283" i="24" s="1"/>
  <c r="C284" i="24"/>
  <c r="C196" i="24"/>
  <c r="C231" i="24"/>
  <c r="F173" i="24"/>
  <c r="C173" i="24" s="1"/>
  <c r="F54" i="24"/>
  <c r="C55" i="24"/>
  <c r="C45" i="24"/>
  <c r="I292" i="24"/>
  <c r="C77" i="24"/>
  <c r="F270" i="26"/>
  <c r="C276" i="26"/>
  <c r="L231" i="26"/>
  <c r="L230" i="26" s="1"/>
  <c r="L289" i="26" s="1"/>
  <c r="L26" i="26"/>
  <c r="C31" i="26"/>
  <c r="I194" i="25"/>
  <c r="H289" i="25"/>
  <c r="F259" i="24"/>
  <c r="C259" i="24" s="1"/>
  <c r="C260" i="24"/>
  <c r="F191" i="24"/>
  <c r="C191" i="24" s="1"/>
  <c r="C192" i="24"/>
  <c r="C238" i="24"/>
  <c r="C174" i="24"/>
  <c r="F54" i="25"/>
  <c r="C131" i="24"/>
  <c r="M51" i="24"/>
  <c r="C89" i="24"/>
  <c r="E51" i="24"/>
  <c r="C264" i="26"/>
  <c r="C179" i="26"/>
  <c r="C131" i="26"/>
  <c r="F130" i="26"/>
  <c r="C130" i="26" s="1"/>
  <c r="L195" i="25"/>
  <c r="C238" i="25"/>
  <c r="C198" i="25"/>
  <c r="F130" i="25"/>
  <c r="C130" i="25" s="1"/>
  <c r="F195" i="25"/>
  <c r="C204" i="25"/>
  <c r="C116" i="25"/>
  <c r="C131" i="25"/>
  <c r="C67" i="25"/>
  <c r="I76" i="25"/>
  <c r="I75" i="25" s="1"/>
  <c r="I52" i="25" s="1"/>
  <c r="I51" i="25" s="1"/>
  <c r="F251" i="24"/>
  <c r="C251" i="24" s="1"/>
  <c r="C252" i="24"/>
  <c r="F204" i="24"/>
  <c r="C204" i="24" s="1"/>
  <c r="F187" i="24"/>
  <c r="C187" i="24" s="1"/>
  <c r="C188" i="24"/>
  <c r="K289" i="24"/>
  <c r="L194" i="24"/>
  <c r="C84" i="24"/>
  <c r="F83" i="24"/>
  <c r="C83" i="24" s="1"/>
  <c r="F130" i="24"/>
  <c r="C130" i="24" s="1"/>
  <c r="C260" i="26"/>
  <c r="F259" i="26"/>
  <c r="C259" i="26" s="1"/>
  <c r="C204" i="26"/>
  <c r="C175" i="26"/>
  <c r="F174" i="26"/>
  <c r="F83" i="26"/>
  <c r="C196" i="25"/>
  <c r="F165" i="25"/>
  <c r="C165" i="25" s="1"/>
  <c r="C166" i="25"/>
  <c r="F83" i="25"/>
  <c r="C83" i="25" s="1"/>
  <c r="C84" i="25"/>
  <c r="F291" i="25"/>
  <c r="C291" i="25" s="1"/>
  <c r="L26" i="25"/>
  <c r="C31" i="25"/>
  <c r="F75" i="25"/>
  <c r="C75" i="25" s="1"/>
  <c r="C76" i="25"/>
  <c r="I75" i="24"/>
  <c r="I52" i="24" s="1"/>
  <c r="I51" i="24" s="1"/>
  <c r="F270" i="24"/>
  <c r="F291" i="24"/>
  <c r="O75" i="24"/>
  <c r="C26" i="24"/>
  <c r="C76" i="24"/>
  <c r="F75" i="24"/>
  <c r="O289" i="26" l="1"/>
  <c r="O52" i="26"/>
  <c r="O51" i="26" s="1"/>
  <c r="E50" i="25"/>
  <c r="E290" i="25"/>
  <c r="L52" i="24"/>
  <c r="L289" i="24"/>
  <c r="F230" i="26"/>
  <c r="K50" i="25"/>
  <c r="K290" i="25"/>
  <c r="G290" i="26"/>
  <c r="G50" i="26"/>
  <c r="I289" i="24"/>
  <c r="O269" i="25"/>
  <c r="C270" i="25"/>
  <c r="D290" i="25"/>
  <c r="D50" i="25"/>
  <c r="M50" i="26"/>
  <c r="M290" i="26"/>
  <c r="G51" i="25"/>
  <c r="N50" i="24"/>
  <c r="N290" i="24"/>
  <c r="C75" i="24"/>
  <c r="C269" i="25"/>
  <c r="J50" i="24"/>
  <c r="J290" i="24"/>
  <c r="H50" i="26"/>
  <c r="H290" i="26"/>
  <c r="J52" i="26"/>
  <c r="J51" i="26" s="1"/>
  <c r="J289" i="26"/>
  <c r="N50" i="26"/>
  <c r="N290" i="26"/>
  <c r="L51" i="24"/>
  <c r="L50" i="24" s="1"/>
  <c r="L290" i="24"/>
  <c r="I290" i="25"/>
  <c r="I50" i="25"/>
  <c r="E290" i="24"/>
  <c r="E50" i="24"/>
  <c r="C54" i="25"/>
  <c r="F53" i="25"/>
  <c r="C231" i="26"/>
  <c r="F230" i="24"/>
  <c r="C230" i="24" s="1"/>
  <c r="C231" i="25"/>
  <c r="F230" i="25"/>
  <c r="I290" i="26"/>
  <c r="I50" i="26"/>
  <c r="C270" i="24"/>
  <c r="F269" i="24"/>
  <c r="C230" i="26"/>
  <c r="I291" i="24"/>
  <c r="C291" i="24" s="1"/>
  <c r="C292" i="24"/>
  <c r="F53" i="24"/>
  <c r="C54" i="24"/>
  <c r="C53" i="26"/>
  <c r="I289" i="25"/>
  <c r="I290" i="24"/>
  <c r="I50" i="24"/>
  <c r="C83" i="26"/>
  <c r="F75" i="26"/>
  <c r="C75" i="26" s="1"/>
  <c r="M50" i="24"/>
  <c r="M290" i="24"/>
  <c r="C26" i="26"/>
  <c r="L20" i="26"/>
  <c r="C20" i="26" s="1"/>
  <c r="F195" i="24"/>
  <c r="N50" i="25"/>
  <c r="N290" i="25"/>
  <c r="O289" i="24"/>
  <c r="O52" i="24"/>
  <c r="O51" i="24" s="1"/>
  <c r="C26" i="25"/>
  <c r="L20" i="25"/>
  <c r="C20" i="25" s="1"/>
  <c r="F173" i="26"/>
  <c r="C173" i="26" s="1"/>
  <c r="C174" i="26"/>
  <c r="C195" i="25"/>
  <c r="L194" i="25"/>
  <c r="L51" i="25" s="1"/>
  <c r="L289" i="25"/>
  <c r="F269" i="26"/>
  <c r="C270" i="26"/>
  <c r="D290" i="24"/>
  <c r="D50" i="24"/>
  <c r="H290" i="24"/>
  <c r="H50" i="24"/>
  <c r="L194" i="26"/>
  <c r="L51" i="26" s="1"/>
  <c r="L50" i="26" s="1"/>
  <c r="G290" i="25" l="1"/>
  <c r="G50" i="25"/>
  <c r="O289" i="25"/>
  <c r="O194" i="25"/>
  <c r="O51" i="25" s="1"/>
  <c r="O50" i="26"/>
  <c r="O290" i="26"/>
  <c r="J50" i="26"/>
  <c r="J290" i="26"/>
  <c r="L50" i="25"/>
  <c r="L290" i="25"/>
  <c r="C269" i="26"/>
  <c r="F289" i="26"/>
  <c r="C289" i="26" s="1"/>
  <c r="F194" i="26"/>
  <c r="C194" i="26" s="1"/>
  <c r="L290" i="26"/>
  <c r="F52" i="26"/>
  <c r="C230" i="25"/>
  <c r="F289" i="25"/>
  <c r="C289" i="25" s="1"/>
  <c r="C53" i="25"/>
  <c r="F52" i="25"/>
  <c r="F194" i="24"/>
  <c r="C194" i="24" s="1"/>
  <c r="C195" i="24"/>
  <c r="O50" i="24"/>
  <c r="O290" i="24"/>
  <c r="F194" i="25"/>
  <c r="C194" i="25" s="1"/>
  <c r="C53" i="24"/>
  <c r="F52" i="24"/>
  <c r="C269" i="24"/>
  <c r="F289" i="24"/>
  <c r="C289" i="24" s="1"/>
  <c r="O50" i="25" l="1"/>
  <c r="O290" i="25"/>
  <c r="C52" i="25"/>
  <c r="F51" i="25"/>
  <c r="F51" i="26"/>
  <c r="C52" i="26"/>
  <c r="C52" i="24"/>
  <c r="F51" i="24"/>
  <c r="F290" i="26" l="1"/>
  <c r="C290" i="26" s="1"/>
  <c r="F50" i="26"/>
  <c r="C50" i="26" s="1"/>
  <c r="C51" i="26"/>
  <c r="F290" i="24"/>
  <c r="C290" i="24" s="1"/>
  <c r="C51" i="24"/>
  <c r="F50" i="24"/>
  <c r="C50" i="24" s="1"/>
  <c r="F290" i="25"/>
  <c r="C290" i="25" s="1"/>
  <c r="F50" i="25"/>
  <c r="C50" i="25" s="1"/>
  <c r="C51" i="25"/>
  <c r="O301" i="23" l="1"/>
  <c r="L301" i="23"/>
  <c r="I301" i="23"/>
  <c r="F301" i="23"/>
  <c r="O300" i="23"/>
  <c r="L300" i="23"/>
  <c r="I300" i="23"/>
  <c r="F300" i="23"/>
  <c r="C300" i="23" s="1"/>
  <c r="O299" i="23"/>
  <c r="L299" i="23"/>
  <c r="I299" i="23"/>
  <c r="F299" i="23"/>
  <c r="O298" i="23"/>
  <c r="L298" i="23"/>
  <c r="I298" i="23"/>
  <c r="C298" i="23" s="1"/>
  <c r="F298" i="23"/>
  <c r="O297" i="23"/>
  <c r="L297" i="23"/>
  <c r="I297" i="23"/>
  <c r="F297" i="23"/>
  <c r="O296" i="23"/>
  <c r="L296" i="23"/>
  <c r="I296" i="23"/>
  <c r="C296" i="23" s="1"/>
  <c r="F296" i="23"/>
  <c r="O295" i="23"/>
  <c r="L295" i="23"/>
  <c r="I295" i="23"/>
  <c r="F295" i="23"/>
  <c r="O294" i="23"/>
  <c r="L294" i="23"/>
  <c r="L293" i="23" s="1"/>
  <c r="I294" i="23"/>
  <c r="F294" i="23"/>
  <c r="O293" i="23"/>
  <c r="N293" i="23"/>
  <c r="M293" i="23"/>
  <c r="K293" i="23"/>
  <c r="J293" i="23"/>
  <c r="H293" i="23"/>
  <c r="G293" i="23"/>
  <c r="F293" i="23"/>
  <c r="E293" i="23"/>
  <c r="D293" i="23"/>
  <c r="O288" i="23"/>
  <c r="L288" i="23"/>
  <c r="I288" i="23"/>
  <c r="F288" i="23"/>
  <c r="O287" i="23"/>
  <c r="L287" i="23"/>
  <c r="L286" i="23" s="1"/>
  <c r="I287" i="23"/>
  <c r="F287" i="23"/>
  <c r="O286" i="23"/>
  <c r="N286" i="23"/>
  <c r="M286" i="23"/>
  <c r="K286" i="23"/>
  <c r="J286" i="23"/>
  <c r="H286" i="23"/>
  <c r="G286" i="23"/>
  <c r="F286" i="23"/>
  <c r="E286" i="23"/>
  <c r="D286" i="23"/>
  <c r="O285" i="23"/>
  <c r="L285" i="23"/>
  <c r="I285" i="23"/>
  <c r="F285" i="23"/>
  <c r="O284" i="23"/>
  <c r="O283" i="23" s="1"/>
  <c r="N284" i="23"/>
  <c r="M284" i="23"/>
  <c r="M283" i="23" s="1"/>
  <c r="L284" i="23"/>
  <c r="K284" i="23"/>
  <c r="K283" i="23" s="1"/>
  <c r="J284" i="23"/>
  <c r="I284" i="23"/>
  <c r="I283" i="23" s="1"/>
  <c r="H284" i="23"/>
  <c r="G284" i="23"/>
  <c r="G283" i="23" s="1"/>
  <c r="E284" i="23"/>
  <c r="E283" i="23" s="1"/>
  <c r="D284" i="23"/>
  <c r="N283" i="23"/>
  <c r="L283" i="23"/>
  <c r="J283" i="23"/>
  <c r="H283" i="23"/>
  <c r="D283" i="23"/>
  <c r="O282" i="23"/>
  <c r="O281" i="23" s="1"/>
  <c r="L282" i="23"/>
  <c r="L281" i="23" s="1"/>
  <c r="C281" i="23" s="1"/>
  <c r="I282" i="23"/>
  <c r="F282" i="23"/>
  <c r="N281" i="23"/>
  <c r="M281" i="23"/>
  <c r="K281" i="23"/>
  <c r="J281" i="23"/>
  <c r="I281" i="23"/>
  <c r="H281" i="23"/>
  <c r="G281" i="23"/>
  <c r="F281" i="23"/>
  <c r="E281" i="23"/>
  <c r="D281" i="23"/>
  <c r="O280" i="23"/>
  <c r="L280" i="23"/>
  <c r="I280" i="23"/>
  <c r="F280" i="23"/>
  <c r="O279" i="23"/>
  <c r="L279" i="23"/>
  <c r="I279" i="23"/>
  <c r="F279" i="23"/>
  <c r="C279" i="23" s="1"/>
  <c r="O278" i="23"/>
  <c r="L278" i="23"/>
  <c r="I278" i="23"/>
  <c r="F278" i="23"/>
  <c r="C278" i="23" s="1"/>
  <c r="O277" i="23"/>
  <c r="L277" i="23"/>
  <c r="I277" i="23"/>
  <c r="I276" i="23" s="1"/>
  <c r="F277" i="23"/>
  <c r="N276" i="23"/>
  <c r="M276" i="23"/>
  <c r="K276" i="23"/>
  <c r="J276" i="23"/>
  <c r="H276" i="23"/>
  <c r="G276" i="23"/>
  <c r="E276" i="23"/>
  <c r="D276" i="23"/>
  <c r="O275" i="23"/>
  <c r="L275" i="23"/>
  <c r="I275" i="23"/>
  <c r="F275" i="23"/>
  <c r="O274" i="23"/>
  <c r="L274" i="23"/>
  <c r="I274" i="23"/>
  <c r="F274" i="23"/>
  <c r="C274" i="23" s="1"/>
  <c r="O273" i="23"/>
  <c r="L273" i="23"/>
  <c r="I273" i="23"/>
  <c r="I272" i="23" s="1"/>
  <c r="F273" i="23"/>
  <c r="N272" i="23"/>
  <c r="M272" i="23"/>
  <c r="L272" i="23"/>
  <c r="K272" i="23"/>
  <c r="J272" i="23"/>
  <c r="H272" i="23"/>
  <c r="G272" i="23"/>
  <c r="E272" i="23"/>
  <c r="E270" i="23" s="1"/>
  <c r="E269" i="23" s="1"/>
  <c r="D272" i="23"/>
  <c r="O271" i="23"/>
  <c r="L271" i="23"/>
  <c r="I271" i="23"/>
  <c r="F271" i="23"/>
  <c r="N270" i="23"/>
  <c r="K270" i="23"/>
  <c r="K269" i="23" s="1"/>
  <c r="J270" i="23"/>
  <c r="J269" i="23" s="1"/>
  <c r="H270" i="23"/>
  <c r="G270" i="23"/>
  <c r="G269" i="23" s="1"/>
  <c r="D270" i="23"/>
  <c r="N269" i="23"/>
  <c r="H269" i="23"/>
  <c r="O268" i="23"/>
  <c r="L268" i="23"/>
  <c r="I268" i="23"/>
  <c r="F268" i="23"/>
  <c r="O267" i="23"/>
  <c r="L267" i="23"/>
  <c r="I267" i="23"/>
  <c r="F267" i="23"/>
  <c r="O266" i="23"/>
  <c r="L266" i="23"/>
  <c r="I266" i="23"/>
  <c r="F266" i="23"/>
  <c r="C266" i="23" s="1"/>
  <c r="O265" i="23"/>
  <c r="L265" i="23"/>
  <c r="I265" i="23"/>
  <c r="F265" i="23"/>
  <c r="N264" i="23"/>
  <c r="M264" i="23"/>
  <c r="K264" i="23"/>
  <c r="J264" i="23"/>
  <c r="I264" i="23"/>
  <c r="H264" i="23"/>
  <c r="G264" i="23"/>
  <c r="E264" i="23"/>
  <c r="D264" i="23"/>
  <c r="O263" i="23"/>
  <c r="L263" i="23"/>
  <c r="I263" i="23"/>
  <c r="F263" i="23"/>
  <c r="O262" i="23"/>
  <c r="L262" i="23"/>
  <c r="I262" i="23"/>
  <c r="F262" i="23"/>
  <c r="C262" i="23" s="1"/>
  <c r="O261" i="23"/>
  <c r="L261" i="23"/>
  <c r="I261" i="23"/>
  <c r="F261" i="23"/>
  <c r="N260" i="23"/>
  <c r="M260" i="23"/>
  <c r="M259" i="23" s="1"/>
  <c r="K260" i="23"/>
  <c r="J260" i="23"/>
  <c r="I260" i="23"/>
  <c r="H260" i="23"/>
  <c r="G260" i="23"/>
  <c r="E260" i="23"/>
  <c r="D260" i="23"/>
  <c r="N259" i="23"/>
  <c r="K259" i="23"/>
  <c r="J259" i="23"/>
  <c r="H259" i="23"/>
  <c r="G259" i="23"/>
  <c r="D259" i="23"/>
  <c r="O258" i="23"/>
  <c r="L258" i="23"/>
  <c r="I258" i="23"/>
  <c r="F258" i="23"/>
  <c r="C258" i="23" s="1"/>
  <c r="O257" i="23"/>
  <c r="L257" i="23"/>
  <c r="I257" i="23"/>
  <c r="F257" i="23"/>
  <c r="O256" i="23"/>
  <c r="L256" i="23"/>
  <c r="I256" i="23"/>
  <c r="F256" i="23"/>
  <c r="O255" i="23"/>
  <c r="L255" i="23"/>
  <c r="I255" i="23"/>
  <c r="F255" i="23"/>
  <c r="O254" i="23"/>
  <c r="L254" i="23"/>
  <c r="C254" i="23" s="1"/>
  <c r="I254" i="23"/>
  <c r="F254" i="23"/>
  <c r="O253" i="23"/>
  <c r="L253" i="23"/>
  <c r="I253" i="23"/>
  <c r="F253" i="23"/>
  <c r="N252" i="23"/>
  <c r="M252" i="23"/>
  <c r="M251" i="23" s="1"/>
  <c r="K252" i="23"/>
  <c r="J252" i="23"/>
  <c r="I252" i="23"/>
  <c r="I251" i="23" s="1"/>
  <c r="H252" i="23"/>
  <c r="G252" i="23"/>
  <c r="E252" i="23"/>
  <c r="E251" i="23" s="1"/>
  <c r="D252" i="23"/>
  <c r="D251" i="23" s="1"/>
  <c r="N251" i="23"/>
  <c r="K251" i="23"/>
  <c r="J251" i="23"/>
  <c r="H251" i="23"/>
  <c r="G251" i="23"/>
  <c r="O250" i="23"/>
  <c r="L250" i="23"/>
  <c r="I250" i="23"/>
  <c r="F250" i="23"/>
  <c r="C250" i="23"/>
  <c r="O249" i="23"/>
  <c r="L249" i="23"/>
  <c r="I249" i="23"/>
  <c r="F249" i="23"/>
  <c r="O248" i="23"/>
  <c r="L248" i="23"/>
  <c r="I248" i="23"/>
  <c r="F248" i="23"/>
  <c r="O247" i="23"/>
  <c r="L247" i="23"/>
  <c r="L246" i="23" s="1"/>
  <c r="I247" i="23"/>
  <c r="F247" i="23"/>
  <c r="N246" i="23"/>
  <c r="M246" i="23"/>
  <c r="K246" i="23"/>
  <c r="J246" i="23"/>
  <c r="H246" i="23"/>
  <c r="G246" i="23"/>
  <c r="E246" i="23"/>
  <c r="D246" i="23"/>
  <c r="O245" i="23"/>
  <c r="L245" i="23"/>
  <c r="I245" i="23"/>
  <c r="F245" i="23"/>
  <c r="C245" i="23" s="1"/>
  <c r="O244" i="23"/>
  <c r="L244" i="23"/>
  <c r="I244" i="23"/>
  <c r="F244" i="23"/>
  <c r="O243" i="23"/>
  <c r="L243" i="23"/>
  <c r="I243" i="23"/>
  <c r="F243" i="23"/>
  <c r="O242" i="23"/>
  <c r="L242" i="23"/>
  <c r="I242" i="23"/>
  <c r="F242" i="23"/>
  <c r="C242" i="23" s="1"/>
  <c r="O241" i="23"/>
  <c r="L241" i="23"/>
  <c r="I241" i="23"/>
  <c r="F241" i="23"/>
  <c r="O240" i="23"/>
  <c r="L240" i="23"/>
  <c r="I240" i="23"/>
  <c r="F240" i="23"/>
  <c r="C240" i="23" s="1"/>
  <c r="O239" i="23"/>
  <c r="L239" i="23"/>
  <c r="I239" i="23"/>
  <c r="F239" i="23"/>
  <c r="C239" i="23" s="1"/>
  <c r="N238" i="23"/>
  <c r="M238" i="23"/>
  <c r="K238" i="23"/>
  <c r="J238" i="23"/>
  <c r="H238" i="23"/>
  <c r="G238" i="23"/>
  <c r="E238" i="23"/>
  <c r="D238" i="23"/>
  <c r="O237" i="23"/>
  <c r="L237" i="23"/>
  <c r="I237" i="23"/>
  <c r="F237" i="23"/>
  <c r="O236" i="23"/>
  <c r="L236" i="23"/>
  <c r="I236" i="23"/>
  <c r="I235" i="23" s="1"/>
  <c r="F236" i="23"/>
  <c r="O235" i="23"/>
  <c r="N235" i="23"/>
  <c r="M235" i="23"/>
  <c r="L235" i="23"/>
  <c r="K235" i="23"/>
  <c r="J235" i="23"/>
  <c r="H235" i="23"/>
  <c r="G235" i="23"/>
  <c r="E235" i="23"/>
  <c r="D235" i="23"/>
  <c r="O234" i="23"/>
  <c r="O233" i="23" s="1"/>
  <c r="L234" i="23"/>
  <c r="I234" i="23"/>
  <c r="F234" i="23"/>
  <c r="C234" i="23"/>
  <c r="N233" i="23"/>
  <c r="M233" i="23"/>
  <c r="L233" i="23"/>
  <c r="K233" i="23"/>
  <c r="J233" i="23"/>
  <c r="I233" i="23"/>
  <c r="H233" i="23"/>
  <c r="H231" i="23" s="1"/>
  <c r="H230" i="23" s="1"/>
  <c r="G233" i="23"/>
  <c r="F233" i="23"/>
  <c r="E233" i="23"/>
  <c r="D233" i="23"/>
  <c r="D231" i="23" s="1"/>
  <c r="O232" i="23"/>
  <c r="L232" i="23"/>
  <c r="I232" i="23"/>
  <c r="F232" i="23"/>
  <c r="M231" i="23"/>
  <c r="E231" i="23"/>
  <c r="O229" i="23"/>
  <c r="L229" i="23"/>
  <c r="I229" i="23"/>
  <c r="F229" i="23"/>
  <c r="O228" i="23"/>
  <c r="L228" i="23"/>
  <c r="L227" i="23" s="1"/>
  <c r="I228" i="23"/>
  <c r="I227" i="23" s="1"/>
  <c r="F228" i="23"/>
  <c r="O227" i="23"/>
  <c r="N227" i="23"/>
  <c r="M227" i="23"/>
  <c r="K227" i="23"/>
  <c r="J227" i="23"/>
  <c r="H227" i="23"/>
  <c r="G227" i="23"/>
  <c r="F227" i="23"/>
  <c r="E227" i="23"/>
  <c r="D227" i="23"/>
  <c r="O226" i="23"/>
  <c r="L226" i="23"/>
  <c r="I226" i="23"/>
  <c r="F226" i="23"/>
  <c r="C226" i="23" s="1"/>
  <c r="O225" i="23"/>
  <c r="L225" i="23"/>
  <c r="I225" i="23"/>
  <c r="F225" i="23"/>
  <c r="O224" i="23"/>
  <c r="L224" i="23"/>
  <c r="I224" i="23"/>
  <c r="F224" i="23"/>
  <c r="O223" i="23"/>
  <c r="L223" i="23"/>
  <c r="I223" i="23"/>
  <c r="F223" i="23"/>
  <c r="O222" i="23"/>
  <c r="L222" i="23"/>
  <c r="I222" i="23"/>
  <c r="F222" i="23"/>
  <c r="C222" i="23"/>
  <c r="O221" i="23"/>
  <c r="L221" i="23"/>
  <c r="I221" i="23"/>
  <c r="F221" i="23"/>
  <c r="C221" i="23" s="1"/>
  <c r="O220" i="23"/>
  <c r="L220" i="23"/>
  <c r="I220" i="23"/>
  <c r="F220" i="23"/>
  <c r="O219" i="23"/>
  <c r="L219" i="23"/>
  <c r="I219" i="23"/>
  <c r="F219" i="23"/>
  <c r="O218" i="23"/>
  <c r="O216" i="23" s="1"/>
  <c r="L218" i="23"/>
  <c r="I218" i="23"/>
  <c r="F218" i="23"/>
  <c r="C218" i="23" s="1"/>
  <c r="O217" i="23"/>
  <c r="L217" i="23"/>
  <c r="I217" i="23"/>
  <c r="I216" i="23" s="1"/>
  <c r="F217" i="23"/>
  <c r="N216" i="23"/>
  <c r="M216" i="23"/>
  <c r="K216" i="23"/>
  <c r="J216" i="23"/>
  <c r="H216" i="23"/>
  <c r="G216" i="23"/>
  <c r="E216" i="23"/>
  <c r="D216" i="23"/>
  <c r="O215" i="23"/>
  <c r="L215" i="23"/>
  <c r="I215" i="23"/>
  <c r="F215" i="23"/>
  <c r="O214" i="23"/>
  <c r="L214" i="23"/>
  <c r="I214" i="23"/>
  <c r="F214" i="23"/>
  <c r="C214" i="23" s="1"/>
  <c r="O213" i="23"/>
  <c r="L213" i="23"/>
  <c r="I213" i="23"/>
  <c r="F213" i="23"/>
  <c r="O212" i="23"/>
  <c r="L212" i="23"/>
  <c r="I212" i="23"/>
  <c r="F212" i="23"/>
  <c r="O211" i="23"/>
  <c r="L211" i="23"/>
  <c r="I211" i="23"/>
  <c r="F211" i="23"/>
  <c r="O210" i="23"/>
  <c r="L210" i="23"/>
  <c r="I210" i="23"/>
  <c r="F210" i="23"/>
  <c r="C210" i="23"/>
  <c r="O209" i="23"/>
  <c r="L209" i="23"/>
  <c r="I209" i="23"/>
  <c r="F209" i="23"/>
  <c r="O208" i="23"/>
  <c r="L208" i="23"/>
  <c r="I208" i="23"/>
  <c r="F208" i="23"/>
  <c r="O207" i="23"/>
  <c r="L207" i="23"/>
  <c r="I207" i="23"/>
  <c r="F207" i="23"/>
  <c r="O206" i="23"/>
  <c r="O205" i="23" s="1"/>
  <c r="O204" i="23" s="1"/>
  <c r="L206" i="23"/>
  <c r="I206" i="23"/>
  <c r="F206" i="23"/>
  <c r="C206" i="23"/>
  <c r="N205" i="23"/>
  <c r="M205" i="23"/>
  <c r="K205" i="23"/>
  <c r="K204" i="23" s="1"/>
  <c r="J205" i="23"/>
  <c r="H205" i="23"/>
  <c r="H204" i="23" s="1"/>
  <c r="G205" i="23"/>
  <c r="E205" i="23"/>
  <c r="D205" i="23"/>
  <c r="D204" i="23" s="1"/>
  <c r="M204" i="23"/>
  <c r="G204" i="23"/>
  <c r="O203" i="23"/>
  <c r="L203" i="23"/>
  <c r="I203" i="23"/>
  <c r="F203" i="23"/>
  <c r="O202" i="23"/>
  <c r="L202" i="23"/>
  <c r="I202" i="23"/>
  <c r="F202" i="23"/>
  <c r="C202" i="23" s="1"/>
  <c r="O201" i="23"/>
  <c r="L201" i="23"/>
  <c r="I201" i="23"/>
  <c r="F201" i="23"/>
  <c r="O200" i="23"/>
  <c r="L200" i="23"/>
  <c r="I200" i="23"/>
  <c r="F200" i="23"/>
  <c r="O199" i="23"/>
  <c r="L199" i="23"/>
  <c r="L198" i="23" s="1"/>
  <c r="I199" i="23"/>
  <c r="F199" i="23"/>
  <c r="F198" i="23" s="1"/>
  <c r="O198" i="23"/>
  <c r="N198" i="23"/>
  <c r="M198" i="23"/>
  <c r="K198" i="23"/>
  <c r="K196" i="23" s="1"/>
  <c r="J198" i="23"/>
  <c r="H198" i="23"/>
  <c r="H196" i="23" s="1"/>
  <c r="G198" i="23"/>
  <c r="G196" i="23" s="1"/>
  <c r="G195" i="23" s="1"/>
  <c r="E198" i="23"/>
  <c r="E196" i="23" s="1"/>
  <c r="D198" i="23"/>
  <c r="O197" i="23"/>
  <c r="L197" i="23"/>
  <c r="I197" i="23"/>
  <c r="F197" i="23"/>
  <c r="N196" i="23"/>
  <c r="M196" i="23"/>
  <c r="J196" i="23"/>
  <c r="D196" i="23"/>
  <c r="O193" i="23"/>
  <c r="L193" i="23"/>
  <c r="I193" i="23"/>
  <c r="F193" i="23"/>
  <c r="O192" i="23"/>
  <c r="N192" i="23"/>
  <c r="M192" i="23"/>
  <c r="M191" i="23" s="1"/>
  <c r="L192" i="23"/>
  <c r="L191" i="23" s="1"/>
  <c r="K192" i="23"/>
  <c r="K191" i="23" s="1"/>
  <c r="K187" i="23" s="1"/>
  <c r="J192" i="23"/>
  <c r="I192" i="23"/>
  <c r="I191" i="23" s="1"/>
  <c r="H192" i="23"/>
  <c r="H191" i="23" s="1"/>
  <c r="G192" i="23"/>
  <c r="G191" i="23" s="1"/>
  <c r="E192" i="23"/>
  <c r="E191" i="23" s="1"/>
  <c r="D192" i="23"/>
  <c r="O191" i="23"/>
  <c r="N191" i="23"/>
  <c r="J191" i="23"/>
  <c r="D191" i="23"/>
  <c r="O190" i="23"/>
  <c r="O188" i="23" s="1"/>
  <c r="O187" i="23" s="1"/>
  <c r="L190" i="23"/>
  <c r="L188" i="23" s="1"/>
  <c r="L187" i="23" s="1"/>
  <c r="I190" i="23"/>
  <c r="F190" i="23"/>
  <c r="C190" i="23"/>
  <c r="O189" i="23"/>
  <c r="L189" i="23"/>
  <c r="I189" i="23"/>
  <c r="I188" i="23" s="1"/>
  <c r="I187" i="23" s="1"/>
  <c r="F189" i="23"/>
  <c r="N188" i="23"/>
  <c r="M188" i="23"/>
  <c r="M187" i="23" s="1"/>
  <c r="K188" i="23"/>
  <c r="J188" i="23"/>
  <c r="H188" i="23"/>
  <c r="H187" i="23" s="1"/>
  <c r="G188" i="23"/>
  <c r="G187" i="23" s="1"/>
  <c r="E188" i="23"/>
  <c r="E187" i="23" s="1"/>
  <c r="D188" i="23"/>
  <c r="J187" i="23"/>
  <c r="D187" i="23"/>
  <c r="O186" i="23"/>
  <c r="L186" i="23"/>
  <c r="I186" i="23"/>
  <c r="F186" i="23"/>
  <c r="O185" i="23"/>
  <c r="L185" i="23"/>
  <c r="L184" i="23" s="1"/>
  <c r="I185" i="23"/>
  <c r="F185" i="23"/>
  <c r="F184" i="23" s="1"/>
  <c r="O184" i="23"/>
  <c r="N184" i="23"/>
  <c r="M184" i="23"/>
  <c r="K184" i="23"/>
  <c r="J184" i="23"/>
  <c r="H184" i="23"/>
  <c r="G184" i="23"/>
  <c r="E184" i="23"/>
  <c r="D184" i="23"/>
  <c r="O183" i="23"/>
  <c r="L183" i="23"/>
  <c r="I183" i="23"/>
  <c r="F183" i="23"/>
  <c r="O182" i="23"/>
  <c r="L182" i="23"/>
  <c r="I182" i="23"/>
  <c r="C182" i="23" s="1"/>
  <c r="F182" i="23"/>
  <c r="O181" i="23"/>
  <c r="L181" i="23"/>
  <c r="I181" i="23"/>
  <c r="F181" i="23"/>
  <c r="O180" i="23"/>
  <c r="O179" i="23" s="1"/>
  <c r="L180" i="23"/>
  <c r="I180" i="23"/>
  <c r="I179" i="23" s="1"/>
  <c r="F180" i="23"/>
  <c r="C180" i="23" s="1"/>
  <c r="N179" i="23"/>
  <c r="M179" i="23"/>
  <c r="M174" i="23" s="1"/>
  <c r="M173" i="23" s="1"/>
  <c r="L179" i="23"/>
  <c r="K179" i="23"/>
  <c r="J179" i="23"/>
  <c r="H179" i="23"/>
  <c r="G179" i="23"/>
  <c r="E179" i="23"/>
  <c r="D179" i="23"/>
  <c r="O178" i="23"/>
  <c r="L178" i="23"/>
  <c r="I178" i="23"/>
  <c r="F178" i="23"/>
  <c r="O177" i="23"/>
  <c r="L177" i="23"/>
  <c r="I177" i="23"/>
  <c r="F177" i="23"/>
  <c r="O176" i="23"/>
  <c r="O175" i="23" s="1"/>
  <c r="O174" i="23" s="1"/>
  <c r="O173" i="23" s="1"/>
  <c r="L176" i="23"/>
  <c r="I176" i="23"/>
  <c r="I175" i="23" s="1"/>
  <c r="F176" i="23"/>
  <c r="N175" i="23"/>
  <c r="N174" i="23" s="1"/>
  <c r="N173" i="23" s="1"/>
  <c r="M175" i="23"/>
  <c r="K175" i="23"/>
  <c r="J175" i="23"/>
  <c r="J174" i="23" s="1"/>
  <c r="H175" i="23"/>
  <c r="G175" i="23"/>
  <c r="F175" i="23"/>
  <c r="E175" i="23"/>
  <c r="D175" i="23"/>
  <c r="D174" i="23" s="1"/>
  <c r="D173" i="23" s="1"/>
  <c r="K174" i="23"/>
  <c r="K173" i="23" s="1"/>
  <c r="G174" i="23"/>
  <c r="G173" i="23" s="1"/>
  <c r="E174" i="23"/>
  <c r="E173" i="23" s="1"/>
  <c r="J173" i="23"/>
  <c r="O172" i="23"/>
  <c r="L172" i="23"/>
  <c r="I172" i="23"/>
  <c r="F172" i="23"/>
  <c r="C172" i="23" s="1"/>
  <c r="O171" i="23"/>
  <c r="L171" i="23"/>
  <c r="I171" i="23"/>
  <c r="F171" i="23"/>
  <c r="O170" i="23"/>
  <c r="L170" i="23"/>
  <c r="I170" i="23"/>
  <c r="F170" i="23"/>
  <c r="O169" i="23"/>
  <c r="L169" i="23"/>
  <c r="I169" i="23"/>
  <c r="F169" i="23"/>
  <c r="O168" i="23"/>
  <c r="O166" i="23" s="1"/>
  <c r="O165" i="23" s="1"/>
  <c r="L168" i="23"/>
  <c r="I168" i="23"/>
  <c r="F168" i="23"/>
  <c r="C168" i="23"/>
  <c r="O167" i="23"/>
  <c r="L167" i="23"/>
  <c r="L166" i="23" s="1"/>
  <c r="L165" i="23" s="1"/>
  <c r="I167" i="23"/>
  <c r="F167" i="23"/>
  <c r="N166" i="23"/>
  <c r="M166" i="23"/>
  <c r="M165" i="23" s="1"/>
  <c r="K166" i="23"/>
  <c r="K165" i="23" s="1"/>
  <c r="J166" i="23"/>
  <c r="J165" i="23" s="1"/>
  <c r="H166" i="23"/>
  <c r="G166" i="23"/>
  <c r="G165" i="23" s="1"/>
  <c r="E166" i="23"/>
  <c r="E165" i="23" s="1"/>
  <c r="D166" i="23"/>
  <c r="N165" i="23"/>
  <c r="H165" i="23"/>
  <c r="D165" i="23"/>
  <c r="O164" i="23"/>
  <c r="L164" i="23"/>
  <c r="I164" i="23"/>
  <c r="F164" i="23"/>
  <c r="C164" i="23" s="1"/>
  <c r="O163" i="23"/>
  <c r="L163" i="23"/>
  <c r="I163" i="23"/>
  <c r="F163" i="23"/>
  <c r="O162" i="23"/>
  <c r="L162" i="23"/>
  <c r="I162" i="23"/>
  <c r="F162" i="23"/>
  <c r="O161" i="23"/>
  <c r="L161" i="23"/>
  <c r="L160" i="23" s="1"/>
  <c r="I161" i="23"/>
  <c r="F161" i="23"/>
  <c r="F160" i="23" s="1"/>
  <c r="O160" i="23"/>
  <c r="N160" i="23"/>
  <c r="M160" i="23"/>
  <c r="K160" i="23"/>
  <c r="J160" i="23"/>
  <c r="H160" i="23"/>
  <c r="G160" i="23"/>
  <c r="E160" i="23"/>
  <c r="D160" i="23"/>
  <c r="O159" i="23"/>
  <c r="L159" i="23"/>
  <c r="I159" i="23"/>
  <c r="F159" i="23"/>
  <c r="O158" i="23"/>
  <c r="L158" i="23"/>
  <c r="I158" i="23"/>
  <c r="F158" i="23"/>
  <c r="O157" i="23"/>
  <c r="L157" i="23"/>
  <c r="I157" i="23"/>
  <c r="F157" i="23"/>
  <c r="O156" i="23"/>
  <c r="L156" i="23"/>
  <c r="I156" i="23"/>
  <c r="F156" i="23"/>
  <c r="C156" i="23" s="1"/>
  <c r="O155" i="23"/>
  <c r="L155" i="23"/>
  <c r="I155" i="23"/>
  <c r="F155" i="23"/>
  <c r="O154" i="23"/>
  <c r="L154" i="23"/>
  <c r="I154" i="23"/>
  <c r="F154" i="23"/>
  <c r="O153" i="23"/>
  <c r="L153" i="23"/>
  <c r="I153" i="23"/>
  <c r="F153" i="23"/>
  <c r="O152" i="23"/>
  <c r="L152" i="23"/>
  <c r="I152" i="23"/>
  <c r="F152" i="23"/>
  <c r="C152" i="23"/>
  <c r="N151" i="23"/>
  <c r="M151" i="23"/>
  <c r="K151" i="23"/>
  <c r="J151" i="23"/>
  <c r="H151" i="23"/>
  <c r="G151" i="23"/>
  <c r="E151" i="23"/>
  <c r="D151" i="23"/>
  <c r="O150" i="23"/>
  <c r="L150" i="23"/>
  <c r="I150" i="23"/>
  <c r="F150" i="23"/>
  <c r="O149" i="23"/>
  <c r="L149" i="23"/>
  <c r="I149" i="23"/>
  <c r="F149" i="23"/>
  <c r="C149" i="23" s="1"/>
  <c r="O148" i="23"/>
  <c r="L148" i="23"/>
  <c r="I148" i="23"/>
  <c r="F148" i="23"/>
  <c r="C148" i="23" s="1"/>
  <c r="O147" i="23"/>
  <c r="L147" i="23"/>
  <c r="I147" i="23"/>
  <c r="F147" i="23"/>
  <c r="O146" i="23"/>
  <c r="L146" i="23"/>
  <c r="I146" i="23"/>
  <c r="F146" i="23"/>
  <c r="O145" i="23"/>
  <c r="L145" i="23"/>
  <c r="I145" i="23"/>
  <c r="F145" i="23"/>
  <c r="O144" i="23"/>
  <c r="N144" i="23"/>
  <c r="M144" i="23"/>
  <c r="K144" i="23"/>
  <c r="J144" i="23"/>
  <c r="H144" i="23"/>
  <c r="G144" i="23"/>
  <c r="E144" i="23"/>
  <c r="D144" i="23"/>
  <c r="O143" i="23"/>
  <c r="L143" i="23"/>
  <c r="I143" i="23"/>
  <c r="F143" i="23"/>
  <c r="O142" i="23"/>
  <c r="O141" i="23" s="1"/>
  <c r="L142" i="23"/>
  <c r="L141" i="23" s="1"/>
  <c r="I142" i="23"/>
  <c r="F142" i="23"/>
  <c r="N141" i="23"/>
  <c r="M141" i="23"/>
  <c r="K141" i="23"/>
  <c r="J141" i="23"/>
  <c r="H141" i="23"/>
  <c r="G141" i="23"/>
  <c r="F141" i="23"/>
  <c r="E141" i="23"/>
  <c r="D141" i="23"/>
  <c r="O140" i="23"/>
  <c r="L140" i="23"/>
  <c r="I140" i="23"/>
  <c r="F140" i="23"/>
  <c r="C140" i="23" s="1"/>
  <c r="O139" i="23"/>
  <c r="L139" i="23"/>
  <c r="I139" i="23"/>
  <c r="F139" i="23"/>
  <c r="O138" i="23"/>
  <c r="L138" i="23"/>
  <c r="I138" i="23"/>
  <c r="F138" i="23"/>
  <c r="O137" i="23"/>
  <c r="L137" i="23"/>
  <c r="L136" i="23" s="1"/>
  <c r="I137" i="23"/>
  <c r="F137" i="23"/>
  <c r="O136" i="23"/>
  <c r="N136" i="23"/>
  <c r="M136" i="23"/>
  <c r="K136" i="23"/>
  <c r="J136" i="23"/>
  <c r="H136" i="23"/>
  <c r="G136" i="23"/>
  <c r="E136" i="23"/>
  <c r="D136" i="23"/>
  <c r="O135" i="23"/>
  <c r="L135" i="23"/>
  <c r="I135" i="23"/>
  <c r="F135" i="23"/>
  <c r="O134" i="23"/>
  <c r="L134" i="23"/>
  <c r="I134" i="23"/>
  <c r="F134" i="23"/>
  <c r="C134" i="23" s="1"/>
  <c r="O133" i="23"/>
  <c r="L133" i="23"/>
  <c r="I133" i="23"/>
  <c r="F133" i="23"/>
  <c r="C133" i="23" s="1"/>
  <c r="O132" i="23"/>
  <c r="O131" i="23" s="1"/>
  <c r="L132" i="23"/>
  <c r="I132" i="23"/>
  <c r="I131" i="23" s="1"/>
  <c r="F132" i="23"/>
  <c r="C132" i="23" s="1"/>
  <c r="N131" i="23"/>
  <c r="M131" i="23"/>
  <c r="L131" i="23"/>
  <c r="K131" i="23"/>
  <c r="J131" i="23"/>
  <c r="H131" i="23"/>
  <c r="H130" i="23" s="1"/>
  <c r="G131" i="23"/>
  <c r="E131" i="23"/>
  <c r="D131" i="23"/>
  <c r="M130" i="23"/>
  <c r="E130" i="23"/>
  <c r="O129" i="23"/>
  <c r="L129" i="23"/>
  <c r="L128" i="23" s="1"/>
  <c r="I129" i="23"/>
  <c r="I128" i="23" s="1"/>
  <c r="F129" i="23"/>
  <c r="C129" i="23" s="1"/>
  <c r="O128" i="23"/>
  <c r="N128" i="23"/>
  <c r="M128" i="23"/>
  <c r="K128" i="23"/>
  <c r="J128" i="23"/>
  <c r="H128" i="23"/>
  <c r="G128" i="23"/>
  <c r="F128" i="23"/>
  <c r="C128" i="23" s="1"/>
  <c r="E128" i="23"/>
  <c r="D128" i="23"/>
  <c r="O127" i="23"/>
  <c r="L127" i="23"/>
  <c r="I127" i="23"/>
  <c r="F127" i="23"/>
  <c r="O126" i="23"/>
  <c r="L126" i="23"/>
  <c r="I126" i="23"/>
  <c r="F126" i="23"/>
  <c r="O125" i="23"/>
  <c r="L125" i="23"/>
  <c r="I125" i="23"/>
  <c r="F125" i="23"/>
  <c r="C125" i="23" s="1"/>
  <c r="O124" i="23"/>
  <c r="L124" i="23"/>
  <c r="I124" i="23"/>
  <c r="F124" i="23"/>
  <c r="C124" i="23" s="1"/>
  <c r="O123" i="23"/>
  <c r="L123" i="23"/>
  <c r="I123" i="23"/>
  <c r="I122" i="23" s="1"/>
  <c r="F123" i="23"/>
  <c r="N122" i="23"/>
  <c r="M122" i="23"/>
  <c r="K122" i="23"/>
  <c r="J122" i="23"/>
  <c r="H122" i="23"/>
  <c r="G122" i="23"/>
  <c r="E122" i="23"/>
  <c r="D122" i="23"/>
  <c r="O121" i="23"/>
  <c r="L121" i="23"/>
  <c r="I121" i="23"/>
  <c r="F121" i="23"/>
  <c r="O120" i="23"/>
  <c r="L120" i="23"/>
  <c r="I120" i="23"/>
  <c r="C120" i="23" s="1"/>
  <c r="F120" i="23"/>
  <c r="O119" i="23"/>
  <c r="L119" i="23"/>
  <c r="I119" i="23"/>
  <c r="F119" i="23"/>
  <c r="O118" i="23"/>
  <c r="L118" i="23"/>
  <c r="I118" i="23"/>
  <c r="F118" i="23"/>
  <c r="O117" i="23"/>
  <c r="L117" i="23"/>
  <c r="I117" i="23"/>
  <c r="F117" i="23"/>
  <c r="O116" i="23"/>
  <c r="N116" i="23"/>
  <c r="M116" i="23"/>
  <c r="K116" i="23"/>
  <c r="J116" i="23"/>
  <c r="H116" i="23"/>
  <c r="G116" i="23"/>
  <c r="E116" i="23"/>
  <c r="D116" i="23"/>
  <c r="O115" i="23"/>
  <c r="L115" i="23"/>
  <c r="I115" i="23"/>
  <c r="F115" i="23"/>
  <c r="O114" i="23"/>
  <c r="L114" i="23"/>
  <c r="I114" i="23"/>
  <c r="F114" i="23"/>
  <c r="O113" i="23"/>
  <c r="L113" i="23"/>
  <c r="L112" i="23" s="1"/>
  <c r="I113" i="23"/>
  <c r="I112" i="23" s="1"/>
  <c r="F113" i="23"/>
  <c r="C113" i="23" s="1"/>
  <c r="O112"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O103" i="23" s="1"/>
  <c r="L104" i="23"/>
  <c r="I104" i="23"/>
  <c r="F104" i="23"/>
  <c r="C104" i="23" s="1"/>
  <c r="N103" i="23"/>
  <c r="M103" i="23"/>
  <c r="L103" i="23"/>
  <c r="K103" i="23"/>
  <c r="J103" i="23"/>
  <c r="H103" i="23"/>
  <c r="G103" i="23"/>
  <c r="E103" i="23"/>
  <c r="D103" i="23"/>
  <c r="O102" i="23"/>
  <c r="L102" i="23"/>
  <c r="I102" i="23"/>
  <c r="F102" i="23"/>
  <c r="O101" i="23"/>
  <c r="C101" i="23" s="1"/>
  <c r="L101" i="23"/>
  <c r="I101" i="23"/>
  <c r="F101" i="23"/>
  <c r="O100" i="23"/>
  <c r="L100" i="23"/>
  <c r="I100" i="23"/>
  <c r="F100" i="23"/>
  <c r="O99" i="23"/>
  <c r="L99" i="23"/>
  <c r="I99" i="23"/>
  <c r="F99" i="23"/>
  <c r="O98" i="23"/>
  <c r="L98" i="23"/>
  <c r="I98" i="23"/>
  <c r="F98" i="23"/>
  <c r="O97" i="23"/>
  <c r="O95" i="23" s="1"/>
  <c r="L97" i="23"/>
  <c r="I97" i="23"/>
  <c r="F97" i="23"/>
  <c r="C97" i="23"/>
  <c r="O96" i="23"/>
  <c r="L96" i="23"/>
  <c r="L95" i="23" s="1"/>
  <c r="I96" i="23"/>
  <c r="F96" i="23"/>
  <c r="C96" i="23" s="1"/>
  <c r="N95" i="23"/>
  <c r="M95" i="23"/>
  <c r="K95" i="23"/>
  <c r="J95" i="23"/>
  <c r="I95" i="23"/>
  <c r="H95" i="23"/>
  <c r="G95" i="23"/>
  <c r="E95" i="23"/>
  <c r="D95" i="23"/>
  <c r="O94" i="23"/>
  <c r="L94" i="23"/>
  <c r="I94" i="23"/>
  <c r="F94" i="23"/>
  <c r="O93" i="23"/>
  <c r="L93" i="23"/>
  <c r="I93" i="23"/>
  <c r="C93" i="23" s="1"/>
  <c r="F93" i="23"/>
  <c r="O92" i="23"/>
  <c r="L92" i="23"/>
  <c r="I92" i="23"/>
  <c r="F92" i="23"/>
  <c r="O91" i="23"/>
  <c r="L91" i="23"/>
  <c r="I91" i="23"/>
  <c r="F91" i="23"/>
  <c r="O90" i="23"/>
  <c r="L90" i="23"/>
  <c r="L89" i="23" s="1"/>
  <c r="I90" i="23"/>
  <c r="F90" i="23"/>
  <c r="F89" i="23" s="1"/>
  <c r="O89" i="23"/>
  <c r="N89" i="23"/>
  <c r="M89" i="23"/>
  <c r="K89" i="23"/>
  <c r="J89" i="23"/>
  <c r="H89" i="23"/>
  <c r="G89" i="23"/>
  <c r="E89" i="23"/>
  <c r="D89" i="23"/>
  <c r="O88" i="23"/>
  <c r="L88" i="23"/>
  <c r="I88" i="23"/>
  <c r="F88" i="23"/>
  <c r="O87" i="23"/>
  <c r="L87" i="23"/>
  <c r="I87" i="23"/>
  <c r="C87" i="23" s="1"/>
  <c r="F87" i="23"/>
  <c r="O86" i="23"/>
  <c r="L86" i="23"/>
  <c r="I86" i="23"/>
  <c r="F86" i="23"/>
  <c r="O85" i="23"/>
  <c r="O84" i="23" s="1"/>
  <c r="L85" i="23"/>
  <c r="L84" i="23" s="1"/>
  <c r="I85" i="23"/>
  <c r="I84" i="23" s="1"/>
  <c r="F85" i="23"/>
  <c r="N84" i="23"/>
  <c r="N83" i="23" s="1"/>
  <c r="M84" i="23"/>
  <c r="K84" i="23"/>
  <c r="J84" i="23"/>
  <c r="J83" i="23" s="1"/>
  <c r="H84" i="23"/>
  <c r="H83" i="23" s="1"/>
  <c r="G84" i="23"/>
  <c r="E84" i="23"/>
  <c r="E83" i="23" s="1"/>
  <c r="D84" i="23"/>
  <c r="D83" i="23" s="1"/>
  <c r="M83" i="23"/>
  <c r="O82" i="23"/>
  <c r="L82" i="23"/>
  <c r="I82" i="23"/>
  <c r="F82" i="23"/>
  <c r="O81" i="23"/>
  <c r="O80" i="23" s="1"/>
  <c r="L81" i="23"/>
  <c r="L80" i="23" s="1"/>
  <c r="I81" i="23"/>
  <c r="I80" i="23" s="1"/>
  <c r="F81" i="23"/>
  <c r="N80" i="23"/>
  <c r="M80" i="23"/>
  <c r="K80" i="23"/>
  <c r="J80" i="23"/>
  <c r="H80" i="23"/>
  <c r="H76" i="23" s="1"/>
  <c r="H75" i="23" s="1"/>
  <c r="G80" i="23"/>
  <c r="F80" i="23"/>
  <c r="E80" i="23"/>
  <c r="D80" i="23"/>
  <c r="O79" i="23"/>
  <c r="L79" i="23"/>
  <c r="I79" i="23"/>
  <c r="F79" i="23"/>
  <c r="O78" i="23"/>
  <c r="L78" i="23"/>
  <c r="I78" i="23"/>
  <c r="F78" i="23"/>
  <c r="F77" i="23" s="1"/>
  <c r="O77" i="23"/>
  <c r="O76" i="23" s="1"/>
  <c r="N77" i="23"/>
  <c r="M77" i="23"/>
  <c r="K77" i="23"/>
  <c r="K76" i="23" s="1"/>
  <c r="J77" i="23"/>
  <c r="H77" i="23"/>
  <c r="G77" i="23"/>
  <c r="G76" i="23" s="1"/>
  <c r="E77" i="23"/>
  <c r="E76" i="23" s="1"/>
  <c r="E75" i="23" s="1"/>
  <c r="D77" i="23"/>
  <c r="N76" i="23"/>
  <c r="M76" i="23"/>
  <c r="J76" i="23"/>
  <c r="D76" i="23"/>
  <c r="M75" i="23"/>
  <c r="O74" i="23"/>
  <c r="L74" i="23"/>
  <c r="I74" i="23"/>
  <c r="F74" i="23"/>
  <c r="O73" i="23"/>
  <c r="L73" i="23"/>
  <c r="I73" i="23"/>
  <c r="F73" i="23"/>
  <c r="C73" i="23" s="1"/>
  <c r="O72" i="23"/>
  <c r="L72" i="23"/>
  <c r="I72" i="23"/>
  <c r="F72" i="23"/>
  <c r="O71" i="23"/>
  <c r="L71" i="23"/>
  <c r="I71" i="23"/>
  <c r="F71" i="23"/>
  <c r="O70" i="23"/>
  <c r="L70" i="23"/>
  <c r="C70" i="23" s="1"/>
  <c r="I70" i="23"/>
  <c r="F70" i="23"/>
  <c r="F69" i="23" s="1"/>
  <c r="O69" i="23"/>
  <c r="N69" i="23"/>
  <c r="M69" i="23"/>
  <c r="K69" i="23"/>
  <c r="K67" i="23" s="1"/>
  <c r="J69" i="23"/>
  <c r="H69" i="23"/>
  <c r="H67" i="23" s="1"/>
  <c r="G69" i="23"/>
  <c r="G67" i="23" s="1"/>
  <c r="E69" i="23"/>
  <c r="D69" i="23"/>
  <c r="D67" i="23" s="1"/>
  <c r="O68" i="23"/>
  <c r="L68" i="23"/>
  <c r="I68" i="23"/>
  <c r="F68" i="23"/>
  <c r="N67" i="23"/>
  <c r="M67" i="23"/>
  <c r="J67" i="23"/>
  <c r="E67" i="23"/>
  <c r="O66" i="23"/>
  <c r="L66" i="23"/>
  <c r="I66" i="23"/>
  <c r="F66" i="23"/>
  <c r="O65" i="23"/>
  <c r="C65" i="23" s="1"/>
  <c r="L65" i="23"/>
  <c r="I65" i="23"/>
  <c r="F65" i="23"/>
  <c r="O64" i="23"/>
  <c r="L64" i="23"/>
  <c r="I64" i="23"/>
  <c r="F64" i="23"/>
  <c r="O63" i="23"/>
  <c r="L63" i="23"/>
  <c r="I63" i="23"/>
  <c r="F63" i="23"/>
  <c r="O62" i="23"/>
  <c r="L62" i="23"/>
  <c r="I62" i="23"/>
  <c r="F62" i="23"/>
  <c r="O61" i="23"/>
  <c r="C61" i="23" s="1"/>
  <c r="L61" i="23"/>
  <c r="I61" i="23"/>
  <c r="F61" i="23"/>
  <c r="O60" i="23"/>
  <c r="L60" i="23"/>
  <c r="I60" i="23"/>
  <c r="F60" i="23"/>
  <c r="O59" i="23"/>
  <c r="L59" i="23"/>
  <c r="L58" i="23" s="1"/>
  <c r="I59" i="23"/>
  <c r="I58" i="23" s="1"/>
  <c r="F59" i="23"/>
  <c r="N58" i="23"/>
  <c r="M58" i="23"/>
  <c r="K58" i="23"/>
  <c r="J58" i="23"/>
  <c r="H58" i="23"/>
  <c r="G58" i="23"/>
  <c r="F58" i="23"/>
  <c r="E58" i="23"/>
  <c r="D58" i="23"/>
  <c r="O57" i="23"/>
  <c r="L57" i="23"/>
  <c r="I57" i="23"/>
  <c r="F57" i="23"/>
  <c r="C57" i="23" s="1"/>
  <c r="O56" i="23"/>
  <c r="L56" i="23"/>
  <c r="L55" i="23" s="1"/>
  <c r="I56" i="23"/>
  <c r="I55" i="23" s="1"/>
  <c r="I54" i="23" s="1"/>
  <c r="F56" i="23"/>
  <c r="N55" i="23"/>
  <c r="M55" i="23"/>
  <c r="M54" i="23" s="1"/>
  <c r="M53" i="23" s="1"/>
  <c r="K55" i="23"/>
  <c r="J55" i="23"/>
  <c r="H55" i="23"/>
  <c r="H54" i="23" s="1"/>
  <c r="G55" i="23"/>
  <c r="E55" i="23"/>
  <c r="E54" i="23" s="1"/>
  <c r="E53" i="23" s="1"/>
  <c r="D55" i="23"/>
  <c r="N54" i="23"/>
  <c r="N53" i="23" s="1"/>
  <c r="K54" i="23"/>
  <c r="J54" i="23"/>
  <c r="J53" i="23" s="1"/>
  <c r="G54" i="23"/>
  <c r="D54" i="23"/>
  <c r="O47" i="23"/>
  <c r="C47" i="23" s="1"/>
  <c r="O46" i="23"/>
  <c r="C46" i="23"/>
  <c r="N45" i="23"/>
  <c r="M45" i="23"/>
  <c r="L44" i="23"/>
  <c r="I44" i="23"/>
  <c r="F44" i="23"/>
  <c r="K43" i="23"/>
  <c r="J43" i="23"/>
  <c r="I43" i="23"/>
  <c r="H43" i="23"/>
  <c r="G43" i="23"/>
  <c r="F43" i="23"/>
  <c r="E43" i="23"/>
  <c r="D43" i="23"/>
  <c r="F42" i="23"/>
  <c r="C42" i="23"/>
  <c r="F41" i="23"/>
  <c r="C41" i="23" s="1"/>
  <c r="E41" i="23"/>
  <c r="D41" i="23"/>
  <c r="L40" i="23"/>
  <c r="C40" i="23" s="1"/>
  <c r="L39" i="23"/>
  <c r="C39" i="23"/>
  <c r="L38" i="23"/>
  <c r="C38" i="23" s="1"/>
  <c r="L37" i="23"/>
  <c r="C37" i="23" s="1"/>
  <c r="L36" i="23"/>
  <c r="C36" i="23" s="1"/>
  <c r="K36" i="23"/>
  <c r="J36" i="23"/>
  <c r="L35" i="23"/>
  <c r="C35" i="23" s="1"/>
  <c r="L34" i="23"/>
  <c r="C34" i="23" s="1"/>
  <c r="K33" i="23"/>
  <c r="J33" i="23"/>
  <c r="L32" i="23"/>
  <c r="C32" i="23" s="1"/>
  <c r="K31" i="23"/>
  <c r="J31" i="23"/>
  <c r="L30" i="23"/>
  <c r="C30" i="23"/>
  <c r="L29" i="23"/>
  <c r="C29" i="23" s="1"/>
  <c r="L28" i="23"/>
  <c r="C28" i="23" s="1"/>
  <c r="L27" i="23"/>
  <c r="C27" i="23" s="1"/>
  <c r="K27" i="23"/>
  <c r="J27" i="23"/>
  <c r="F25" i="23"/>
  <c r="C25" i="23" s="1"/>
  <c r="I24" i="23"/>
  <c r="C24" i="23" s="1"/>
  <c r="F24" i="23"/>
  <c r="O23" i="23"/>
  <c r="L23" i="23"/>
  <c r="I23" i="23"/>
  <c r="F23" i="23"/>
  <c r="C23" i="23" s="1"/>
  <c r="O22" i="23"/>
  <c r="L22" i="23"/>
  <c r="L21" i="23" s="1"/>
  <c r="I22" i="23"/>
  <c r="I21" i="23" s="1"/>
  <c r="F22" i="23"/>
  <c r="O21" i="23"/>
  <c r="O292" i="23" s="1"/>
  <c r="O291" i="23" s="1"/>
  <c r="N21" i="23"/>
  <c r="N292" i="23" s="1"/>
  <c r="N291" i="23" s="1"/>
  <c r="M21" i="23"/>
  <c r="M292" i="23" s="1"/>
  <c r="M291" i="23" s="1"/>
  <c r="K21" i="23"/>
  <c r="K292" i="23" s="1"/>
  <c r="K291" i="23" s="1"/>
  <c r="J21" i="23"/>
  <c r="J292" i="23" s="1"/>
  <c r="J291" i="23" s="1"/>
  <c r="H21" i="23"/>
  <c r="H292" i="23" s="1"/>
  <c r="H291" i="23" s="1"/>
  <c r="G21" i="23"/>
  <c r="G292" i="23" s="1"/>
  <c r="G291" i="23" s="1"/>
  <c r="F21" i="23"/>
  <c r="F292" i="23" s="1"/>
  <c r="E21" i="23"/>
  <c r="E292" i="23" s="1"/>
  <c r="E291" i="23" s="1"/>
  <c r="D21" i="23"/>
  <c r="D292" i="23" s="1"/>
  <c r="D291" i="23" s="1"/>
  <c r="M20" i="23"/>
  <c r="G20" i="23"/>
  <c r="E20" i="23"/>
  <c r="D20" i="23" l="1"/>
  <c r="H20" i="23"/>
  <c r="E52" i="23"/>
  <c r="C56" i="23"/>
  <c r="O55" i="23"/>
  <c r="C62" i="23"/>
  <c r="C66" i="23"/>
  <c r="G53" i="23"/>
  <c r="C71" i="23"/>
  <c r="C82" i="23"/>
  <c r="C86" i="23"/>
  <c r="C88" i="23"/>
  <c r="C98" i="23"/>
  <c r="C100" i="23"/>
  <c r="C102" i="23"/>
  <c r="I136" i="23"/>
  <c r="D195" i="23"/>
  <c r="C211" i="23"/>
  <c r="E204" i="23"/>
  <c r="J204" i="23"/>
  <c r="J195" i="23" s="1"/>
  <c r="N204" i="23"/>
  <c r="N195" i="23" s="1"/>
  <c r="K231" i="23"/>
  <c r="K230" i="23" s="1"/>
  <c r="I238" i="23"/>
  <c r="O246" i="23"/>
  <c r="L260" i="23"/>
  <c r="L276" i="23"/>
  <c r="I286" i="23"/>
  <c r="O45" i="23"/>
  <c r="O20" i="23" s="1"/>
  <c r="H53" i="23"/>
  <c r="K83" i="23"/>
  <c r="K75" i="23" s="1"/>
  <c r="C92" i="23"/>
  <c r="C99" i="23"/>
  <c r="C108" i="23"/>
  <c r="I116" i="23"/>
  <c r="O122" i="23"/>
  <c r="L122" i="23"/>
  <c r="C150" i="23"/>
  <c r="C171" i="23"/>
  <c r="D230" i="23"/>
  <c r="J231" i="23"/>
  <c r="J230" i="23" s="1"/>
  <c r="N231" i="23"/>
  <c r="N230" i="23" s="1"/>
  <c r="C247" i="23"/>
  <c r="I246" i="23"/>
  <c r="C257" i="23"/>
  <c r="O260" i="23"/>
  <c r="C282" i="23"/>
  <c r="C286" i="23"/>
  <c r="C297" i="23"/>
  <c r="J26" i="23"/>
  <c r="C44" i="23"/>
  <c r="M52" i="23"/>
  <c r="C60" i="23"/>
  <c r="C64" i="23"/>
  <c r="C68" i="23"/>
  <c r="D53" i="23"/>
  <c r="O67" i="23"/>
  <c r="C74" i="23"/>
  <c r="C79" i="23"/>
  <c r="G83" i="23"/>
  <c r="C91" i="23"/>
  <c r="C94" i="23"/>
  <c r="F103" i="23"/>
  <c r="C107" i="23"/>
  <c r="C111" i="23"/>
  <c r="C143" i="23"/>
  <c r="C154" i="23"/>
  <c r="C157" i="23"/>
  <c r="C159" i="23"/>
  <c r="C170" i="23"/>
  <c r="I174" i="23"/>
  <c r="C178" i="23"/>
  <c r="O196" i="23"/>
  <c r="O195" i="23" s="1"/>
  <c r="I205" i="23"/>
  <c r="I204" i="23" s="1"/>
  <c r="C213" i="23"/>
  <c r="C225" i="23"/>
  <c r="C229" i="23"/>
  <c r="L264" i="23"/>
  <c r="D269" i="23"/>
  <c r="C295" i="23"/>
  <c r="C301" i="23"/>
  <c r="K26" i="23"/>
  <c r="C63" i="23"/>
  <c r="K53" i="23"/>
  <c r="C72" i="23"/>
  <c r="C78" i="23"/>
  <c r="C81" i="23"/>
  <c r="C85" i="23"/>
  <c r="O83" i="23"/>
  <c r="I103" i="23"/>
  <c r="C126" i="23"/>
  <c r="C127" i="23"/>
  <c r="K130" i="23"/>
  <c r="C138" i="23"/>
  <c r="C145" i="23"/>
  <c r="L151" i="23"/>
  <c r="C158" i="23"/>
  <c r="C163" i="23"/>
  <c r="L175" i="23"/>
  <c r="L174" i="23" s="1"/>
  <c r="L173" i="23" s="1"/>
  <c r="C181" i="23"/>
  <c r="N187" i="23"/>
  <c r="K195" i="23"/>
  <c r="C201" i="23"/>
  <c r="H195" i="23"/>
  <c r="H194" i="23" s="1"/>
  <c r="C207" i="23"/>
  <c r="C212" i="23"/>
  <c r="C215" i="23"/>
  <c r="C237" i="23"/>
  <c r="O238" i="23"/>
  <c r="L252" i="23"/>
  <c r="L251" i="23" s="1"/>
  <c r="C263" i="23"/>
  <c r="L270" i="23"/>
  <c r="L269" i="23" s="1"/>
  <c r="O272" i="23"/>
  <c r="I293" i="23"/>
  <c r="C299" i="23"/>
  <c r="F76" i="23"/>
  <c r="L292" i="23"/>
  <c r="L291" i="23" s="1"/>
  <c r="L54" i="23"/>
  <c r="I292" i="23"/>
  <c r="I291" i="23" s="1"/>
  <c r="I20" i="23"/>
  <c r="K20" i="23"/>
  <c r="C80" i="23"/>
  <c r="L33" i="23"/>
  <c r="C33" i="23" s="1"/>
  <c r="L43" i="23"/>
  <c r="C43" i="23" s="1"/>
  <c r="C146" i="23"/>
  <c r="I144" i="23"/>
  <c r="C176" i="23"/>
  <c r="C45" i="23"/>
  <c r="F55" i="23"/>
  <c r="O58" i="23"/>
  <c r="C58" i="23" s="1"/>
  <c r="F67" i="23"/>
  <c r="L69" i="23"/>
  <c r="L67" i="23" s="1"/>
  <c r="L77" i="23"/>
  <c r="L76" i="23" s="1"/>
  <c r="C90" i="23"/>
  <c r="F95" i="23"/>
  <c r="C95" i="23" s="1"/>
  <c r="C109" i="23"/>
  <c r="C110" i="23"/>
  <c r="C117" i="23"/>
  <c r="C118" i="23"/>
  <c r="C119" i="23"/>
  <c r="F116" i="23"/>
  <c r="L144" i="23"/>
  <c r="O151" i="23"/>
  <c r="C169" i="23"/>
  <c r="C177" i="23"/>
  <c r="C189" i="23"/>
  <c r="F188" i="23"/>
  <c r="I231" i="23"/>
  <c r="C135" i="23"/>
  <c r="F131" i="23"/>
  <c r="C175" i="23"/>
  <c r="L31" i="23"/>
  <c r="C59" i="23"/>
  <c r="I69" i="23"/>
  <c r="I67" i="23" s="1"/>
  <c r="I53" i="23" s="1"/>
  <c r="I77" i="23"/>
  <c r="I76" i="23" s="1"/>
  <c r="F84" i="23"/>
  <c r="I89" i="23"/>
  <c r="I83" i="23" s="1"/>
  <c r="C121" i="23"/>
  <c r="D130" i="23"/>
  <c r="D75" i="23" s="1"/>
  <c r="J130" i="23"/>
  <c r="J75" i="23" s="1"/>
  <c r="N130" i="23"/>
  <c r="N75" i="23" s="1"/>
  <c r="C137" i="23"/>
  <c r="C139" i="23"/>
  <c r="F136" i="23"/>
  <c r="C136" i="23" s="1"/>
  <c r="I141" i="23"/>
  <c r="C142" i="23"/>
  <c r="C153" i="23"/>
  <c r="C155" i="23"/>
  <c r="F151" i="23"/>
  <c r="C162" i="23"/>
  <c r="I160" i="23"/>
  <c r="C160" i="23" s="1"/>
  <c r="H174" i="23"/>
  <c r="H173" i="23" s="1"/>
  <c r="H52" i="23" s="1"/>
  <c r="H51" i="23" s="1"/>
  <c r="C186" i="23"/>
  <c r="I184" i="23"/>
  <c r="C184" i="23" s="1"/>
  <c r="C217" i="23"/>
  <c r="F216" i="23"/>
  <c r="J194" i="23"/>
  <c r="N194" i="23"/>
  <c r="C241" i="23"/>
  <c r="F238" i="23"/>
  <c r="C265" i="23"/>
  <c r="F264" i="23"/>
  <c r="F291" i="23"/>
  <c r="L130" i="23"/>
  <c r="C167" i="23"/>
  <c r="F166" i="23"/>
  <c r="C21" i="23"/>
  <c r="C22" i="23"/>
  <c r="F20" i="23"/>
  <c r="J20" i="23"/>
  <c r="N20" i="23"/>
  <c r="C105" i="23"/>
  <c r="C106" i="23"/>
  <c r="C114" i="23"/>
  <c r="C115" i="23"/>
  <c r="F112" i="23"/>
  <c r="C112" i="23" s="1"/>
  <c r="L116" i="23"/>
  <c r="L83" i="23" s="1"/>
  <c r="C123" i="23"/>
  <c r="F122" i="23"/>
  <c r="C122" i="23" s="1"/>
  <c r="O130" i="23"/>
  <c r="O75" i="23" s="1"/>
  <c r="G130" i="23"/>
  <c r="G75" i="23" s="1"/>
  <c r="C147" i="23"/>
  <c r="F144" i="23"/>
  <c r="C144" i="23" s="1"/>
  <c r="I151" i="23"/>
  <c r="I166" i="23"/>
  <c r="I165" i="23" s="1"/>
  <c r="C183" i="23"/>
  <c r="F179" i="23"/>
  <c r="C179" i="23" s="1"/>
  <c r="C253" i="23"/>
  <c r="F252" i="23"/>
  <c r="H289" i="23"/>
  <c r="C273" i="23"/>
  <c r="F272" i="23"/>
  <c r="C161" i="23"/>
  <c r="C185" i="23"/>
  <c r="C193" i="23"/>
  <c r="F192" i="23"/>
  <c r="E195" i="23"/>
  <c r="M195" i="23"/>
  <c r="L196" i="23"/>
  <c r="L205" i="23"/>
  <c r="C208" i="23"/>
  <c r="C209" i="23"/>
  <c r="F205" i="23"/>
  <c r="C219" i="23"/>
  <c r="C220" i="23"/>
  <c r="C227" i="23"/>
  <c r="F235" i="23"/>
  <c r="G231" i="23"/>
  <c r="G230" i="23" s="1"/>
  <c r="G194" i="23" s="1"/>
  <c r="C243" i="23"/>
  <c r="C244" i="23"/>
  <c r="C255" i="23"/>
  <c r="C256" i="23"/>
  <c r="I259" i="23"/>
  <c r="L259" i="23"/>
  <c r="C267" i="23"/>
  <c r="C268" i="23"/>
  <c r="O276" i="23"/>
  <c r="O270" i="23" s="1"/>
  <c r="O269" i="23" s="1"/>
  <c r="C293" i="23"/>
  <c r="C200" i="23"/>
  <c r="I198" i="23"/>
  <c r="C203" i="23"/>
  <c r="C223" i="23"/>
  <c r="C224" i="23"/>
  <c r="C228" i="23"/>
  <c r="O231" i="23"/>
  <c r="C236" i="23"/>
  <c r="L238" i="23"/>
  <c r="M230" i="23"/>
  <c r="E259" i="23"/>
  <c r="E230" i="23" s="1"/>
  <c r="E289" i="23" s="1"/>
  <c r="C261" i="23"/>
  <c r="F260" i="23"/>
  <c r="C271" i="23"/>
  <c r="I270" i="23"/>
  <c r="I269" i="23" s="1"/>
  <c r="M270" i="23"/>
  <c r="M269" i="23" s="1"/>
  <c r="C275" i="23"/>
  <c r="C277" i="23"/>
  <c r="F276" i="23"/>
  <c r="C287" i="23"/>
  <c r="C288" i="23"/>
  <c r="C197" i="23"/>
  <c r="F196" i="23"/>
  <c r="D194" i="23"/>
  <c r="L216" i="23"/>
  <c r="C232" i="23"/>
  <c r="C233" i="23"/>
  <c r="L231" i="23"/>
  <c r="L230" i="23" s="1"/>
  <c r="C248" i="23"/>
  <c r="C249" i="23"/>
  <c r="F246" i="23"/>
  <c r="C246" i="23" s="1"/>
  <c r="O252" i="23"/>
  <c r="O251" i="23" s="1"/>
  <c r="O264" i="23"/>
  <c r="O259" i="23" s="1"/>
  <c r="C280" i="23"/>
  <c r="C285" i="23"/>
  <c r="F284" i="23"/>
  <c r="M289" i="23"/>
  <c r="C294" i="23"/>
  <c r="C199" i="23"/>
  <c r="O301" i="22"/>
  <c r="L301" i="22"/>
  <c r="I301" i="22"/>
  <c r="F301" i="22"/>
  <c r="O300" i="22"/>
  <c r="L300" i="22"/>
  <c r="I300" i="22"/>
  <c r="F300" i="22"/>
  <c r="O299" i="22"/>
  <c r="L299" i="22"/>
  <c r="I299" i="22"/>
  <c r="F299" i="22"/>
  <c r="O298" i="22"/>
  <c r="L298" i="22"/>
  <c r="L293" i="22" s="1"/>
  <c r="I298" i="22"/>
  <c r="F298" i="22"/>
  <c r="C298" i="22" s="1"/>
  <c r="O297" i="22"/>
  <c r="L297" i="22"/>
  <c r="I297" i="22"/>
  <c r="F297" i="22"/>
  <c r="O296" i="22"/>
  <c r="L296" i="22"/>
  <c r="I296" i="22"/>
  <c r="F296" i="22"/>
  <c r="O295" i="22"/>
  <c r="L295" i="22"/>
  <c r="I295" i="22"/>
  <c r="F295" i="22"/>
  <c r="O294" i="22"/>
  <c r="O293" i="22" s="1"/>
  <c r="L294" i="22"/>
  <c r="I294" i="22"/>
  <c r="F294" i="22"/>
  <c r="C294" i="22"/>
  <c r="N293" i="22"/>
  <c r="M293" i="22"/>
  <c r="K293" i="22"/>
  <c r="J293" i="22"/>
  <c r="H293" i="22"/>
  <c r="G293" i="22"/>
  <c r="E293" i="22"/>
  <c r="D293" i="22"/>
  <c r="O288" i="22"/>
  <c r="L288" i="22"/>
  <c r="I288" i="22"/>
  <c r="F288" i="22"/>
  <c r="O287" i="22"/>
  <c r="L287" i="22"/>
  <c r="L286" i="22" s="1"/>
  <c r="I287" i="22"/>
  <c r="F287" i="22"/>
  <c r="O286" i="22"/>
  <c r="N286" i="22"/>
  <c r="M286" i="22"/>
  <c r="K286" i="22"/>
  <c r="J286" i="22"/>
  <c r="H286" i="22"/>
  <c r="G286" i="22"/>
  <c r="F286" i="22"/>
  <c r="E286" i="22"/>
  <c r="D286" i="22"/>
  <c r="O285" i="22"/>
  <c r="L285" i="22"/>
  <c r="I285" i="22"/>
  <c r="F285" i="22"/>
  <c r="O284" i="22"/>
  <c r="N284" i="22"/>
  <c r="N283" i="22" s="1"/>
  <c r="M284" i="22"/>
  <c r="M283" i="22" s="1"/>
  <c r="L284" i="22"/>
  <c r="L283" i="22" s="1"/>
  <c r="K284" i="22"/>
  <c r="J284" i="22"/>
  <c r="I284" i="22"/>
  <c r="I283" i="22" s="1"/>
  <c r="H284" i="22"/>
  <c r="H283" i="22" s="1"/>
  <c r="G284" i="22"/>
  <c r="E284" i="22"/>
  <c r="E283" i="22" s="1"/>
  <c r="D284" i="22"/>
  <c r="O283" i="22"/>
  <c r="K283" i="22"/>
  <c r="J283" i="22"/>
  <c r="G283" i="22"/>
  <c r="D283" i="22"/>
  <c r="O282" i="22"/>
  <c r="O281" i="22" s="1"/>
  <c r="L282" i="22"/>
  <c r="I282" i="22"/>
  <c r="F282" i="22"/>
  <c r="F281" i="22" s="1"/>
  <c r="C282" i="22"/>
  <c r="N281" i="22"/>
  <c r="M281" i="22"/>
  <c r="L281" i="22"/>
  <c r="K281" i="22"/>
  <c r="J281" i="22"/>
  <c r="I281" i="22"/>
  <c r="H281" i="22"/>
  <c r="G281" i="22"/>
  <c r="E281" i="22"/>
  <c r="D281" i="22"/>
  <c r="O280" i="22"/>
  <c r="L280" i="22"/>
  <c r="I280" i="22"/>
  <c r="F280" i="22"/>
  <c r="O279" i="22"/>
  <c r="L279" i="22"/>
  <c r="I279" i="22"/>
  <c r="F279" i="22"/>
  <c r="O278" i="22"/>
  <c r="O276" i="22" s="1"/>
  <c r="O270" i="22" s="1"/>
  <c r="O269" i="22" s="1"/>
  <c r="L278" i="22"/>
  <c r="I278" i="22"/>
  <c r="F278" i="22"/>
  <c r="C278" i="22"/>
  <c r="O277" i="22"/>
  <c r="L277" i="22"/>
  <c r="I277" i="22"/>
  <c r="I276" i="22" s="1"/>
  <c r="F277" i="22"/>
  <c r="N276" i="22"/>
  <c r="M276" i="22"/>
  <c r="K276" i="22"/>
  <c r="J276" i="22"/>
  <c r="J270" i="22" s="1"/>
  <c r="J269" i="22" s="1"/>
  <c r="H276" i="22"/>
  <c r="G276" i="22"/>
  <c r="E276" i="22"/>
  <c r="D276" i="22"/>
  <c r="O275" i="22"/>
  <c r="L275" i="22"/>
  <c r="I275" i="22"/>
  <c r="F275" i="22"/>
  <c r="O274" i="22"/>
  <c r="O272" i="22" s="1"/>
  <c r="L274" i="22"/>
  <c r="I274" i="22"/>
  <c r="C274" i="22" s="1"/>
  <c r="F274" i="22"/>
  <c r="O273" i="22"/>
  <c r="L273" i="22"/>
  <c r="L272" i="22" s="1"/>
  <c r="I273" i="22"/>
  <c r="F273" i="22"/>
  <c r="N272" i="22"/>
  <c r="M272" i="22"/>
  <c r="M270" i="22" s="1"/>
  <c r="M269" i="22" s="1"/>
  <c r="K272" i="22"/>
  <c r="J272" i="22"/>
  <c r="I272" i="22"/>
  <c r="H272" i="22"/>
  <c r="G272" i="22"/>
  <c r="E272" i="22"/>
  <c r="D272" i="22"/>
  <c r="D270" i="22" s="1"/>
  <c r="D269" i="22" s="1"/>
  <c r="O271" i="22"/>
  <c r="L271" i="22"/>
  <c r="I271" i="22"/>
  <c r="F271" i="22"/>
  <c r="C271" i="22" s="1"/>
  <c r="N270" i="22"/>
  <c r="K270" i="22"/>
  <c r="K269" i="22" s="1"/>
  <c r="H270" i="22"/>
  <c r="H269" i="22" s="1"/>
  <c r="G270" i="22"/>
  <c r="N269" i="22"/>
  <c r="O268" i="22"/>
  <c r="L268" i="22"/>
  <c r="I268" i="22"/>
  <c r="F268" i="22"/>
  <c r="O267" i="22"/>
  <c r="L267" i="22"/>
  <c r="I267" i="22"/>
  <c r="F267" i="22"/>
  <c r="O266" i="22"/>
  <c r="O264" i="22" s="1"/>
  <c r="L266" i="22"/>
  <c r="I266" i="22"/>
  <c r="F266" i="22"/>
  <c r="C266" i="22"/>
  <c r="O265" i="22"/>
  <c r="L265" i="22"/>
  <c r="I265" i="22"/>
  <c r="F265" i="22"/>
  <c r="N264" i="22"/>
  <c r="M264" i="22"/>
  <c r="K264" i="22"/>
  <c r="J264" i="22"/>
  <c r="H264" i="22"/>
  <c r="G264" i="22"/>
  <c r="E264" i="22"/>
  <c r="D264" i="22"/>
  <c r="O263" i="22"/>
  <c r="L263" i="22"/>
  <c r="I263" i="22"/>
  <c r="F263" i="22"/>
  <c r="O262" i="22"/>
  <c r="L262" i="22"/>
  <c r="I262" i="22"/>
  <c r="F262" i="22"/>
  <c r="O261" i="22"/>
  <c r="L261" i="22"/>
  <c r="I261" i="22"/>
  <c r="F261" i="22"/>
  <c r="N260" i="22"/>
  <c r="N259" i="22" s="1"/>
  <c r="M260" i="22"/>
  <c r="K260" i="22"/>
  <c r="J260" i="22"/>
  <c r="I260" i="22"/>
  <c r="H260" i="22"/>
  <c r="G260" i="22"/>
  <c r="E260" i="22"/>
  <c r="E259" i="22" s="1"/>
  <c r="D260" i="22"/>
  <c r="D259" i="22" s="1"/>
  <c r="K259" i="22"/>
  <c r="J259" i="22"/>
  <c r="H259" i="22"/>
  <c r="G259" i="22"/>
  <c r="O258" i="22"/>
  <c r="L258" i="22"/>
  <c r="I258" i="22"/>
  <c r="F258" i="22"/>
  <c r="C258" i="22"/>
  <c r="O257" i="22"/>
  <c r="L257" i="22"/>
  <c r="I257" i="22"/>
  <c r="F257" i="22"/>
  <c r="C257" i="22" s="1"/>
  <c r="O256" i="22"/>
  <c r="L256" i="22"/>
  <c r="I256" i="22"/>
  <c r="F256" i="22"/>
  <c r="O255" i="22"/>
  <c r="L255" i="22"/>
  <c r="I255" i="22"/>
  <c r="F255" i="22"/>
  <c r="C255" i="22" s="1"/>
  <c r="O254" i="22"/>
  <c r="O252" i="22" s="1"/>
  <c r="L254" i="22"/>
  <c r="I254" i="22"/>
  <c r="F254" i="22"/>
  <c r="C254" i="22" s="1"/>
  <c r="O253" i="22"/>
  <c r="L253" i="22"/>
  <c r="I253" i="22"/>
  <c r="F253" i="22"/>
  <c r="N252" i="22"/>
  <c r="M252" i="22"/>
  <c r="M251" i="22" s="1"/>
  <c r="K252" i="22"/>
  <c r="K251" i="22" s="1"/>
  <c r="J252" i="22"/>
  <c r="H252" i="22"/>
  <c r="G252" i="22"/>
  <c r="E252" i="22"/>
  <c r="E251" i="22" s="1"/>
  <c r="D252" i="22"/>
  <c r="D251" i="22" s="1"/>
  <c r="N251" i="22"/>
  <c r="J251" i="22"/>
  <c r="H251" i="22"/>
  <c r="G251" i="22"/>
  <c r="O250" i="22"/>
  <c r="O246" i="22" s="1"/>
  <c r="L250" i="22"/>
  <c r="I250" i="22"/>
  <c r="F250" i="22"/>
  <c r="C250" i="22"/>
  <c r="O249" i="22"/>
  <c r="L249" i="22"/>
  <c r="I249" i="22"/>
  <c r="F249" i="22"/>
  <c r="O248" i="22"/>
  <c r="L248" i="22"/>
  <c r="I248" i="22"/>
  <c r="F248" i="22"/>
  <c r="O247" i="22"/>
  <c r="L247" i="22"/>
  <c r="I247" i="22"/>
  <c r="F247" i="22"/>
  <c r="N246" i="22"/>
  <c r="M246" i="22"/>
  <c r="K246" i="22"/>
  <c r="J246" i="22"/>
  <c r="H246" i="22"/>
  <c r="G246" i="22"/>
  <c r="E246" i="22"/>
  <c r="D246" i="22"/>
  <c r="O245" i="22"/>
  <c r="L245" i="22"/>
  <c r="I245" i="22"/>
  <c r="F245" i="22"/>
  <c r="O244" i="22"/>
  <c r="L244" i="22"/>
  <c r="I244" i="22"/>
  <c r="C244" i="22" s="1"/>
  <c r="F244" i="22"/>
  <c r="O243" i="22"/>
  <c r="L243" i="22"/>
  <c r="I243" i="22"/>
  <c r="F243" i="22"/>
  <c r="O242" i="22"/>
  <c r="L242" i="22"/>
  <c r="I242" i="22"/>
  <c r="F242" i="22"/>
  <c r="C242" i="22" s="1"/>
  <c r="O241" i="22"/>
  <c r="L241" i="22"/>
  <c r="I241" i="22"/>
  <c r="F241" i="22"/>
  <c r="O240" i="22"/>
  <c r="L240" i="22"/>
  <c r="I240" i="22"/>
  <c r="F240" i="22"/>
  <c r="O239" i="22"/>
  <c r="L239" i="22"/>
  <c r="L238" i="22" s="1"/>
  <c r="I239" i="22"/>
  <c r="F239" i="22"/>
  <c r="N238" i="22"/>
  <c r="M238" i="22"/>
  <c r="K238" i="22"/>
  <c r="J238" i="22"/>
  <c r="H238" i="22"/>
  <c r="G238" i="22"/>
  <c r="E238" i="22"/>
  <c r="D238" i="22"/>
  <c r="O237" i="22"/>
  <c r="L237" i="22"/>
  <c r="I237" i="22"/>
  <c r="F237" i="22"/>
  <c r="O236" i="22"/>
  <c r="L236" i="22"/>
  <c r="L235" i="22" s="1"/>
  <c r="I236" i="22"/>
  <c r="I235" i="22" s="1"/>
  <c r="F236" i="22"/>
  <c r="O235" i="22"/>
  <c r="N235" i="22"/>
  <c r="N231" i="22" s="1"/>
  <c r="M235" i="22"/>
  <c r="K235" i="22"/>
  <c r="J235" i="22"/>
  <c r="J231" i="22" s="1"/>
  <c r="J230" i="22" s="1"/>
  <c r="H235" i="22"/>
  <c r="G235" i="22"/>
  <c r="E235" i="22"/>
  <c r="D235" i="22"/>
  <c r="O234" i="22"/>
  <c r="O233" i="22" s="1"/>
  <c r="L234" i="22"/>
  <c r="I234" i="22"/>
  <c r="I233" i="22" s="1"/>
  <c r="F234" i="22"/>
  <c r="C234" i="22" s="1"/>
  <c r="N233" i="22"/>
  <c r="M233" i="22"/>
  <c r="L233" i="22"/>
  <c r="K233" i="22"/>
  <c r="J233" i="22"/>
  <c r="H233" i="22"/>
  <c r="G233" i="22"/>
  <c r="E233" i="22"/>
  <c r="D233" i="22"/>
  <c r="O232" i="22"/>
  <c r="L232" i="22"/>
  <c r="I232" i="22"/>
  <c r="F232" i="22"/>
  <c r="M231" i="22"/>
  <c r="E231" i="22"/>
  <c r="O229" i="22"/>
  <c r="L229" i="22"/>
  <c r="I229" i="22"/>
  <c r="F229" i="22"/>
  <c r="O228" i="22"/>
  <c r="O227" i="22" s="1"/>
  <c r="L228" i="22"/>
  <c r="L227" i="22" s="1"/>
  <c r="I228" i="22"/>
  <c r="I227" i="22" s="1"/>
  <c r="F228" i="22"/>
  <c r="N227" i="22"/>
  <c r="M227" i="22"/>
  <c r="K227" i="22"/>
  <c r="J227" i="22"/>
  <c r="H227" i="22"/>
  <c r="G227" i="22"/>
  <c r="F227" i="22"/>
  <c r="E227" i="22"/>
  <c r="D227" i="22"/>
  <c r="O226" i="22"/>
  <c r="L226" i="22"/>
  <c r="I226" i="22"/>
  <c r="F226" i="22"/>
  <c r="C226" i="22" s="1"/>
  <c r="O225" i="22"/>
  <c r="L225" i="22"/>
  <c r="I225" i="22"/>
  <c r="F225" i="22"/>
  <c r="O224" i="22"/>
  <c r="L224" i="22"/>
  <c r="I224" i="22"/>
  <c r="F224" i="22"/>
  <c r="O223" i="22"/>
  <c r="L223" i="22"/>
  <c r="I223" i="22"/>
  <c r="F223" i="22"/>
  <c r="O222" i="22"/>
  <c r="L222" i="22"/>
  <c r="I222" i="22"/>
  <c r="C222" i="22" s="1"/>
  <c r="F222" i="22"/>
  <c r="O221" i="22"/>
  <c r="L221" i="22"/>
  <c r="I221" i="22"/>
  <c r="F221" i="22"/>
  <c r="O220" i="22"/>
  <c r="L220" i="22"/>
  <c r="I220" i="22"/>
  <c r="F220" i="22"/>
  <c r="O219" i="22"/>
  <c r="L219" i="22"/>
  <c r="I219" i="22"/>
  <c r="F219" i="22"/>
  <c r="O218" i="22"/>
  <c r="O216" i="22" s="1"/>
  <c r="L218" i="22"/>
  <c r="I218" i="22"/>
  <c r="F218" i="22"/>
  <c r="C218" i="22"/>
  <c r="O217" i="22"/>
  <c r="L217" i="22"/>
  <c r="I217" i="22"/>
  <c r="F217" i="22"/>
  <c r="N216" i="22"/>
  <c r="M216" i="22"/>
  <c r="K216" i="22"/>
  <c r="J216" i="22"/>
  <c r="H216" i="22"/>
  <c r="G216" i="22"/>
  <c r="E216" i="22"/>
  <c r="D216" i="22"/>
  <c r="O215" i="22"/>
  <c r="L215" i="22"/>
  <c r="I215" i="22"/>
  <c r="F215" i="22"/>
  <c r="C215" i="22" s="1"/>
  <c r="O214" i="22"/>
  <c r="L214" i="22"/>
  <c r="I214" i="22"/>
  <c r="F214" i="22"/>
  <c r="C214" i="22" s="1"/>
  <c r="O213" i="22"/>
  <c r="L213" i="22"/>
  <c r="I213" i="22"/>
  <c r="F213" i="22"/>
  <c r="O212" i="22"/>
  <c r="L212" i="22"/>
  <c r="I212" i="22"/>
  <c r="C212" i="22" s="1"/>
  <c r="F212" i="22"/>
  <c r="O211" i="22"/>
  <c r="L211" i="22"/>
  <c r="I211" i="22"/>
  <c r="F211" i="22"/>
  <c r="O210" i="22"/>
  <c r="L210" i="22"/>
  <c r="I210" i="22"/>
  <c r="F210" i="22"/>
  <c r="C210" i="22" s="1"/>
  <c r="O209" i="22"/>
  <c r="L209" i="22"/>
  <c r="I209" i="22"/>
  <c r="F209" i="22"/>
  <c r="O208" i="22"/>
  <c r="L208" i="22"/>
  <c r="I208" i="22"/>
  <c r="F208" i="22"/>
  <c r="O207" i="22"/>
  <c r="L207" i="22"/>
  <c r="I207" i="22"/>
  <c r="F207" i="22"/>
  <c r="O206" i="22"/>
  <c r="O205" i="22" s="1"/>
  <c r="L206" i="22"/>
  <c r="I206" i="22"/>
  <c r="C206" i="22" s="1"/>
  <c r="F206" i="22"/>
  <c r="N205" i="22"/>
  <c r="M205" i="22"/>
  <c r="K205" i="22"/>
  <c r="J205" i="22"/>
  <c r="H205" i="22"/>
  <c r="H204" i="22" s="1"/>
  <c r="G205" i="22"/>
  <c r="G204" i="22" s="1"/>
  <c r="E205" i="22"/>
  <c r="D205" i="22"/>
  <c r="M204" i="22"/>
  <c r="K204" i="22"/>
  <c r="O203" i="22"/>
  <c r="L203" i="22"/>
  <c r="I203" i="22"/>
  <c r="F203" i="22"/>
  <c r="O202" i="22"/>
  <c r="L202" i="22"/>
  <c r="I202" i="22"/>
  <c r="C202" i="22" s="1"/>
  <c r="F202" i="22"/>
  <c r="O201" i="22"/>
  <c r="L201" i="22"/>
  <c r="I201" i="22"/>
  <c r="F201" i="22"/>
  <c r="O200" i="22"/>
  <c r="L200" i="22"/>
  <c r="I200" i="22"/>
  <c r="F200" i="22"/>
  <c r="O199" i="22"/>
  <c r="L199" i="22"/>
  <c r="L198" i="22" s="1"/>
  <c r="I199" i="22"/>
  <c r="F199" i="22"/>
  <c r="F198" i="22" s="1"/>
  <c r="O198" i="22"/>
  <c r="O196" i="22" s="1"/>
  <c r="N198" i="22"/>
  <c r="M198" i="22"/>
  <c r="K198" i="22"/>
  <c r="K196" i="22" s="1"/>
  <c r="K195" i="22" s="1"/>
  <c r="J198" i="22"/>
  <c r="J196" i="22" s="1"/>
  <c r="H198" i="22"/>
  <c r="G198" i="22"/>
  <c r="G196" i="22" s="1"/>
  <c r="E198" i="22"/>
  <c r="D198" i="22"/>
  <c r="D196" i="22" s="1"/>
  <c r="O197" i="22"/>
  <c r="L197" i="22"/>
  <c r="I197" i="22"/>
  <c r="F197" i="22"/>
  <c r="N196" i="22"/>
  <c r="M196" i="22"/>
  <c r="H196" i="22"/>
  <c r="E196" i="22"/>
  <c r="O193" i="22"/>
  <c r="L193" i="22"/>
  <c r="L192" i="22" s="1"/>
  <c r="L191" i="22" s="1"/>
  <c r="I193" i="22"/>
  <c r="F193" i="22"/>
  <c r="O192" i="22"/>
  <c r="O191" i="22" s="1"/>
  <c r="N192" i="22"/>
  <c r="M192" i="22"/>
  <c r="M191" i="22" s="1"/>
  <c r="K192" i="22"/>
  <c r="K191" i="22" s="1"/>
  <c r="K187" i="22" s="1"/>
  <c r="J192" i="22"/>
  <c r="J191" i="22" s="1"/>
  <c r="I192" i="22"/>
  <c r="I191" i="22" s="1"/>
  <c r="H192" i="22"/>
  <c r="G192" i="22"/>
  <c r="E192" i="22"/>
  <c r="E191" i="22" s="1"/>
  <c r="D192" i="22"/>
  <c r="N191" i="22"/>
  <c r="H191" i="22"/>
  <c r="G191" i="22"/>
  <c r="D191" i="22"/>
  <c r="O190" i="22"/>
  <c r="L190" i="22"/>
  <c r="I190" i="22"/>
  <c r="F190" i="22"/>
  <c r="O189" i="22"/>
  <c r="O188" i="22" s="1"/>
  <c r="L189" i="22"/>
  <c r="I189" i="22"/>
  <c r="I188" i="22" s="1"/>
  <c r="I187" i="22" s="1"/>
  <c r="F189" i="22"/>
  <c r="C189" i="22" s="1"/>
  <c r="N188" i="22"/>
  <c r="M188" i="22"/>
  <c r="K188" i="22"/>
  <c r="J188" i="22"/>
  <c r="H188" i="22"/>
  <c r="H187" i="22" s="1"/>
  <c r="G188" i="22"/>
  <c r="G187" i="22" s="1"/>
  <c r="F188" i="22"/>
  <c r="E188" i="22"/>
  <c r="D188" i="22"/>
  <c r="D187" i="22" s="1"/>
  <c r="M187" i="22"/>
  <c r="O186" i="22"/>
  <c r="L186" i="22"/>
  <c r="I186" i="22"/>
  <c r="F186" i="22"/>
  <c r="O185" i="22"/>
  <c r="O184" i="22" s="1"/>
  <c r="L185" i="22"/>
  <c r="I185" i="22"/>
  <c r="I184" i="22" s="1"/>
  <c r="F185" i="22"/>
  <c r="N184" i="22"/>
  <c r="M184" i="22"/>
  <c r="K184" i="22"/>
  <c r="J184" i="22"/>
  <c r="H184" i="22"/>
  <c r="G184" i="22"/>
  <c r="F184" i="22"/>
  <c r="E184" i="22"/>
  <c r="D184" i="22"/>
  <c r="O183" i="22"/>
  <c r="L183" i="22"/>
  <c r="I183" i="22"/>
  <c r="F183" i="22"/>
  <c r="O182" i="22"/>
  <c r="L182" i="22"/>
  <c r="I182" i="22"/>
  <c r="F182" i="22"/>
  <c r="C182" i="22" s="1"/>
  <c r="O181" i="22"/>
  <c r="O179" i="22" s="1"/>
  <c r="L181" i="22"/>
  <c r="I181" i="22"/>
  <c r="F181" i="22"/>
  <c r="C181" i="22" s="1"/>
  <c r="O180" i="22"/>
  <c r="L180" i="22"/>
  <c r="L179" i="22" s="1"/>
  <c r="I180" i="22"/>
  <c r="F180" i="22"/>
  <c r="N179" i="22"/>
  <c r="M179" i="22"/>
  <c r="K179" i="22"/>
  <c r="J179" i="22"/>
  <c r="H179" i="22"/>
  <c r="G179" i="22"/>
  <c r="E179" i="22"/>
  <c r="D179" i="22"/>
  <c r="O178" i="22"/>
  <c r="L178" i="22"/>
  <c r="I178" i="22"/>
  <c r="F178" i="22"/>
  <c r="O177" i="22"/>
  <c r="L177" i="22"/>
  <c r="I177" i="22"/>
  <c r="F177" i="22"/>
  <c r="C177" i="22" s="1"/>
  <c r="O176" i="22"/>
  <c r="L176" i="22"/>
  <c r="I176" i="22"/>
  <c r="I175" i="22" s="1"/>
  <c r="F176" i="22"/>
  <c r="N175" i="22"/>
  <c r="M175" i="22"/>
  <c r="K175" i="22"/>
  <c r="J175" i="22"/>
  <c r="H175" i="22"/>
  <c r="H174" i="22" s="1"/>
  <c r="G175" i="22"/>
  <c r="G174" i="22" s="1"/>
  <c r="E175" i="22"/>
  <c r="D175" i="22"/>
  <c r="N174" i="22"/>
  <c r="N173" i="22" s="1"/>
  <c r="J174" i="22"/>
  <c r="J173" i="22" s="1"/>
  <c r="D174" i="22"/>
  <c r="G173" i="22"/>
  <c r="O172" i="22"/>
  <c r="L172" i="22"/>
  <c r="I172" i="22"/>
  <c r="F172" i="22"/>
  <c r="O171" i="22"/>
  <c r="L171" i="22"/>
  <c r="I171" i="22"/>
  <c r="C171" i="22" s="1"/>
  <c r="F171" i="22"/>
  <c r="O170" i="22"/>
  <c r="L170" i="22"/>
  <c r="I170" i="22"/>
  <c r="F170" i="22"/>
  <c r="O169" i="22"/>
  <c r="L169" i="22"/>
  <c r="I169" i="22"/>
  <c r="F169" i="22"/>
  <c r="C169" i="22" s="1"/>
  <c r="O168" i="22"/>
  <c r="L168" i="22"/>
  <c r="I168" i="22"/>
  <c r="F168" i="22"/>
  <c r="O167" i="22"/>
  <c r="O166" i="22" s="1"/>
  <c r="L167" i="22"/>
  <c r="I167" i="22"/>
  <c r="F167" i="22"/>
  <c r="N166" i="22"/>
  <c r="N165" i="22" s="1"/>
  <c r="M166" i="22"/>
  <c r="M165" i="22" s="1"/>
  <c r="K166" i="22"/>
  <c r="K165" i="22" s="1"/>
  <c r="J166" i="22"/>
  <c r="J165" i="22" s="1"/>
  <c r="H166" i="22"/>
  <c r="H165" i="22" s="1"/>
  <c r="G166" i="22"/>
  <c r="G165" i="22" s="1"/>
  <c r="F166" i="22"/>
  <c r="E166" i="22"/>
  <c r="D166" i="22"/>
  <c r="D165" i="22" s="1"/>
  <c r="O165" i="22"/>
  <c r="E165" i="22"/>
  <c r="O164" i="22"/>
  <c r="L164" i="22"/>
  <c r="I164" i="22"/>
  <c r="F164" i="22"/>
  <c r="C164" i="22" s="1"/>
  <c r="O163" i="22"/>
  <c r="L163" i="22"/>
  <c r="I163" i="22"/>
  <c r="F163" i="22"/>
  <c r="O162" i="22"/>
  <c r="L162" i="22"/>
  <c r="I162" i="22"/>
  <c r="F162" i="22"/>
  <c r="O161" i="22"/>
  <c r="O160" i="22" s="1"/>
  <c r="L161" i="22"/>
  <c r="I161" i="22"/>
  <c r="I160" i="22" s="1"/>
  <c r="F161" i="22"/>
  <c r="C161" i="22" s="1"/>
  <c r="N160" i="22"/>
  <c r="M160" i="22"/>
  <c r="K160" i="22"/>
  <c r="J160" i="22"/>
  <c r="H160" i="22"/>
  <c r="G160" i="22"/>
  <c r="F160" i="22"/>
  <c r="E160" i="22"/>
  <c r="D160" i="22"/>
  <c r="O159" i="22"/>
  <c r="L159" i="22"/>
  <c r="I159" i="22"/>
  <c r="F159" i="22"/>
  <c r="O158" i="22"/>
  <c r="L158" i="22"/>
  <c r="I158" i="22"/>
  <c r="F158" i="22"/>
  <c r="O157" i="22"/>
  <c r="L157" i="22"/>
  <c r="I157" i="22"/>
  <c r="C157" i="22" s="1"/>
  <c r="F157" i="22"/>
  <c r="O156" i="22"/>
  <c r="L156" i="22"/>
  <c r="I156" i="22"/>
  <c r="F156" i="22"/>
  <c r="O155" i="22"/>
  <c r="L155" i="22"/>
  <c r="I155" i="22"/>
  <c r="F155" i="22"/>
  <c r="O154" i="22"/>
  <c r="L154" i="22"/>
  <c r="I154" i="22"/>
  <c r="F154" i="22"/>
  <c r="O153" i="22"/>
  <c r="L153" i="22"/>
  <c r="I153" i="22"/>
  <c r="F153" i="22"/>
  <c r="C153" i="22"/>
  <c r="O152" i="22"/>
  <c r="L152" i="22"/>
  <c r="I152" i="22"/>
  <c r="F152" i="22"/>
  <c r="N151" i="22"/>
  <c r="M151" i="22"/>
  <c r="K151" i="22"/>
  <c r="J151" i="22"/>
  <c r="H151" i="22"/>
  <c r="G151" i="22"/>
  <c r="E151" i="22"/>
  <c r="D151" i="22"/>
  <c r="O150" i="22"/>
  <c r="L150" i="22"/>
  <c r="I150" i="22"/>
  <c r="F150" i="22"/>
  <c r="C150" i="22" s="1"/>
  <c r="O149" i="22"/>
  <c r="L149" i="22"/>
  <c r="I149" i="22"/>
  <c r="F149" i="22"/>
  <c r="C149" i="22" s="1"/>
  <c r="O148" i="22"/>
  <c r="L148" i="22"/>
  <c r="I148" i="22"/>
  <c r="F148" i="22"/>
  <c r="O147" i="22"/>
  <c r="L147" i="22"/>
  <c r="I147" i="22"/>
  <c r="C147" i="22" s="1"/>
  <c r="F147" i="22"/>
  <c r="O146" i="22"/>
  <c r="L146" i="22"/>
  <c r="I146" i="22"/>
  <c r="F146" i="22"/>
  <c r="O145" i="22"/>
  <c r="L145" i="22"/>
  <c r="I145" i="22"/>
  <c r="I144" i="22" s="1"/>
  <c r="F145" i="22"/>
  <c r="C145" i="22" s="1"/>
  <c r="N144" i="22"/>
  <c r="M144" i="22"/>
  <c r="L144" i="22"/>
  <c r="K144" i="22"/>
  <c r="J144" i="22"/>
  <c r="H144" i="22"/>
  <c r="G144" i="22"/>
  <c r="E144" i="22"/>
  <c r="D144" i="22"/>
  <c r="O143" i="22"/>
  <c r="L143" i="22"/>
  <c r="I143" i="22"/>
  <c r="F143" i="22"/>
  <c r="O142" i="22"/>
  <c r="L142" i="22"/>
  <c r="L141" i="22" s="1"/>
  <c r="I142" i="22"/>
  <c r="F142" i="22"/>
  <c r="O141" i="22"/>
  <c r="N141" i="22"/>
  <c r="M141" i="22"/>
  <c r="K141" i="22"/>
  <c r="J141" i="22"/>
  <c r="H141" i="22"/>
  <c r="G141" i="22"/>
  <c r="F141" i="22"/>
  <c r="E141" i="22"/>
  <c r="D141" i="22"/>
  <c r="O140" i="22"/>
  <c r="L140" i="22"/>
  <c r="I140" i="22"/>
  <c r="F140" i="22"/>
  <c r="O139" i="22"/>
  <c r="L139" i="22"/>
  <c r="I139" i="22"/>
  <c r="F139" i="22"/>
  <c r="O138" i="22"/>
  <c r="L138" i="22"/>
  <c r="I138" i="22"/>
  <c r="F138" i="22"/>
  <c r="O137" i="22"/>
  <c r="O136" i="22" s="1"/>
  <c r="L137" i="22"/>
  <c r="I137" i="22"/>
  <c r="F137" i="22"/>
  <c r="C137" i="22" s="1"/>
  <c r="N136" i="22"/>
  <c r="M136" i="22"/>
  <c r="K136" i="22"/>
  <c r="J136" i="22"/>
  <c r="H136" i="22"/>
  <c r="G136" i="22"/>
  <c r="F136" i="22"/>
  <c r="E136" i="22"/>
  <c r="D136" i="22"/>
  <c r="O135" i="22"/>
  <c r="L135" i="22"/>
  <c r="I135" i="22"/>
  <c r="F135" i="22"/>
  <c r="C135" i="22" s="1"/>
  <c r="O134" i="22"/>
  <c r="L134" i="22"/>
  <c r="I134" i="22"/>
  <c r="F134" i="22"/>
  <c r="C134" i="22" s="1"/>
  <c r="O133" i="22"/>
  <c r="L133" i="22"/>
  <c r="I133" i="22"/>
  <c r="F133" i="22"/>
  <c r="C133" i="22" s="1"/>
  <c r="O132" i="22"/>
  <c r="L132" i="22"/>
  <c r="I132" i="22"/>
  <c r="F132" i="22"/>
  <c r="N131" i="22"/>
  <c r="M131" i="22"/>
  <c r="K131" i="22"/>
  <c r="J131" i="22"/>
  <c r="H131" i="22"/>
  <c r="G131" i="22"/>
  <c r="E131" i="22"/>
  <c r="E130" i="22" s="1"/>
  <c r="D131" i="22"/>
  <c r="N130" i="22"/>
  <c r="J130" i="22"/>
  <c r="O129" i="22"/>
  <c r="O128" i="22" s="1"/>
  <c r="L129" i="22"/>
  <c r="I129" i="22"/>
  <c r="F129" i="22"/>
  <c r="C129" i="22"/>
  <c r="N128" i="22"/>
  <c r="M128" i="22"/>
  <c r="L128" i="22"/>
  <c r="K128" i="22"/>
  <c r="J128" i="22"/>
  <c r="I128" i="22"/>
  <c r="H128" i="22"/>
  <c r="G128" i="22"/>
  <c r="F128" i="22"/>
  <c r="E128" i="22"/>
  <c r="D128" i="22"/>
  <c r="O127" i="22"/>
  <c r="L127" i="22"/>
  <c r="I127" i="22"/>
  <c r="F127" i="22"/>
  <c r="O126" i="22"/>
  <c r="L126" i="22"/>
  <c r="I126" i="22"/>
  <c r="F126" i="22"/>
  <c r="O125" i="22"/>
  <c r="O122" i="22" s="1"/>
  <c r="L125" i="22"/>
  <c r="I125" i="22"/>
  <c r="F125" i="22"/>
  <c r="C125" i="22"/>
  <c r="O124" i="22"/>
  <c r="L124" i="22"/>
  <c r="I124" i="22"/>
  <c r="F124" i="22"/>
  <c r="C124" i="22" s="1"/>
  <c r="O123" i="22"/>
  <c r="L123" i="22"/>
  <c r="I123" i="22"/>
  <c r="F123" i="22"/>
  <c r="F122" i="22" s="1"/>
  <c r="N122" i="22"/>
  <c r="M122" i="22"/>
  <c r="K122" i="22"/>
  <c r="J122" i="22"/>
  <c r="H122" i="22"/>
  <c r="G122" i="22"/>
  <c r="E122" i="22"/>
  <c r="D122" i="22"/>
  <c r="O121" i="22"/>
  <c r="L121" i="22"/>
  <c r="I121" i="22"/>
  <c r="F121" i="22"/>
  <c r="C121" i="22" s="1"/>
  <c r="O120" i="22"/>
  <c r="L120" i="22"/>
  <c r="I120" i="22"/>
  <c r="F120" i="22"/>
  <c r="O119" i="22"/>
  <c r="L119" i="22"/>
  <c r="I119" i="22"/>
  <c r="F119" i="22"/>
  <c r="O118" i="22"/>
  <c r="L118" i="22"/>
  <c r="I118" i="22"/>
  <c r="F118" i="22"/>
  <c r="O117" i="22"/>
  <c r="L117" i="22"/>
  <c r="L116" i="22" s="1"/>
  <c r="I117" i="22"/>
  <c r="F117" i="22"/>
  <c r="N116" i="22"/>
  <c r="M116" i="22"/>
  <c r="K116" i="22"/>
  <c r="J116" i="22"/>
  <c r="H116" i="22"/>
  <c r="G116" i="22"/>
  <c r="E116" i="22"/>
  <c r="D116" i="22"/>
  <c r="O115" i="22"/>
  <c r="L115" i="22"/>
  <c r="I115" i="22"/>
  <c r="F115" i="22"/>
  <c r="O114" i="22"/>
  <c r="L114" i="22"/>
  <c r="I114" i="22"/>
  <c r="F114" i="22"/>
  <c r="O113" i="22"/>
  <c r="O112" i="22" s="1"/>
  <c r="L113" i="22"/>
  <c r="I113" i="22"/>
  <c r="F113" i="22"/>
  <c r="C113" i="22" s="1"/>
  <c r="N112" i="22"/>
  <c r="M112" i="22"/>
  <c r="K112" i="22"/>
  <c r="J112" i="22"/>
  <c r="H112" i="22"/>
  <c r="G112" i="22"/>
  <c r="F112" i="22"/>
  <c r="E112" i="22"/>
  <c r="D112" i="22"/>
  <c r="O111" i="22"/>
  <c r="L111" i="22"/>
  <c r="I111" i="22"/>
  <c r="F111" i="22"/>
  <c r="O110" i="22"/>
  <c r="L110" i="22"/>
  <c r="I110" i="22"/>
  <c r="C110" i="22" s="1"/>
  <c r="F110" i="22"/>
  <c r="O109" i="22"/>
  <c r="L109" i="22"/>
  <c r="I109" i="22"/>
  <c r="C109" i="22" s="1"/>
  <c r="F109" i="22"/>
  <c r="O108" i="22"/>
  <c r="L108" i="22"/>
  <c r="I108" i="22"/>
  <c r="F108" i="22"/>
  <c r="C108" i="22" s="1"/>
  <c r="O107" i="22"/>
  <c r="L107" i="22"/>
  <c r="I107" i="22"/>
  <c r="F107" i="22"/>
  <c r="O106" i="22"/>
  <c r="L106" i="22"/>
  <c r="I106" i="22"/>
  <c r="F106" i="22"/>
  <c r="O105" i="22"/>
  <c r="L105" i="22"/>
  <c r="I105" i="22"/>
  <c r="F105" i="22"/>
  <c r="O104" i="22"/>
  <c r="O103" i="22" s="1"/>
  <c r="L104" i="22"/>
  <c r="I104" i="22"/>
  <c r="F104" i="22"/>
  <c r="N103" i="22"/>
  <c r="M103" i="22"/>
  <c r="K103" i="22"/>
  <c r="J103" i="22"/>
  <c r="I103" i="22"/>
  <c r="H103" i="22"/>
  <c r="G103" i="22"/>
  <c r="E103" i="22"/>
  <c r="D103" i="22"/>
  <c r="O102" i="22"/>
  <c r="L102" i="22"/>
  <c r="I102" i="22"/>
  <c r="F102" i="22"/>
  <c r="C102" i="22" s="1"/>
  <c r="O101" i="22"/>
  <c r="L101" i="22"/>
  <c r="I101" i="22"/>
  <c r="F101" i="22"/>
  <c r="C101" i="22" s="1"/>
  <c r="O100" i="22"/>
  <c r="L100" i="22"/>
  <c r="I100" i="22"/>
  <c r="F100" i="22"/>
  <c r="O99" i="22"/>
  <c r="L99" i="22"/>
  <c r="I99" i="22"/>
  <c r="F99" i="22"/>
  <c r="O98" i="22"/>
  <c r="L98" i="22"/>
  <c r="I98" i="22"/>
  <c r="F98" i="22"/>
  <c r="O97" i="22"/>
  <c r="L97" i="22"/>
  <c r="I97" i="22"/>
  <c r="F97" i="22"/>
  <c r="C97" i="22" s="1"/>
  <c r="O96" i="22"/>
  <c r="O95" i="22" s="1"/>
  <c r="L96" i="22"/>
  <c r="I96" i="22"/>
  <c r="F96" i="22"/>
  <c r="N95" i="22"/>
  <c r="M95" i="22"/>
  <c r="K95" i="22"/>
  <c r="J95" i="22"/>
  <c r="H95" i="22"/>
  <c r="G95" i="22"/>
  <c r="E95" i="22"/>
  <c r="D95" i="22"/>
  <c r="O94" i="22"/>
  <c r="L94" i="22"/>
  <c r="I94" i="22"/>
  <c r="F94" i="22"/>
  <c r="O93" i="22"/>
  <c r="L93" i="22"/>
  <c r="I93" i="22"/>
  <c r="F93" i="22"/>
  <c r="C93" i="22"/>
  <c r="O92" i="22"/>
  <c r="L92" i="22"/>
  <c r="I92" i="22"/>
  <c r="F92" i="22"/>
  <c r="O91" i="22"/>
  <c r="L91" i="22"/>
  <c r="I91" i="22"/>
  <c r="F91" i="22"/>
  <c r="C91" i="22" s="1"/>
  <c r="O90" i="22"/>
  <c r="L90" i="22"/>
  <c r="I90" i="22"/>
  <c r="I89" i="22" s="1"/>
  <c r="F90" i="22"/>
  <c r="C90" i="22" s="1"/>
  <c r="N89" i="22"/>
  <c r="M89" i="22"/>
  <c r="L89" i="22"/>
  <c r="K89" i="22"/>
  <c r="J89" i="22"/>
  <c r="H89" i="22"/>
  <c r="G89" i="22"/>
  <c r="E89" i="22"/>
  <c r="D89" i="22"/>
  <c r="O88" i="22"/>
  <c r="L88" i="22"/>
  <c r="I88" i="22"/>
  <c r="F88" i="22"/>
  <c r="O87" i="22"/>
  <c r="L87" i="22"/>
  <c r="I87" i="22"/>
  <c r="F87" i="22"/>
  <c r="O86" i="22"/>
  <c r="L86" i="22"/>
  <c r="I86" i="22"/>
  <c r="F86" i="22"/>
  <c r="C86" i="22" s="1"/>
  <c r="O85" i="22"/>
  <c r="O84" i="22" s="1"/>
  <c r="L85" i="22"/>
  <c r="I85" i="22"/>
  <c r="F85" i="22"/>
  <c r="N84" i="22"/>
  <c r="M84" i="22"/>
  <c r="K84" i="22"/>
  <c r="J84" i="22"/>
  <c r="H84" i="22"/>
  <c r="H83" i="22" s="1"/>
  <c r="G84" i="22"/>
  <c r="G83" i="22" s="1"/>
  <c r="E84" i="22"/>
  <c r="E83" i="22" s="1"/>
  <c r="D84" i="22"/>
  <c r="N83" i="22"/>
  <c r="K83" i="22"/>
  <c r="J83" i="22"/>
  <c r="O82" i="22"/>
  <c r="L82" i="22"/>
  <c r="I82" i="22"/>
  <c r="F82" i="22"/>
  <c r="O81" i="22"/>
  <c r="L81" i="22"/>
  <c r="I81" i="22"/>
  <c r="I80" i="22" s="1"/>
  <c r="I76" i="22" s="1"/>
  <c r="F81" i="22"/>
  <c r="N80" i="22"/>
  <c r="M80" i="22"/>
  <c r="L80" i="22"/>
  <c r="K80" i="22"/>
  <c r="J80" i="22"/>
  <c r="H80" i="22"/>
  <c r="G80" i="22"/>
  <c r="E80" i="22"/>
  <c r="D80" i="22"/>
  <c r="O79" i="22"/>
  <c r="L79" i="22"/>
  <c r="I79" i="22"/>
  <c r="F79" i="22"/>
  <c r="O78" i="22"/>
  <c r="O77" i="22" s="1"/>
  <c r="L78" i="22"/>
  <c r="I78" i="22"/>
  <c r="I77" i="22" s="1"/>
  <c r="F78" i="22"/>
  <c r="F77" i="22" s="1"/>
  <c r="C78" i="22"/>
  <c r="N77" i="22"/>
  <c r="M77" i="22"/>
  <c r="K77" i="22"/>
  <c r="K76" i="22" s="1"/>
  <c r="J77" i="22"/>
  <c r="H77" i="22"/>
  <c r="H76" i="22" s="1"/>
  <c r="G77" i="22"/>
  <c r="G76" i="22" s="1"/>
  <c r="E77" i="22"/>
  <c r="E76" i="22" s="1"/>
  <c r="E75" i="22" s="1"/>
  <c r="D77" i="22"/>
  <c r="D76" i="22" s="1"/>
  <c r="N76" i="22"/>
  <c r="M76" i="22"/>
  <c r="J76" i="22"/>
  <c r="N75" i="22"/>
  <c r="J75" i="22"/>
  <c r="O74" i="22"/>
  <c r="L74" i="22"/>
  <c r="I74" i="22"/>
  <c r="F74" i="22"/>
  <c r="C74" i="22" s="1"/>
  <c r="O73" i="22"/>
  <c r="L73" i="22"/>
  <c r="I73" i="22"/>
  <c r="F73" i="22"/>
  <c r="O72" i="22"/>
  <c r="L72" i="22"/>
  <c r="I72" i="22"/>
  <c r="F72" i="22"/>
  <c r="O71" i="22"/>
  <c r="L71" i="22"/>
  <c r="I71" i="22"/>
  <c r="F71" i="22"/>
  <c r="O70" i="22"/>
  <c r="L70" i="22"/>
  <c r="I70" i="22"/>
  <c r="F70" i="22"/>
  <c r="F69" i="22" s="1"/>
  <c r="N69" i="22"/>
  <c r="M69" i="22"/>
  <c r="M67" i="22" s="1"/>
  <c r="K69" i="22"/>
  <c r="J69" i="22"/>
  <c r="H69" i="22"/>
  <c r="H67" i="22" s="1"/>
  <c r="G69" i="22"/>
  <c r="G67" i="22" s="1"/>
  <c r="E69" i="22"/>
  <c r="E67" i="22" s="1"/>
  <c r="D69" i="22"/>
  <c r="D67" i="22" s="1"/>
  <c r="O68" i="22"/>
  <c r="L68" i="22"/>
  <c r="I68" i="22"/>
  <c r="F68" i="22"/>
  <c r="N67" i="22"/>
  <c r="K67" i="22"/>
  <c r="J67" i="22"/>
  <c r="O66" i="22"/>
  <c r="L66" i="22"/>
  <c r="I66" i="22"/>
  <c r="C66" i="22" s="1"/>
  <c r="F66" i="22"/>
  <c r="O65" i="22"/>
  <c r="L65" i="22"/>
  <c r="I65" i="22"/>
  <c r="F65" i="22"/>
  <c r="O64" i="22"/>
  <c r="L64" i="22"/>
  <c r="I64" i="22"/>
  <c r="F64" i="22"/>
  <c r="O63" i="22"/>
  <c r="L63" i="22"/>
  <c r="C63" i="22" s="1"/>
  <c r="I63" i="22"/>
  <c r="F63" i="22"/>
  <c r="O62" i="22"/>
  <c r="L62" i="22"/>
  <c r="C62" i="22" s="1"/>
  <c r="I62" i="22"/>
  <c r="F62" i="22"/>
  <c r="O61" i="22"/>
  <c r="L61" i="22"/>
  <c r="I61" i="22"/>
  <c r="F61" i="22"/>
  <c r="O60" i="22"/>
  <c r="L60" i="22"/>
  <c r="I60" i="22"/>
  <c r="F60" i="22"/>
  <c r="C60" i="22" s="1"/>
  <c r="O59" i="22"/>
  <c r="L59" i="22"/>
  <c r="I59" i="22"/>
  <c r="I58" i="22" s="1"/>
  <c r="F59" i="22"/>
  <c r="O58" i="22"/>
  <c r="N58" i="22"/>
  <c r="M58" i="22"/>
  <c r="K58" i="22"/>
  <c r="J58" i="22"/>
  <c r="H58" i="22"/>
  <c r="G58" i="22"/>
  <c r="E58" i="22"/>
  <c r="D58" i="22"/>
  <c r="O57" i="22"/>
  <c r="L57" i="22"/>
  <c r="I57" i="22"/>
  <c r="F57" i="22"/>
  <c r="O56" i="22"/>
  <c r="L56" i="22"/>
  <c r="L55" i="22" s="1"/>
  <c r="I56" i="22"/>
  <c r="I55" i="22" s="1"/>
  <c r="I54" i="22" s="1"/>
  <c r="F56" i="22"/>
  <c r="O55" i="22"/>
  <c r="N55" i="22"/>
  <c r="N54" i="22" s="1"/>
  <c r="N53" i="22" s="1"/>
  <c r="M55" i="22"/>
  <c r="M54" i="22" s="1"/>
  <c r="M53" i="22" s="1"/>
  <c r="K55" i="22"/>
  <c r="J55" i="22"/>
  <c r="H55" i="22"/>
  <c r="G55" i="22"/>
  <c r="G54" i="22" s="1"/>
  <c r="F55" i="22"/>
  <c r="E55" i="22"/>
  <c r="D55" i="22"/>
  <c r="O54" i="22"/>
  <c r="H54" i="22"/>
  <c r="D54" i="22"/>
  <c r="H53" i="22"/>
  <c r="O47" i="22"/>
  <c r="C47" i="22" s="1"/>
  <c r="O46" i="22"/>
  <c r="O45" i="22" s="1"/>
  <c r="N45" i="22"/>
  <c r="M45" i="22"/>
  <c r="C45" i="22"/>
  <c r="L44" i="22"/>
  <c r="I44" i="22"/>
  <c r="F44" i="22"/>
  <c r="C44" i="22" s="1"/>
  <c r="L43" i="22"/>
  <c r="K43" i="22"/>
  <c r="J43" i="22"/>
  <c r="I43" i="22"/>
  <c r="H43" i="22"/>
  <c r="G43" i="22"/>
  <c r="E43" i="22"/>
  <c r="D43" i="22"/>
  <c r="F42" i="22"/>
  <c r="F41" i="22" s="1"/>
  <c r="E41" i="22"/>
  <c r="D41" i="22"/>
  <c r="C41" i="22"/>
  <c r="L40" i="22"/>
  <c r="C40" i="22" s="1"/>
  <c r="L39" i="22"/>
  <c r="C39" i="22"/>
  <c r="L38" i="22"/>
  <c r="C38" i="22" s="1"/>
  <c r="L37" i="22"/>
  <c r="K36" i="22"/>
  <c r="J36" i="22"/>
  <c r="L35" i="22"/>
  <c r="C35" i="22" s="1"/>
  <c r="L34" i="22"/>
  <c r="L33" i="22" s="1"/>
  <c r="C33" i="22" s="1"/>
  <c r="C34" i="22"/>
  <c r="K33" i="22"/>
  <c r="J33" i="22"/>
  <c r="L32" i="22"/>
  <c r="L31" i="22" s="1"/>
  <c r="C31" i="22" s="1"/>
  <c r="C32" i="22"/>
  <c r="K31" i="22"/>
  <c r="J31" i="22"/>
  <c r="L30" i="22"/>
  <c r="C30" i="22" s="1"/>
  <c r="L29" i="22"/>
  <c r="C29" i="22"/>
  <c r="L28" i="22"/>
  <c r="L27" i="22" s="1"/>
  <c r="K27" i="22"/>
  <c r="J27" i="22"/>
  <c r="J26" i="22" s="1"/>
  <c r="C27" i="22"/>
  <c r="F25" i="22"/>
  <c r="C25" i="22" s="1"/>
  <c r="I24" i="22"/>
  <c r="F24" i="22"/>
  <c r="C24" i="22" s="1"/>
  <c r="O23" i="22"/>
  <c r="L23" i="22"/>
  <c r="I23" i="22"/>
  <c r="F23" i="22"/>
  <c r="O22" i="22"/>
  <c r="O21" i="22" s="1"/>
  <c r="L22" i="22"/>
  <c r="I22" i="22"/>
  <c r="F22" i="22"/>
  <c r="F21" i="22" s="1"/>
  <c r="N21" i="22"/>
  <c r="N292" i="22" s="1"/>
  <c r="N291" i="22" s="1"/>
  <c r="M21" i="22"/>
  <c r="M292" i="22" s="1"/>
  <c r="M291" i="22" s="1"/>
  <c r="L21" i="22"/>
  <c r="L292" i="22" s="1"/>
  <c r="K21" i="22"/>
  <c r="J21" i="22"/>
  <c r="J292" i="22" s="1"/>
  <c r="J291" i="22" s="1"/>
  <c r="H21" i="22"/>
  <c r="H292" i="22" s="1"/>
  <c r="G21" i="22"/>
  <c r="E21" i="22"/>
  <c r="E292" i="22" s="1"/>
  <c r="E291" i="22" s="1"/>
  <c r="D21" i="22"/>
  <c r="D292" i="22" s="1"/>
  <c r="D291" i="22" s="1"/>
  <c r="N20" i="22"/>
  <c r="H20" i="22"/>
  <c r="E20" i="22"/>
  <c r="D20" i="22"/>
  <c r="G53" i="22" l="1"/>
  <c r="K289" i="23"/>
  <c r="K52" i="23"/>
  <c r="K26" i="22"/>
  <c r="L36" i="22"/>
  <c r="C36" i="22" s="1"/>
  <c r="C42" i="22"/>
  <c r="F43" i="22"/>
  <c r="C43" i="22" s="1"/>
  <c r="E54" i="22"/>
  <c r="E53" i="22" s="1"/>
  <c r="J54" i="22"/>
  <c r="C68" i="22"/>
  <c r="D53" i="22"/>
  <c r="C70" i="22"/>
  <c r="O69" i="22"/>
  <c r="O67" i="22" s="1"/>
  <c r="C79" i="22"/>
  <c r="C100" i="22"/>
  <c r="L103" i="22"/>
  <c r="I116" i="22"/>
  <c r="L122" i="22"/>
  <c r="I136" i="22"/>
  <c r="L184" i="22"/>
  <c r="H195" i="22"/>
  <c r="J204" i="22"/>
  <c r="J195" i="22" s="1"/>
  <c r="N204" i="22"/>
  <c r="N195" i="22" s="1"/>
  <c r="N230" i="22"/>
  <c r="G231" i="22"/>
  <c r="G230" i="22" s="1"/>
  <c r="I270" i="22"/>
  <c r="I269" i="22" s="1"/>
  <c r="C116" i="23"/>
  <c r="C28" i="22"/>
  <c r="C46" i="22"/>
  <c r="C57" i="22"/>
  <c r="C72" i="22"/>
  <c r="C73" i="22"/>
  <c r="C88" i="22"/>
  <c r="I95" i="22"/>
  <c r="C105" i="22"/>
  <c r="D130" i="22"/>
  <c r="H130" i="22"/>
  <c r="L136" i="22"/>
  <c r="K130" i="22"/>
  <c r="C156" i="22"/>
  <c r="C163" i="22"/>
  <c r="L166" i="22"/>
  <c r="L165" i="22" s="1"/>
  <c r="C183" i="22"/>
  <c r="C185" i="22"/>
  <c r="N187" i="22"/>
  <c r="N52" i="22" s="1"/>
  <c r="N51" i="22" s="1"/>
  <c r="L188" i="22"/>
  <c r="L187" i="22" s="1"/>
  <c r="C201" i="22"/>
  <c r="D204" i="22"/>
  <c r="D195" i="22" s="1"/>
  <c r="O204" i="22"/>
  <c r="E204" i="22"/>
  <c r="C221" i="22"/>
  <c r="C229" i="22"/>
  <c r="D231" i="22"/>
  <c r="D230" i="22" s="1"/>
  <c r="H231" i="22"/>
  <c r="H230" i="22" s="1"/>
  <c r="C267" i="22"/>
  <c r="C295" i="22"/>
  <c r="I173" i="23"/>
  <c r="C103" i="23"/>
  <c r="O53" i="22"/>
  <c r="K54" i="22"/>
  <c r="K53" i="22" s="1"/>
  <c r="I69" i="22"/>
  <c r="I67" i="22" s="1"/>
  <c r="I53" i="22" s="1"/>
  <c r="K75" i="22"/>
  <c r="I84" i="22"/>
  <c r="O89" i="22"/>
  <c r="L95" i="22"/>
  <c r="I112" i="22"/>
  <c r="C117" i="22"/>
  <c r="C128" i="22"/>
  <c r="I131" i="22"/>
  <c r="G130" i="22"/>
  <c r="G75" i="22" s="1"/>
  <c r="G289" i="22" s="1"/>
  <c r="I141" i="22"/>
  <c r="C141" i="22" s="1"/>
  <c r="L151" i="22"/>
  <c r="C158" i="22"/>
  <c r="L160" i="22"/>
  <c r="C168" i="22"/>
  <c r="E174" i="22"/>
  <c r="E173" i="22" s="1"/>
  <c r="O175" i="22"/>
  <c r="O174" i="22" s="1"/>
  <c r="O173" i="22" s="1"/>
  <c r="J187" i="22"/>
  <c r="O187" i="22"/>
  <c r="G195" i="22"/>
  <c r="C220" i="22"/>
  <c r="C225" i="22"/>
  <c r="C236" i="22"/>
  <c r="O238" i="22"/>
  <c r="L246" i="22"/>
  <c r="L252" i="22"/>
  <c r="L251" i="22" s="1"/>
  <c r="C280" i="22"/>
  <c r="C287" i="22"/>
  <c r="C299" i="22"/>
  <c r="C89" i="23"/>
  <c r="K194" i="23"/>
  <c r="L291" i="22"/>
  <c r="C64" i="22"/>
  <c r="C65" i="22"/>
  <c r="C71" i="22"/>
  <c r="C82" i="22"/>
  <c r="C94" i="22"/>
  <c r="L112" i="22"/>
  <c r="C118" i="22"/>
  <c r="C119" i="22"/>
  <c r="C126" i="22"/>
  <c r="L131" i="22"/>
  <c r="C140" i="22"/>
  <c r="C146" i="22"/>
  <c r="C159" i="22"/>
  <c r="C172" i="22"/>
  <c r="K174" i="22"/>
  <c r="K173" i="22" s="1"/>
  <c r="E187" i="22"/>
  <c r="C213" i="22"/>
  <c r="C224" i="22"/>
  <c r="F233" i="22"/>
  <c r="C233" i="22" s="1"/>
  <c r="K231" i="22"/>
  <c r="K230" i="22" s="1"/>
  <c r="K194" i="22" s="1"/>
  <c r="C243" i="22"/>
  <c r="C245" i="22"/>
  <c r="O251" i="22"/>
  <c r="O260" i="22"/>
  <c r="O259" i="22" s="1"/>
  <c r="L264" i="22"/>
  <c r="G269" i="22"/>
  <c r="C275" i="22"/>
  <c r="L276" i="22"/>
  <c r="L270" i="22" s="1"/>
  <c r="L269" i="22" s="1"/>
  <c r="F174" i="23"/>
  <c r="O54" i="23"/>
  <c r="O53" i="23" s="1"/>
  <c r="J52" i="23"/>
  <c r="J51" i="23" s="1"/>
  <c r="J289" i="23"/>
  <c r="D52" i="23"/>
  <c r="D51" i="23" s="1"/>
  <c r="D289" i="23"/>
  <c r="G52" i="23"/>
  <c r="G51" i="23" s="1"/>
  <c r="G289" i="23"/>
  <c r="N52" i="23"/>
  <c r="N51" i="23" s="1"/>
  <c r="N289" i="23"/>
  <c r="C284" i="23"/>
  <c r="F283" i="23"/>
  <c r="C283" i="23" s="1"/>
  <c r="C174" i="23"/>
  <c r="F173" i="23"/>
  <c r="C173" i="23" s="1"/>
  <c r="I230" i="23"/>
  <c r="H290" i="23"/>
  <c r="H50" i="23"/>
  <c r="L204" i="23"/>
  <c r="L195" i="23" s="1"/>
  <c r="C192" i="23"/>
  <c r="F191" i="23"/>
  <c r="C191" i="23" s="1"/>
  <c r="C291" i="23"/>
  <c r="C264" i="23"/>
  <c r="C188" i="23"/>
  <c r="F187" i="23"/>
  <c r="C187" i="23" s="1"/>
  <c r="C69" i="23"/>
  <c r="C31" i="23"/>
  <c r="L26" i="23"/>
  <c r="F54" i="23"/>
  <c r="C55" i="23"/>
  <c r="C260" i="23"/>
  <c r="F259" i="23"/>
  <c r="C259" i="23" s="1"/>
  <c r="C198" i="23"/>
  <c r="I196" i="23"/>
  <c r="I195" i="23" s="1"/>
  <c r="I194" i="23" s="1"/>
  <c r="C235" i="23"/>
  <c r="F231" i="23"/>
  <c r="C205" i="23"/>
  <c r="F204" i="23"/>
  <c r="C204" i="23" s="1"/>
  <c r="C252" i="23"/>
  <c r="F251" i="23"/>
  <c r="C251" i="23" s="1"/>
  <c r="C166" i="23"/>
  <c r="F165" i="23"/>
  <c r="C165" i="23" s="1"/>
  <c r="C292" i="23"/>
  <c r="C151" i="23"/>
  <c r="I130" i="23"/>
  <c r="I75" i="23" s="1"/>
  <c r="I52" i="23" s="1"/>
  <c r="I51" i="23" s="1"/>
  <c r="C131" i="23"/>
  <c r="F130" i="23"/>
  <c r="C67" i="23"/>
  <c r="L53" i="23"/>
  <c r="C76" i="23"/>
  <c r="O230" i="23"/>
  <c r="O194" i="23" s="1"/>
  <c r="E194" i="23"/>
  <c r="E51" i="23" s="1"/>
  <c r="L75" i="23"/>
  <c r="O52" i="23"/>
  <c r="C276" i="23"/>
  <c r="M194" i="23"/>
  <c r="M51" i="23" s="1"/>
  <c r="F270" i="23"/>
  <c r="C272" i="23"/>
  <c r="C238" i="23"/>
  <c r="C216" i="23"/>
  <c r="C84" i="23"/>
  <c r="F83" i="23"/>
  <c r="C83" i="23" s="1"/>
  <c r="C141" i="23"/>
  <c r="C77" i="23"/>
  <c r="J20" i="22"/>
  <c r="O292" i="22"/>
  <c r="O291" i="22" s="1"/>
  <c r="O20" i="22"/>
  <c r="C81" i="22"/>
  <c r="F80" i="22"/>
  <c r="C296" i="22"/>
  <c r="I293" i="22"/>
  <c r="H291" i="22"/>
  <c r="C61" i="22"/>
  <c r="F58" i="22"/>
  <c r="M83" i="22"/>
  <c r="C92" i="22"/>
  <c r="F89" i="22"/>
  <c r="C89" i="22" s="1"/>
  <c r="C155" i="22"/>
  <c r="I151" i="22"/>
  <c r="I130" i="22" s="1"/>
  <c r="G292" i="22"/>
  <c r="G291" i="22" s="1"/>
  <c r="G20" i="22"/>
  <c r="C22" i="22"/>
  <c r="C301" i="22"/>
  <c r="C23" i="22"/>
  <c r="I21" i="22"/>
  <c r="J53" i="22"/>
  <c r="J52" i="22" s="1"/>
  <c r="L69" i="22"/>
  <c r="C69" i="22" s="1"/>
  <c r="H75" i="22"/>
  <c r="L77" i="22"/>
  <c r="L76" i="22" s="1"/>
  <c r="C77" i="22"/>
  <c r="D83" i="22"/>
  <c r="L84" i="22"/>
  <c r="L83" i="22" s="1"/>
  <c r="C87" i="22"/>
  <c r="C120" i="22"/>
  <c r="F116" i="22"/>
  <c r="C148" i="22"/>
  <c r="F144" i="22"/>
  <c r="F292" i="22"/>
  <c r="F20" i="22"/>
  <c r="M20" i="22"/>
  <c r="K292" i="22"/>
  <c r="K291" i="22" s="1"/>
  <c r="K20" i="22"/>
  <c r="L26" i="22"/>
  <c r="L20" i="22" s="1"/>
  <c r="C37" i="22"/>
  <c r="F54" i="22"/>
  <c r="C55" i="22"/>
  <c r="C56" i="22"/>
  <c r="C59" i="22"/>
  <c r="L58" i="22"/>
  <c r="L54" i="22" s="1"/>
  <c r="F67" i="22"/>
  <c r="D75" i="22"/>
  <c r="O80" i="22"/>
  <c r="O76" i="22" s="1"/>
  <c r="C85" i="22"/>
  <c r="F84" i="22"/>
  <c r="C136" i="22"/>
  <c r="C268" i="22"/>
  <c r="I264" i="22"/>
  <c r="I259" i="22" s="1"/>
  <c r="C104" i="22"/>
  <c r="F103" i="22"/>
  <c r="C103" i="22" s="1"/>
  <c r="C261" i="22"/>
  <c r="F260" i="22"/>
  <c r="M130" i="22"/>
  <c r="M75" i="22" s="1"/>
  <c r="C176" i="22"/>
  <c r="F175" i="22"/>
  <c r="C262" i="22"/>
  <c r="C96" i="22"/>
  <c r="F95" i="22"/>
  <c r="C95" i="22" s="1"/>
  <c r="C106" i="22"/>
  <c r="C107" i="22"/>
  <c r="C114" i="22"/>
  <c r="C115" i="22"/>
  <c r="C123" i="22"/>
  <c r="O131" i="22"/>
  <c r="L130" i="22"/>
  <c r="C142" i="22"/>
  <c r="C143" i="22"/>
  <c r="C152" i="22"/>
  <c r="F151" i="22"/>
  <c r="C151" i="22" s="1"/>
  <c r="O151" i="22"/>
  <c r="C160" i="22"/>
  <c r="C178" i="22"/>
  <c r="I179" i="22"/>
  <c r="I174" i="22" s="1"/>
  <c r="I173" i="22" s="1"/>
  <c r="C184" i="22"/>
  <c r="C188" i="22"/>
  <c r="O195" i="22"/>
  <c r="C237" i="22"/>
  <c r="F235" i="22"/>
  <c r="C256" i="22"/>
  <c r="I252" i="22"/>
  <c r="I251" i="22" s="1"/>
  <c r="H173" i="22"/>
  <c r="H289" i="22" s="1"/>
  <c r="K289" i="22"/>
  <c r="C98" i="22"/>
  <c r="C99" i="22"/>
  <c r="C111" i="22"/>
  <c r="C112" i="22"/>
  <c r="O116" i="22"/>
  <c r="O83" i="22" s="1"/>
  <c r="I122" i="22"/>
  <c r="C122" i="22" s="1"/>
  <c r="C127" i="22"/>
  <c r="C132" i="22"/>
  <c r="F131" i="22"/>
  <c r="C138" i="22"/>
  <c r="C139" i="22"/>
  <c r="O144" i="22"/>
  <c r="C154" i="22"/>
  <c r="C162" i="22"/>
  <c r="F165" i="22"/>
  <c r="I166" i="22"/>
  <c r="I165" i="22" s="1"/>
  <c r="C167" i="22"/>
  <c r="C170" i="22"/>
  <c r="D173" i="22"/>
  <c r="D289" i="22" s="1"/>
  <c r="M174" i="22"/>
  <c r="M173" i="22" s="1"/>
  <c r="L175" i="22"/>
  <c r="L174" i="22" s="1"/>
  <c r="L173" i="22" s="1"/>
  <c r="C180" i="22"/>
  <c r="F179" i="22"/>
  <c r="C186" i="22"/>
  <c r="C190" i="22"/>
  <c r="L205" i="22"/>
  <c r="C217" i="22"/>
  <c r="F216" i="22"/>
  <c r="J194" i="22"/>
  <c r="N194" i="22"/>
  <c r="O231" i="22"/>
  <c r="O230" i="22" s="1"/>
  <c r="C277" i="22"/>
  <c r="F276" i="22"/>
  <c r="C276" i="22" s="1"/>
  <c r="C193" i="22"/>
  <c r="F192" i="22"/>
  <c r="E195" i="22"/>
  <c r="M195" i="22"/>
  <c r="L196" i="22"/>
  <c r="C207" i="22"/>
  <c r="C209" i="22"/>
  <c r="F205" i="22"/>
  <c r="C219" i="22"/>
  <c r="C227" i="22"/>
  <c r="C228" i="22"/>
  <c r="L231" i="22"/>
  <c r="C247" i="22"/>
  <c r="C249" i="22"/>
  <c r="F246" i="22"/>
  <c r="E270" i="22"/>
  <c r="E269" i="22" s="1"/>
  <c r="C279" i="22"/>
  <c r="C285" i="22"/>
  <c r="F284" i="22"/>
  <c r="C288" i="22"/>
  <c r="I286" i="22"/>
  <c r="C300" i="22"/>
  <c r="C200" i="22"/>
  <c r="I198" i="22"/>
  <c r="C203" i="22"/>
  <c r="H194" i="22"/>
  <c r="C208" i="22"/>
  <c r="I205" i="22"/>
  <c r="C211" i="22"/>
  <c r="C223" i="22"/>
  <c r="C239" i="22"/>
  <c r="C241" i="22"/>
  <c r="F238" i="22"/>
  <c r="C248" i="22"/>
  <c r="I246" i="22"/>
  <c r="E230" i="22"/>
  <c r="C253" i="22"/>
  <c r="F252" i="22"/>
  <c r="M259" i="22"/>
  <c r="M230" i="22" s="1"/>
  <c r="M289" i="22" s="1"/>
  <c r="C265" i="22"/>
  <c r="F264" i="22"/>
  <c r="C273" i="22"/>
  <c r="F272" i="22"/>
  <c r="N289" i="22"/>
  <c r="C197" i="22"/>
  <c r="F196" i="22"/>
  <c r="I216" i="22"/>
  <c r="L216" i="22"/>
  <c r="C232" i="22"/>
  <c r="C240" i="22"/>
  <c r="I238" i="22"/>
  <c r="I231" i="22" s="1"/>
  <c r="L260" i="22"/>
  <c r="L259" i="22" s="1"/>
  <c r="C263" i="22"/>
  <c r="C281" i="22"/>
  <c r="E289" i="22"/>
  <c r="J289" i="22"/>
  <c r="C297" i="22"/>
  <c r="F293" i="22"/>
  <c r="C293" i="22" s="1"/>
  <c r="C199" i="22"/>
  <c r="N50" i="22" l="1"/>
  <c r="N290" i="22"/>
  <c r="C216" i="22"/>
  <c r="G194" i="22"/>
  <c r="C238" i="22"/>
  <c r="H52" i="22"/>
  <c r="C80" i="22"/>
  <c r="I83" i="22"/>
  <c r="I75" i="22" s="1"/>
  <c r="K52" i="22"/>
  <c r="K51" i="22" s="1"/>
  <c r="K51" i="23"/>
  <c r="D52" i="22"/>
  <c r="D194" i="22"/>
  <c r="M52" i="22"/>
  <c r="E52" i="22"/>
  <c r="G52" i="22"/>
  <c r="G51" i="22" s="1"/>
  <c r="L194" i="23"/>
  <c r="L289" i="23"/>
  <c r="I290" i="23"/>
  <c r="I50" i="23"/>
  <c r="D290" i="23"/>
  <c r="D50" i="23"/>
  <c r="F269" i="23"/>
  <c r="C270" i="23"/>
  <c r="F75" i="23"/>
  <c r="C75" i="23" s="1"/>
  <c r="F195" i="23"/>
  <c r="I289" i="23"/>
  <c r="G290" i="23"/>
  <c r="G50" i="23"/>
  <c r="C130" i="23"/>
  <c r="F230" i="23"/>
  <c r="C230" i="23" s="1"/>
  <c r="C231" i="23"/>
  <c r="F53" i="23"/>
  <c r="C54" i="23"/>
  <c r="C196" i="23"/>
  <c r="O289" i="23"/>
  <c r="J50" i="23"/>
  <c r="J290" i="23"/>
  <c r="O51" i="23"/>
  <c r="M50" i="23"/>
  <c r="M290" i="23"/>
  <c r="E290" i="23"/>
  <c r="E50" i="23"/>
  <c r="L52" i="23"/>
  <c r="L51" i="23" s="1"/>
  <c r="L50" i="23" s="1"/>
  <c r="C26" i="23"/>
  <c r="L20" i="23"/>
  <c r="C20" i="23" s="1"/>
  <c r="N50" i="23"/>
  <c r="N290" i="23"/>
  <c r="I52" i="22"/>
  <c r="C252" i="22"/>
  <c r="F251" i="22"/>
  <c r="C251" i="22" s="1"/>
  <c r="C131" i="22"/>
  <c r="F130" i="22"/>
  <c r="F53" i="22"/>
  <c r="C54" i="22"/>
  <c r="L230" i="22"/>
  <c r="M194" i="22"/>
  <c r="M51" i="22" s="1"/>
  <c r="C179" i="22"/>
  <c r="C166" i="22"/>
  <c r="O194" i="22"/>
  <c r="O130" i="22"/>
  <c r="O75" i="22" s="1"/>
  <c r="O52" i="22" s="1"/>
  <c r="O51" i="22" s="1"/>
  <c r="H51" i="22"/>
  <c r="C116" i="22"/>
  <c r="L75" i="22"/>
  <c r="L67" i="22"/>
  <c r="L53" i="22" s="1"/>
  <c r="L52" i="22" s="1"/>
  <c r="I204" i="22"/>
  <c r="C198" i="22"/>
  <c r="I196" i="22"/>
  <c r="C286" i="22"/>
  <c r="C284" i="22"/>
  <c r="F283" i="22"/>
  <c r="C283" i="22" s="1"/>
  <c r="C246" i="22"/>
  <c r="E194" i="22"/>
  <c r="E51" i="22" s="1"/>
  <c r="L204" i="22"/>
  <c r="L195" i="22" s="1"/>
  <c r="L194" i="22" s="1"/>
  <c r="C165" i="22"/>
  <c r="J51" i="22"/>
  <c r="F291" i="22"/>
  <c r="C58" i="22"/>
  <c r="C26" i="22"/>
  <c r="I230" i="22"/>
  <c r="C264" i="22"/>
  <c r="C205" i="22"/>
  <c r="F204" i="22"/>
  <c r="F270" i="22"/>
  <c r="C272" i="22"/>
  <c r="C192" i="22"/>
  <c r="F191" i="22"/>
  <c r="C235" i="22"/>
  <c r="F231" i="22"/>
  <c r="C175" i="22"/>
  <c r="F174" i="22"/>
  <c r="C260" i="22"/>
  <c r="F259" i="22"/>
  <c r="C259" i="22" s="1"/>
  <c r="C84" i="22"/>
  <c r="F83" i="22"/>
  <c r="C83" i="22" s="1"/>
  <c r="C67" i="22"/>
  <c r="C144" i="22"/>
  <c r="F76" i="22"/>
  <c r="I292" i="22"/>
  <c r="I291" i="22" s="1"/>
  <c r="I20" i="22"/>
  <c r="C20" i="22" s="1"/>
  <c r="C21" i="22"/>
  <c r="G290" i="22" l="1"/>
  <c r="G50" i="22"/>
  <c r="D51" i="22"/>
  <c r="C204" i="22"/>
  <c r="I195" i="22"/>
  <c r="I289" i="22" s="1"/>
  <c r="K50" i="23"/>
  <c r="K290" i="23"/>
  <c r="K50" i="22"/>
  <c r="K290" i="22"/>
  <c r="O50" i="23"/>
  <c r="O290" i="23"/>
  <c r="C269" i="23"/>
  <c r="F289" i="23"/>
  <c r="C289" i="23" s="1"/>
  <c r="F194" i="23"/>
  <c r="C194" i="23" s="1"/>
  <c r="C195" i="23"/>
  <c r="L290" i="23"/>
  <c r="C53" i="23"/>
  <c r="F52" i="23"/>
  <c r="M50" i="22"/>
  <c r="M290" i="22"/>
  <c r="L289" i="22"/>
  <c r="L51" i="22"/>
  <c r="C76" i="22"/>
  <c r="F75" i="22"/>
  <c r="C75" i="22" s="1"/>
  <c r="J50" i="22"/>
  <c r="J290" i="22"/>
  <c r="E290" i="22"/>
  <c r="E50" i="22"/>
  <c r="C53" i="22"/>
  <c r="O50" i="22"/>
  <c r="O290" i="22"/>
  <c r="F230" i="22"/>
  <c r="C230" i="22" s="1"/>
  <c r="C231" i="22"/>
  <c r="C292" i="22"/>
  <c r="H290" i="22"/>
  <c r="H50" i="22"/>
  <c r="F195" i="22"/>
  <c r="C130" i="22"/>
  <c r="F173" i="22"/>
  <c r="C173" i="22" s="1"/>
  <c r="C174" i="22"/>
  <c r="C191" i="22"/>
  <c r="F187" i="22"/>
  <c r="C187" i="22" s="1"/>
  <c r="C291" i="22"/>
  <c r="F269" i="22"/>
  <c r="C270" i="22"/>
  <c r="I194" i="22"/>
  <c r="I51" i="22" s="1"/>
  <c r="C196" i="22"/>
  <c r="O289" i="22"/>
  <c r="D50" i="22" l="1"/>
  <c r="D290" i="22"/>
  <c r="F52" i="22"/>
  <c r="F51" i="22" s="1"/>
  <c r="C52" i="23"/>
  <c r="F51" i="23"/>
  <c r="I290" i="22"/>
  <c r="I50" i="22"/>
  <c r="C269" i="22"/>
  <c r="F289" i="22"/>
  <c r="C289" i="22" s="1"/>
  <c r="F194" i="22"/>
  <c r="C194" i="22" s="1"/>
  <c r="C195" i="22"/>
  <c r="C52" i="22"/>
  <c r="L50" i="22"/>
  <c r="L290" i="22"/>
  <c r="F290" i="23" l="1"/>
  <c r="C290" i="23" s="1"/>
  <c r="C51" i="23"/>
  <c r="F50" i="23"/>
  <c r="C50" i="23" s="1"/>
  <c r="F290" i="22"/>
  <c r="C290" i="22" s="1"/>
  <c r="F50" i="22"/>
  <c r="C50" i="22" s="1"/>
  <c r="C51" i="22"/>
  <c r="I235" i="21" l="1"/>
  <c r="H235" i="21"/>
  <c r="I234" i="21"/>
  <c r="H234" i="21"/>
  <c r="I233" i="21"/>
  <c r="H233" i="21"/>
  <c r="G232" i="21"/>
  <c r="F232" i="21"/>
  <c r="E232" i="21"/>
  <c r="D232" i="21"/>
  <c r="I231" i="21"/>
  <c r="H231" i="21"/>
  <c r="I230" i="21"/>
  <c r="H230" i="21"/>
  <c r="G229" i="21"/>
  <c r="F229" i="21"/>
  <c r="E229" i="21"/>
  <c r="D229" i="21"/>
  <c r="I228" i="21"/>
  <c r="H228" i="21"/>
  <c r="I227" i="21"/>
  <c r="H227" i="21"/>
  <c r="I226" i="21"/>
  <c r="H226" i="21"/>
  <c r="G225" i="21"/>
  <c r="F225" i="21"/>
  <c r="E225" i="21"/>
  <c r="D225" i="21"/>
  <c r="I224" i="21"/>
  <c r="H224" i="21"/>
  <c r="G223" i="21"/>
  <c r="F223" i="21"/>
  <c r="E223" i="21"/>
  <c r="D223" i="21"/>
  <c r="I222" i="21"/>
  <c r="H222" i="21"/>
  <c r="I221" i="21"/>
  <c r="H221" i="21"/>
  <c r="I220" i="21"/>
  <c r="H220" i="21"/>
  <c r="I219" i="21"/>
  <c r="H219" i="21"/>
  <c r="G218" i="21"/>
  <c r="F218" i="21"/>
  <c r="E218" i="21"/>
  <c r="I218" i="21" s="1"/>
  <c r="D218" i="21"/>
  <c r="H218" i="21" s="1"/>
  <c r="I217" i="21"/>
  <c r="H217" i="21"/>
  <c r="I216" i="21"/>
  <c r="H216" i="21"/>
  <c r="I215" i="21"/>
  <c r="H215" i="21"/>
  <c r="G214" i="21"/>
  <c r="F214" i="21"/>
  <c r="E214" i="21"/>
  <c r="I214" i="21" s="1"/>
  <c r="D214" i="21"/>
  <c r="H214" i="21" s="1"/>
  <c r="I213" i="21"/>
  <c r="H213" i="21"/>
  <c r="I212" i="21"/>
  <c r="H212" i="21"/>
  <c r="I211" i="21"/>
  <c r="H211" i="21"/>
  <c r="I210" i="21"/>
  <c r="H210" i="21"/>
  <c r="G209" i="21"/>
  <c r="F209" i="21"/>
  <c r="E209" i="21"/>
  <c r="I209" i="21" s="1"/>
  <c r="D209" i="21"/>
  <c r="H209" i="21" s="1"/>
  <c r="I208" i="21"/>
  <c r="H208" i="21"/>
  <c r="I207" i="21"/>
  <c r="H207" i="21"/>
  <c r="I206" i="21"/>
  <c r="H206" i="21"/>
  <c r="I205" i="21"/>
  <c r="H205" i="21"/>
  <c r="I204" i="21"/>
  <c r="H204" i="21"/>
  <c r="I203" i="21"/>
  <c r="H203" i="21"/>
  <c r="I202" i="21"/>
  <c r="H202" i="21"/>
  <c r="I201" i="21"/>
  <c r="H201" i="21"/>
  <c r="I200" i="21"/>
  <c r="H200" i="21"/>
  <c r="G199" i="21"/>
  <c r="F199" i="21"/>
  <c r="E199" i="21"/>
  <c r="I199" i="21" s="1"/>
  <c r="D199" i="21"/>
  <c r="H199" i="21" s="1"/>
  <c r="G198" i="21"/>
  <c r="F198" i="21"/>
  <c r="E198" i="21"/>
  <c r="D198" i="21"/>
  <c r="I197" i="21"/>
  <c r="H197" i="21"/>
  <c r="I196" i="21"/>
  <c r="H196" i="21"/>
  <c r="I195" i="21"/>
  <c r="H195" i="21"/>
  <c r="I194" i="21"/>
  <c r="H194" i="21"/>
  <c r="I193" i="21"/>
  <c r="H193" i="21"/>
  <c r="I192" i="21"/>
  <c r="H192" i="21"/>
  <c r="I191" i="21"/>
  <c r="H191" i="21"/>
  <c r="G190" i="21"/>
  <c r="F190" i="21"/>
  <c r="E190" i="21"/>
  <c r="I190" i="21" s="1"/>
  <c r="D190" i="21"/>
  <c r="I189" i="21"/>
  <c r="H189" i="21"/>
  <c r="I188" i="21"/>
  <c r="H188" i="21"/>
  <c r="I187" i="21"/>
  <c r="H187" i="21"/>
  <c r="I186" i="21"/>
  <c r="H186" i="21"/>
  <c r="G185" i="21"/>
  <c r="F185" i="21"/>
  <c r="E185" i="21"/>
  <c r="I185" i="21" s="1"/>
  <c r="D185" i="21"/>
  <c r="H185" i="21" s="1"/>
  <c r="I184" i="21"/>
  <c r="H184" i="21"/>
  <c r="I183" i="21"/>
  <c r="H183" i="21"/>
  <c r="I182" i="21"/>
  <c r="H182" i="21"/>
  <c r="H181" i="21" s="1"/>
  <c r="I181" i="21"/>
  <c r="G181" i="21"/>
  <c r="F181" i="21"/>
  <c r="E181" i="21"/>
  <c r="D181" i="21"/>
  <c r="I180" i="21"/>
  <c r="H180" i="21"/>
  <c r="I179" i="21"/>
  <c r="H179" i="21"/>
  <c r="I178" i="21"/>
  <c r="H178" i="21"/>
  <c r="I177" i="21"/>
  <c r="H177" i="21"/>
  <c r="G176" i="21"/>
  <c r="F176" i="21"/>
  <c r="E176" i="21"/>
  <c r="I176" i="21" s="1"/>
  <c r="D176" i="21"/>
  <c r="H176" i="21" s="1"/>
  <c r="I175" i="21"/>
  <c r="H175" i="21"/>
  <c r="I174" i="21"/>
  <c r="H174" i="21"/>
  <c r="I173" i="21"/>
  <c r="H173" i="21"/>
  <c r="I172" i="21"/>
  <c r="H172" i="21"/>
  <c r="I171" i="21"/>
  <c r="H171" i="21"/>
  <c r="G170" i="21"/>
  <c r="F170" i="21"/>
  <c r="E170" i="21"/>
  <c r="I170" i="21" s="1"/>
  <c r="D170" i="21"/>
  <c r="H170" i="21" s="1"/>
  <c r="I169" i="21"/>
  <c r="H169" i="21"/>
  <c r="I168" i="21"/>
  <c r="H168" i="21"/>
  <c r="I167" i="21"/>
  <c r="H167" i="21"/>
  <c r="I166" i="21"/>
  <c r="H166" i="21"/>
  <c r="I165" i="21"/>
  <c r="H165" i="21"/>
  <c r="I164" i="21"/>
  <c r="H164" i="21"/>
  <c r="G163" i="21"/>
  <c r="F163" i="21"/>
  <c r="E163" i="21"/>
  <c r="I163" i="21" s="1"/>
  <c r="D163" i="21"/>
  <c r="H163" i="21" s="1"/>
  <c r="I162" i="21"/>
  <c r="H162" i="21"/>
  <c r="G161" i="21"/>
  <c r="F161" i="21"/>
  <c r="E161" i="21"/>
  <c r="I161" i="21" s="1"/>
  <c r="I160" i="21" s="1"/>
  <c r="D161" i="21"/>
  <c r="G160" i="21"/>
  <c r="F160" i="21"/>
  <c r="E160" i="21"/>
  <c r="D160" i="21"/>
  <c r="I159" i="21"/>
  <c r="H159" i="21"/>
  <c r="I158" i="21"/>
  <c r="H158" i="21"/>
  <c r="I157" i="21"/>
  <c r="H157" i="21"/>
  <c r="I156" i="21"/>
  <c r="H156" i="21"/>
  <c r="I155" i="21"/>
  <c r="H155" i="21"/>
  <c r="G154" i="21"/>
  <c r="F154" i="21"/>
  <c r="E154" i="21"/>
  <c r="D154" i="21"/>
  <c r="H154" i="21" s="1"/>
  <c r="I153" i="21"/>
  <c r="H153" i="21"/>
  <c r="I152" i="21"/>
  <c r="H152" i="21"/>
  <c r="I151" i="21"/>
  <c r="H151" i="21"/>
  <c r="I150" i="21"/>
  <c r="H150" i="21"/>
  <c r="G149" i="21"/>
  <c r="F149" i="21"/>
  <c r="E149" i="21"/>
  <c r="I149" i="21" s="1"/>
  <c r="D149" i="21"/>
  <c r="H149" i="21" s="1"/>
  <c r="I148" i="21"/>
  <c r="H148" i="21"/>
  <c r="I147" i="21"/>
  <c r="H147" i="21"/>
  <c r="I146" i="21"/>
  <c r="H146" i="21"/>
  <c r="I145" i="21"/>
  <c r="H145" i="21"/>
  <c r="I144" i="21"/>
  <c r="H144" i="21"/>
  <c r="G143" i="21"/>
  <c r="F143" i="21"/>
  <c r="E143" i="21"/>
  <c r="I143" i="21" s="1"/>
  <c r="D143" i="21"/>
  <c r="H143" i="21" s="1"/>
  <c r="I142" i="21"/>
  <c r="H142" i="21"/>
  <c r="I141" i="21"/>
  <c r="H141" i="21"/>
  <c r="I140" i="21"/>
  <c r="F140" i="21"/>
  <c r="H140" i="21" s="1"/>
  <c r="I139" i="21"/>
  <c r="H139" i="21"/>
  <c r="I138" i="21"/>
  <c r="H138" i="21"/>
  <c r="G137" i="21"/>
  <c r="F137" i="21"/>
  <c r="E137" i="21"/>
  <c r="I137" i="21" s="1"/>
  <c r="D137" i="21"/>
  <c r="H137" i="21" s="1"/>
  <c r="I136" i="21"/>
  <c r="H136" i="21"/>
  <c r="I135" i="21"/>
  <c r="H135" i="21"/>
  <c r="I134" i="21"/>
  <c r="H134" i="21"/>
  <c r="I133" i="21"/>
  <c r="H133" i="21"/>
  <c r="I132" i="21"/>
  <c r="H132" i="21"/>
  <c r="G131" i="21"/>
  <c r="F131" i="21"/>
  <c r="E131" i="21"/>
  <c r="I131" i="21" s="1"/>
  <c r="D131" i="21"/>
  <c r="I130" i="21"/>
  <c r="H130" i="21"/>
  <c r="I129" i="21"/>
  <c r="H129" i="21"/>
  <c r="I128" i="21"/>
  <c r="H128" i="21"/>
  <c r="I127" i="21"/>
  <c r="H127" i="21"/>
  <c r="G126" i="21"/>
  <c r="F126" i="21"/>
  <c r="E126" i="21"/>
  <c r="I126" i="21" s="1"/>
  <c r="D126" i="21"/>
  <c r="H126" i="21" s="1"/>
  <c r="G125" i="21"/>
  <c r="F125" i="21"/>
  <c r="E125" i="21"/>
  <c r="D125" i="21"/>
  <c r="I124" i="21"/>
  <c r="H124" i="21"/>
  <c r="I123" i="21"/>
  <c r="H123" i="21"/>
  <c r="I122" i="21"/>
  <c r="H122" i="21"/>
  <c r="G121" i="21"/>
  <c r="F121" i="21"/>
  <c r="E121" i="21"/>
  <c r="D121" i="21"/>
  <c r="I120" i="21"/>
  <c r="H120" i="21"/>
  <c r="I119" i="21"/>
  <c r="H119" i="21"/>
  <c r="G118" i="21"/>
  <c r="F118" i="21"/>
  <c r="E118" i="21"/>
  <c r="D118" i="21"/>
  <c r="H118" i="21" s="1"/>
  <c r="I117" i="21"/>
  <c r="H117" i="21"/>
  <c r="G116" i="21"/>
  <c r="F116" i="21"/>
  <c r="E116" i="21"/>
  <c r="I116" i="21" s="1"/>
  <c r="D116" i="21"/>
  <c r="H116" i="21" s="1"/>
  <c r="I115" i="21"/>
  <c r="H115" i="21"/>
  <c r="G114" i="21"/>
  <c r="F114" i="21"/>
  <c r="E114" i="21"/>
  <c r="I114" i="21" s="1"/>
  <c r="D114" i="21"/>
  <c r="H114" i="21" s="1"/>
  <c r="I113" i="21"/>
  <c r="H113" i="21"/>
  <c r="I112" i="21"/>
  <c r="H112" i="21"/>
  <c r="I111" i="21"/>
  <c r="H111" i="21"/>
  <c r="I110" i="21"/>
  <c r="H110" i="21"/>
  <c r="I109" i="21"/>
  <c r="H109" i="21"/>
  <c r="G108" i="21"/>
  <c r="F108" i="21"/>
  <c r="E108" i="21"/>
  <c r="I108" i="21" s="1"/>
  <c r="D108" i="21"/>
  <c r="H108" i="21" s="1"/>
  <c r="G107" i="21"/>
  <c r="F107" i="21"/>
  <c r="E107" i="21"/>
  <c r="D107" i="21"/>
  <c r="I106" i="21"/>
  <c r="H106" i="21"/>
  <c r="I105" i="21"/>
  <c r="H105" i="21"/>
  <c r="I104" i="21"/>
  <c r="H104" i="21"/>
  <c r="I103" i="21"/>
  <c r="H103" i="21"/>
  <c r="G102" i="21"/>
  <c r="F102" i="21"/>
  <c r="E102" i="21"/>
  <c r="I102" i="21" s="1"/>
  <c r="D102" i="21"/>
  <c r="H102" i="21" s="1"/>
  <c r="I101" i="21"/>
  <c r="H101" i="21"/>
  <c r="I100" i="21"/>
  <c r="H100" i="21"/>
  <c r="I99" i="21"/>
  <c r="H99" i="21"/>
  <c r="G98" i="21"/>
  <c r="F98" i="21"/>
  <c r="E98" i="21"/>
  <c r="D98" i="21"/>
  <c r="I97" i="21"/>
  <c r="H97" i="21"/>
  <c r="I96" i="21"/>
  <c r="H96" i="21"/>
  <c r="I95" i="21"/>
  <c r="H95" i="21"/>
  <c r="I94" i="21"/>
  <c r="H94" i="21"/>
  <c r="I93" i="21"/>
  <c r="H93" i="21"/>
  <c r="G92" i="21"/>
  <c r="F92" i="21"/>
  <c r="E92" i="21"/>
  <c r="I92" i="21" s="1"/>
  <c r="D92" i="21"/>
  <c r="H92" i="21" s="1"/>
  <c r="I91" i="21"/>
  <c r="H91" i="21"/>
  <c r="I90" i="21"/>
  <c r="H90" i="21"/>
  <c r="G89" i="21"/>
  <c r="F89" i="21"/>
  <c r="E89" i="21"/>
  <c r="I89" i="21" s="1"/>
  <c r="D89" i="21"/>
  <c r="H89" i="21" s="1"/>
  <c r="I88" i="21"/>
  <c r="H88" i="21"/>
  <c r="I87" i="21"/>
  <c r="H87" i="21"/>
  <c r="I86" i="21"/>
  <c r="H86" i="21"/>
  <c r="I85" i="21"/>
  <c r="H85" i="21"/>
  <c r="I84" i="21"/>
  <c r="H84" i="21"/>
  <c r="G83" i="21"/>
  <c r="F83" i="21"/>
  <c r="E83" i="21"/>
  <c r="I83" i="21" s="1"/>
  <c r="D83" i="21"/>
  <c r="H83" i="21" s="1"/>
  <c r="I82" i="21"/>
  <c r="H82" i="21"/>
  <c r="I81" i="21"/>
  <c r="H81" i="21"/>
  <c r="I80" i="21"/>
  <c r="H80" i="21"/>
  <c r="G79" i="21"/>
  <c r="F79" i="21"/>
  <c r="E79" i="21"/>
  <c r="I79" i="21" s="1"/>
  <c r="D79" i="21"/>
  <c r="H79" i="21" s="1"/>
  <c r="I78" i="21"/>
  <c r="H78" i="21"/>
  <c r="I77" i="21"/>
  <c r="H77" i="21"/>
  <c r="G76" i="21"/>
  <c r="F76" i="21"/>
  <c r="E76" i="21"/>
  <c r="I76" i="21" s="1"/>
  <c r="D76" i="21"/>
  <c r="H76" i="21" s="1"/>
  <c r="G75" i="21"/>
  <c r="F75" i="21"/>
  <c r="E75" i="21"/>
  <c r="D75" i="21"/>
  <c r="I74" i="21"/>
  <c r="H74" i="21"/>
  <c r="I73" i="21"/>
  <c r="H73" i="21"/>
  <c r="G72" i="21"/>
  <c r="F72" i="21"/>
  <c r="E72" i="21"/>
  <c r="I72" i="21" s="1"/>
  <c r="D72" i="21"/>
  <c r="H72" i="21" s="1"/>
  <c r="I71" i="21"/>
  <c r="H71" i="21"/>
  <c r="I70" i="21"/>
  <c r="H70" i="21"/>
  <c r="G69" i="21"/>
  <c r="F69" i="21"/>
  <c r="E69" i="21"/>
  <c r="I69" i="21" s="1"/>
  <c r="D69" i="21"/>
  <c r="H69" i="21" s="1"/>
  <c r="I68" i="21"/>
  <c r="H68" i="21"/>
  <c r="I67" i="21"/>
  <c r="H67" i="21"/>
  <c r="I66" i="21"/>
  <c r="H66" i="21"/>
  <c r="I65" i="21"/>
  <c r="H65" i="21"/>
  <c r="G64" i="21"/>
  <c r="F64" i="21"/>
  <c r="E64" i="21"/>
  <c r="I64" i="21" s="1"/>
  <c r="D64" i="21"/>
  <c r="H64" i="21" s="1"/>
  <c r="I63" i="21"/>
  <c r="H63" i="21"/>
  <c r="I62" i="21"/>
  <c r="H62" i="21"/>
  <c r="I61" i="21"/>
  <c r="H61" i="21"/>
  <c r="I60" i="21"/>
  <c r="H60" i="21"/>
  <c r="G59" i="21"/>
  <c r="F59" i="21"/>
  <c r="E59" i="21"/>
  <c r="I59" i="21" s="1"/>
  <c r="I58" i="21" s="1"/>
  <c r="D59" i="21"/>
  <c r="H59" i="21" s="1"/>
  <c r="H58" i="21" s="1"/>
  <c r="G58" i="21"/>
  <c r="F58" i="21"/>
  <c r="E58" i="21"/>
  <c r="D58" i="21"/>
  <c r="I57" i="21"/>
  <c r="H57" i="21"/>
  <c r="I56" i="21"/>
  <c r="H56" i="21"/>
  <c r="I55" i="21"/>
  <c r="H55" i="21"/>
  <c r="I54" i="21"/>
  <c r="H54" i="21"/>
  <c r="I53" i="21"/>
  <c r="H53" i="21"/>
  <c r="I52" i="21"/>
  <c r="H52" i="21"/>
  <c r="G51" i="21"/>
  <c r="F51" i="21"/>
  <c r="E51" i="21"/>
  <c r="I51" i="21" s="1"/>
  <c r="D51" i="21"/>
  <c r="H51" i="21" s="1"/>
  <c r="I50" i="21"/>
  <c r="H50" i="21"/>
  <c r="I49" i="21"/>
  <c r="F49" i="21"/>
  <c r="H49" i="21" s="1"/>
  <c r="I48" i="21"/>
  <c r="H48" i="21"/>
  <c r="I47" i="21"/>
  <c r="H47" i="21"/>
  <c r="I46" i="21"/>
  <c r="H46" i="21"/>
  <c r="I45" i="21"/>
  <c r="H45" i="21"/>
  <c r="G44" i="21"/>
  <c r="E44" i="21"/>
  <c r="I44" i="21" s="1"/>
  <c r="D44" i="21"/>
  <c r="I43" i="21"/>
  <c r="H43" i="21"/>
  <c r="I42" i="21"/>
  <c r="H42" i="21"/>
  <c r="I41" i="21"/>
  <c r="H41" i="21"/>
  <c r="I40" i="21"/>
  <c r="H40" i="21"/>
  <c r="I39" i="21"/>
  <c r="H39" i="21"/>
  <c r="I38" i="21"/>
  <c r="H38" i="21"/>
  <c r="I37" i="21"/>
  <c r="H37" i="21"/>
  <c r="G36" i="21"/>
  <c r="F36" i="21"/>
  <c r="E36" i="21"/>
  <c r="I36" i="21" s="1"/>
  <c r="D36" i="21"/>
  <c r="I35" i="21"/>
  <c r="H35" i="21"/>
  <c r="I34" i="21"/>
  <c r="H34" i="21"/>
  <c r="I33" i="21"/>
  <c r="H33" i="21"/>
  <c r="I32" i="21"/>
  <c r="H32" i="21"/>
  <c r="I31" i="21"/>
  <c r="H31" i="21"/>
  <c r="I30" i="21"/>
  <c r="H30" i="21"/>
  <c r="G29" i="21"/>
  <c r="E29" i="21"/>
  <c r="I29" i="21" s="1"/>
  <c r="D29" i="21"/>
  <c r="H29" i="21" s="1"/>
  <c r="G28" i="21"/>
  <c r="E28" i="21"/>
  <c r="D28" i="21"/>
  <c r="I27" i="21"/>
  <c r="H27" i="21"/>
  <c r="I26" i="21"/>
  <c r="F26" i="21"/>
  <c r="F19" i="21" s="1"/>
  <c r="I25" i="21"/>
  <c r="H25" i="21"/>
  <c r="I24" i="21"/>
  <c r="H24" i="21"/>
  <c r="I23" i="21"/>
  <c r="H23" i="21"/>
  <c r="I22" i="21"/>
  <c r="H22" i="21"/>
  <c r="I21" i="21"/>
  <c r="H21" i="21"/>
  <c r="I20" i="21"/>
  <c r="H20" i="21"/>
  <c r="G19" i="21"/>
  <c r="E19" i="21"/>
  <c r="I19" i="21" s="1"/>
  <c r="D19" i="21"/>
  <c r="I18" i="21"/>
  <c r="H18" i="21"/>
  <c r="I17" i="21"/>
  <c r="H17" i="21"/>
  <c r="I16" i="21"/>
  <c r="H16" i="21"/>
  <c r="I15" i="21"/>
  <c r="H15" i="21"/>
  <c r="I14" i="21"/>
  <c r="H14" i="21"/>
  <c r="I13" i="21"/>
  <c r="H13" i="21"/>
  <c r="G12" i="21"/>
  <c r="F12" i="21"/>
  <c r="E12" i="21"/>
  <c r="I12" i="21" s="1"/>
  <c r="D12" i="21"/>
  <c r="H12" i="21" s="1"/>
  <c r="G11" i="21"/>
  <c r="E11" i="21"/>
  <c r="D11" i="21"/>
  <c r="R48" i="20"/>
  <c r="M48" i="20"/>
  <c r="H48" i="20" s="1"/>
  <c r="H47" i="20" s="1"/>
  <c r="F48" i="20"/>
  <c r="F47" i="20" s="1"/>
  <c r="W47" i="20"/>
  <c r="V47" i="20"/>
  <c r="U47" i="20"/>
  <c r="T47" i="20"/>
  <c r="R47" i="20"/>
  <c r="Q47" i="20"/>
  <c r="P47" i="20"/>
  <c r="O47" i="20"/>
  <c r="N47" i="20"/>
  <c r="M47" i="20"/>
  <c r="L47" i="20"/>
  <c r="K47" i="20"/>
  <c r="J47" i="20"/>
  <c r="I47" i="20"/>
  <c r="G47" i="20"/>
  <c r="R45" i="20"/>
  <c r="R44" i="20" s="1"/>
  <c r="R43" i="20" s="1"/>
  <c r="M45" i="20"/>
  <c r="H45" i="20" s="1"/>
  <c r="H44" i="20" s="1"/>
  <c r="H43" i="20" s="1"/>
  <c r="F45" i="20"/>
  <c r="F44" i="20" s="1"/>
  <c r="F43" i="20" s="1"/>
  <c r="W44" i="20"/>
  <c r="W43" i="20" s="1"/>
  <c r="U44" i="20"/>
  <c r="Q44" i="20"/>
  <c r="Q43" i="20" s="1"/>
  <c r="P44" i="20"/>
  <c r="P43" i="20" s="1"/>
  <c r="O44" i="20"/>
  <c r="N44" i="20"/>
  <c r="M44" i="20"/>
  <c r="M43" i="20" s="1"/>
  <c r="L44" i="20"/>
  <c r="L43" i="20" s="1"/>
  <c r="K44" i="20"/>
  <c r="K43" i="20" s="1"/>
  <c r="J44" i="20"/>
  <c r="I44" i="20"/>
  <c r="I43" i="20" s="1"/>
  <c r="G44" i="20"/>
  <c r="V43" i="20"/>
  <c r="U43" i="20"/>
  <c r="T43" i="20"/>
  <c r="O43" i="20"/>
  <c r="N43" i="20"/>
  <c r="J43" i="20"/>
  <c r="G43" i="20"/>
  <c r="R41" i="20"/>
  <c r="M41" i="20"/>
  <c r="H41" i="20"/>
  <c r="F41" i="20"/>
  <c r="F40" i="20" s="1"/>
  <c r="W40" i="20"/>
  <c r="V40" i="20"/>
  <c r="U40" i="20"/>
  <c r="T40" i="20"/>
  <c r="R40" i="20"/>
  <c r="Q40" i="20"/>
  <c r="P40" i="20"/>
  <c r="O40" i="20"/>
  <c r="N40" i="20"/>
  <c r="M40" i="20"/>
  <c r="L40" i="20"/>
  <c r="K40" i="20"/>
  <c r="J40" i="20"/>
  <c r="I40" i="20"/>
  <c r="H40" i="20"/>
  <c r="G40" i="20"/>
  <c r="R39" i="20"/>
  <c r="M39" i="20"/>
  <c r="H39" i="20"/>
  <c r="F39" i="20"/>
  <c r="R38" i="20"/>
  <c r="M38" i="20"/>
  <c r="H38" i="20"/>
  <c r="F38" i="20"/>
  <c r="R37" i="20"/>
  <c r="M37" i="20"/>
  <c r="H37" i="20"/>
  <c r="F37" i="20"/>
  <c r="R36" i="20"/>
  <c r="M36" i="20"/>
  <c r="H36" i="20"/>
  <c r="H35" i="20" s="1"/>
  <c r="F36" i="20"/>
  <c r="F35" i="20" s="1"/>
  <c r="W35" i="20"/>
  <c r="U35" i="20"/>
  <c r="R35" i="20"/>
  <c r="Q35" i="20"/>
  <c r="P35" i="20"/>
  <c r="O35" i="20"/>
  <c r="N35" i="20"/>
  <c r="M35" i="20"/>
  <c r="L35" i="20"/>
  <c r="K35" i="20"/>
  <c r="J35" i="20"/>
  <c r="I35" i="20"/>
  <c r="G35" i="20"/>
  <c r="R34" i="20"/>
  <c r="H34" i="20" s="1"/>
  <c r="M34" i="20"/>
  <c r="F34" i="20"/>
  <c r="R33" i="20"/>
  <c r="M33" i="20"/>
  <c r="F33" i="20"/>
  <c r="R32" i="20"/>
  <c r="H32" i="20" s="1"/>
  <c r="M32" i="20"/>
  <c r="F32" i="20"/>
  <c r="R31" i="20"/>
  <c r="H31" i="20" s="1"/>
  <c r="M31" i="20"/>
  <c r="F31" i="20"/>
  <c r="R30" i="20"/>
  <c r="H30" i="20" s="1"/>
  <c r="M30" i="20"/>
  <c r="F30" i="20"/>
  <c r="R29" i="20"/>
  <c r="M29" i="20"/>
  <c r="M27" i="20" s="1"/>
  <c r="F29" i="20"/>
  <c r="R28" i="20"/>
  <c r="H28" i="20" s="1"/>
  <c r="M28" i="20"/>
  <c r="F28" i="20"/>
  <c r="F27" i="20" s="1"/>
  <c r="W27" i="20"/>
  <c r="U27" i="20"/>
  <c r="Q27" i="20"/>
  <c r="P27" i="20"/>
  <c r="O27" i="20"/>
  <c r="N27" i="20"/>
  <c r="L27" i="20"/>
  <c r="K27" i="20"/>
  <c r="J27" i="20"/>
  <c r="I27" i="20"/>
  <c r="G27" i="20"/>
  <c r="R25" i="20"/>
  <c r="M25" i="20"/>
  <c r="F25" i="20"/>
  <c r="R24" i="20"/>
  <c r="M24" i="20"/>
  <c r="F24" i="20"/>
  <c r="R23" i="20"/>
  <c r="M23" i="20"/>
  <c r="H23" i="20" s="1"/>
  <c r="F23" i="20"/>
  <c r="F22" i="20" s="1"/>
  <c r="W22" i="20"/>
  <c r="U22" i="20"/>
  <c r="Q22" i="20"/>
  <c r="P22" i="20"/>
  <c r="O22" i="20"/>
  <c r="N22" i="20"/>
  <c r="L22" i="20"/>
  <c r="K22" i="20"/>
  <c r="J22" i="20"/>
  <c r="I22" i="20"/>
  <c r="G22" i="20"/>
  <c r="R21" i="20"/>
  <c r="H21" i="20" s="1"/>
  <c r="F21" i="20"/>
  <c r="R20" i="20"/>
  <c r="M20" i="20"/>
  <c r="H20" i="20" s="1"/>
  <c r="R19" i="20"/>
  <c r="M19" i="20"/>
  <c r="F19" i="20"/>
  <c r="R18" i="20"/>
  <c r="H18" i="20" s="1"/>
  <c r="M18" i="20"/>
  <c r="F18" i="20"/>
  <c r="R17" i="20"/>
  <c r="H17" i="20" s="1"/>
  <c r="M17" i="20"/>
  <c r="F17" i="20"/>
  <c r="R16" i="20"/>
  <c r="H16" i="20" s="1"/>
  <c r="M16" i="20"/>
  <c r="F16" i="20"/>
  <c r="R15" i="20"/>
  <c r="M15" i="20"/>
  <c r="F15" i="20"/>
  <c r="R14" i="20"/>
  <c r="K14" i="20"/>
  <c r="M14" i="20" s="1"/>
  <c r="F14" i="20"/>
  <c r="R13" i="20"/>
  <c r="M13" i="20"/>
  <c r="H13" i="20" s="1"/>
  <c r="F13" i="20"/>
  <c r="W12" i="20"/>
  <c r="U12" i="20"/>
  <c r="U11" i="20" s="1"/>
  <c r="U9" i="20" s="1"/>
  <c r="Q12" i="20"/>
  <c r="P12" i="20"/>
  <c r="P11" i="20" s="1"/>
  <c r="P9" i="20" s="1"/>
  <c r="O12" i="20"/>
  <c r="O11" i="20" s="1"/>
  <c r="O9" i="20" s="1"/>
  <c r="N12" i="20"/>
  <c r="N11" i="20" s="1"/>
  <c r="N9" i="20" s="1"/>
  <c r="L12" i="20"/>
  <c r="K12" i="20"/>
  <c r="K11" i="20" s="1"/>
  <c r="J12" i="20"/>
  <c r="J11" i="20" s="1"/>
  <c r="J9" i="20" s="1"/>
  <c r="I12" i="20"/>
  <c r="G12" i="20"/>
  <c r="F12" i="20"/>
  <c r="W11" i="20"/>
  <c r="Q11" i="20"/>
  <c r="Q9" i="20" s="1"/>
  <c r="L11" i="20"/>
  <c r="I11" i="20"/>
  <c r="I9" i="20" s="1"/>
  <c r="AF9" i="20"/>
  <c r="AE9" i="20"/>
  <c r="AD9" i="20"/>
  <c r="M1" i="20"/>
  <c r="K1" i="20"/>
  <c r="O301" i="19"/>
  <c r="L301" i="19"/>
  <c r="I301" i="19"/>
  <c r="F301" i="19"/>
  <c r="O300" i="19"/>
  <c r="L300" i="19"/>
  <c r="I300" i="19"/>
  <c r="F300" i="19"/>
  <c r="O299" i="19"/>
  <c r="L299" i="19"/>
  <c r="C299" i="19" s="1"/>
  <c r="I299" i="19"/>
  <c r="F299" i="19"/>
  <c r="O298" i="19"/>
  <c r="L298" i="19"/>
  <c r="I298" i="19"/>
  <c r="F298" i="19"/>
  <c r="C298" i="19" s="1"/>
  <c r="O297" i="19"/>
  <c r="L297" i="19"/>
  <c r="I297" i="19"/>
  <c r="F297" i="19"/>
  <c r="O296" i="19"/>
  <c r="L296" i="19"/>
  <c r="I296" i="19"/>
  <c r="F296" i="19"/>
  <c r="O295" i="19"/>
  <c r="L295" i="19"/>
  <c r="I295" i="19"/>
  <c r="F295" i="19"/>
  <c r="O294" i="19"/>
  <c r="O293" i="19" s="1"/>
  <c r="L294" i="19"/>
  <c r="L293" i="19" s="1"/>
  <c r="I294" i="19"/>
  <c r="F294" i="19"/>
  <c r="C294" i="19"/>
  <c r="N293" i="19"/>
  <c r="M293" i="19"/>
  <c r="K293" i="19"/>
  <c r="J293" i="19"/>
  <c r="I293" i="19"/>
  <c r="H293" i="19"/>
  <c r="G293" i="19"/>
  <c r="E293" i="19"/>
  <c r="D293" i="19"/>
  <c r="O288" i="19"/>
  <c r="L288" i="19"/>
  <c r="I288" i="19"/>
  <c r="F288" i="19"/>
  <c r="O287" i="19"/>
  <c r="L287" i="19"/>
  <c r="C287" i="19" s="1"/>
  <c r="I287" i="19"/>
  <c r="F287" i="19"/>
  <c r="F286" i="19" s="1"/>
  <c r="O286" i="19"/>
  <c r="N286" i="19"/>
  <c r="M286" i="19"/>
  <c r="K286" i="19"/>
  <c r="J286" i="19"/>
  <c r="H286" i="19"/>
  <c r="G286" i="19"/>
  <c r="E286" i="19"/>
  <c r="D286" i="19"/>
  <c r="O285" i="19"/>
  <c r="L285" i="19"/>
  <c r="L284" i="19" s="1"/>
  <c r="L283" i="19" s="1"/>
  <c r="I285" i="19"/>
  <c r="F285" i="19"/>
  <c r="F284" i="19" s="1"/>
  <c r="O284" i="19"/>
  <c r="O283" i="19" s="1"/>
  <c r="N284" i="19"/>
  <c r="N283" i="19" s="1"/>
  <c r="M284" i="19"/>
  <c r="M283" i="19" s="1"/>
  <c r="K284" i="19"/>
  <c r="J284" i="19"/>
  <c r="J283" i="19" s="1"/>
  <c r="I284" i="19"/>
  <c r="I283" i="19" s="1"/>
  <c r="H284" i="19"/>
  <c r="G284" i="19"/>
  <c r="E284" i="19"/>
  <c r="E283" i="19" s="1"/>
  <c r="D284" i="19"/>
  <c r="K283" i="19"/>
  <c r="H283" i="19"/>
  <c r="G283" i="19"/>
  <c r="D283" i="19"/>
  <c r="O282" i="19"/>
  <c r="O281" i="19" s="1"/>
  <c r="L282" i="19"/>
  <c r="I282" i="19"/>
  <c r="F282" i="19"/>
  <c r="F281" i="19" s="1"/>
  <c r="N281" i="19"/>
  <c r="M281" i="19"/>
  <c r="L281" i="19"/>
  <c r="K281" i="19"/>
  <c r="J281" i="19"/>
  <c r="I281" i="19"/>
  <c r="H281" i="19"/>
  <c r="G281" i="19"/>
  <c r="E281" i="19"/>
  <c r="D281" i="19"/>
  <c r="O280" i="19"/>
  <c r="L280" i="19"/>
  <c r="I280" i="19"/>
  <c r="F280" i="19"/>
  <c r="O279" i="19"/>
  <c r="L279" i="19"/>
  <c r="I279" i="19"/>
  <c r="F279" i="19"/>
  <c r="O278" i="19"/>
  <c r="O276" i="19" s="1"/>
  <c r="L278" i="19"/>
  <c r="I278" i="19"/>
  <c r="F278" i="19"/>
  <c r="C278" i="19"/>
  <c r="O277" i="19"/>
  <c r="L277" i="19"/>
  <c r="L276" i="19" s="1"/>
  <c r="I277" i="19"/>
  <c r="F277" i="19"/>
  <c r="F276" i="19" s="1"/>
  <c r="N276" i="19"/>
  <c r="M276" i="19"/>
  <c r="K276" i="19"/>
  <c r="J276" i="19"/>
  <c r="I276" i="19"/>
  <c r="H276" i="19"/>
  <c r="G276" i="19"/>
  <c r="E276" i="19"/>
  <c r="D276" i="19"/>
  <c r="O275" i="19"/>
  <c r="L275" i="19"/>
  <c r="I275" i="19"/>
  <c r="F275" i="19"/>
  <c r="O274" i="19"/>
  <c r="O272" i="19" s="1"/>
  <c r="L274" i="19"/>
  <c r="I274" i="19"/>
  <c r="C274" i="19" s="1"/>
  <c r="F274" i="19"/>
  <c r="O273" i="19"/>
  <c r="L273" i="19"/>
  <c r="L272" i="19" s="1"/>
  <c r="I273" i="19"/>
  <c r="I272" i="19" s="1"/>
  <c r="I270" i="19" s="1"/>
  <c r="I269" i="19" s="1"/>
  <c r="F273" i="19"/>
  <c r="N272" i="19"/>
  <c r="M272" i="19"/>
  <c r="M270" i="19" s="1"/>
  <c r="M269" i="19" s="1"/>
  <c r="K272" i="19"/>
  <c r="J272" i="19"/>
  <c r="J270" i="19" s="1"/>
  <c r="J269" i="19" s="1"/>
  <c r="H272" i="19"/>
  <c r="G272" i="19"/>
  <c r="F272" i="19"/>
  <c r="E272" i="19"/>
  <c r="D272" i="19"/>
  <c r="O271" i="19"/>
  <c r="L271" i="19"/>
  <c r="I271" i="19"/>
  <c r="F271" i="19"/>
  <c r="O270" i="19"/>
  <c r="O269" i="19" s="1"/>
  <c r="L270" i="19"/>
  <c r="L269" i="19" s="1"/>
  <c r="K270" i="19"/>
  <c r="K269" i="19" s="1"/>
  <c r="H270" i="19"/>
  <c r="H269" i="19" s="1"/>
  <c r="G270" i="19"/>
  <c r="G269" i="19" s="1"/>
  <c r="D270" i="19"/>
  <c r="D269" i="19"/>
  <c r="O268" i="19"/>
  <c r="L268" i="19"/>
  <c r="I268" i="19"/>
  <c r="F268" i="19"/>
  <c r="C268" i="19" s="1"/>
  <c r="O267" i="19"/>
  <c r="L267" i="19"/>
  <c r="L264" i="19" s="1"/>
  <c r="I267" i="19"/>
  <c r="F267" i="19"/>
  <c r="C267" i="19" s="1"/>
  <c r="O266" i="19"/>
  <c r="L266" i="19"/>
  <c r="I266" i="19"/>
  <c r="F266" i="19"/>
  <c r="O265" i="19"/>
  <c r="L265" i="19"/>
  <c r="I265" i="19"/>
  <c r="I264" i="19" s="1"/>
  <c r="F265" i="19"/>
  <c r="N264" i="19"/>
  <c r="M264" i="19"/>
  <c r="K264" i="19"/>
  <c r="J264" i="19"/>
  <c r="H264" i="19"/>
  <c r="G264" i="19"/>
  <c r="E264" i="19"/>
  <c r="D264" i="19"/>
  <c r="O263" i="19"/>
  <c r="L263" i="19"/>
  <c r="I263" i="19"/>
  <c r="F263" i="19"/>
  <c r="O262" i="19"/>
  <c r="L262" i="19"/>
  <c r="I262" i="19"/>
  <c r="F262" i="19"/>
  <c r="O261" i="19"/>
  <c r="L261" i="19"/>
  <c r="I261" i="19"/>
  <c r="I260" i="19" s="1"/>
  <c r="I259" i="19" s="1"/>
  <c r="F261" i="19"/>
  <c r="O260" i="19"/>
  <c r="N260" i="19"/>
  <c r="M260" i="19"/>
  <c r="L260" i="19"/>
  <c r="K260" i="19"/>
  <c r="K259" i="19" s="1"/>
  <c r="J260" i="19"/>
  <c r="J259" i="19" s="1"/>
  <c r="H260" i="19"/>
  <c r="G260" i="19"/>
  <c r="G259" i="19" s="1"/>
  <c r="E260" i="19"/>
  <c r="E259" i="19" s="1"/>
  <c r="D260" i="19"/>
  <c r="M259" i="19"/>
  <c r="L259" i="19"/>
  <c r="H259" i="19"/>
  <c r="D259" i="19"/>
  <c r="O258" i="19"/>
  <c r="L258" i="19"/>
  <c r="I258" i="19"/>
  <c r="F258" i="19"/>
  <c r="C258" i="19" s="1"/>
  <c r="O257" i="19"/>
  <c r="L257" i="19"/>
  <c r="I257" i="19"/>
  <c r="F257" i="19"/>
  <c r="C257" i="19" s="1"/>
  <c r="O256" i="19"/>
  <c r="L256" i="19"/>
  <c r="I256" i="19"/>
  <c r="F256" i="19"/>
  <c r="O255" i="19"/>
  <c r="L255" i="19"/>
  <c r="I255" i="19"/>
  <c r="F255" i="19"/>
  <c r="O254" i="19"/>
  <c r="L254" i="19"/>
  <c r="I254" i="19"/>
  <c r="F254" i="19"/>
  <c r="O253" i="19"/>
  <c r="O252" i="19" s="1"/>
  <c r="O251" i="19" s="1"/>
  <c r="L253" i="19"/>
  <c r="I253" i="19"/>
  <c r="I252" i="19" s="1"/>
  <c r="I251" i="19" s="1"/>
  <c r="F253" i="19"/>
  <c r="N252" i="19"/>
  <c r="N251" i="19" s="1"/>
  <c r="M252" i="19"/>
  <c r="L252" i="19"/>
  <c r="K252" i="19"/>
  <c r="K251" i="19" s="1"/>
  <c r="J252" i="19"/>
  <c r="J251" i="19" s="1"/>
  <c r="H252" i="19"/>
  <c r="G252" i="19"/>
  <c r="G251" i="19" s="1"/>
  <c r="E252" i="19"/>
  <c r="D252" i="19"/>
  <c r="D251" i="19" s="1"/>
  <c r="M251" i="19"/>
  <c r="L251" i="19"/>
  <c r="H251" i="19"/>
  <c r="E251" i="19"/>
  <c r="O250" i="19"/>
  <c r="L250" i="19"/>
  <c r="I250" i="19"/>
  <c r="F250" i="19"/>
  <c r="O249" i="19"/>
  <c r="L249" i="19"/>
  <c r="I249" i="19"/>
  <c r="C249" i="19" s="1"/>
  <c r="F249" i="19"/>
  <c r="O248" i="19"/>
  <c r="L248" i="19"/>
  <c r="I248" i="19"/>
  <c r="F248" i="19"/>
  <c r="O247" i="19"/>
  <c r="L247" i="19"/>
  <c r="I247" i="19"/>
  <c r="F247" i="19"/>
  <c r="N246" i="19"/>
  <c r="M246" i="19"/>
  <c r="K246" i="19"/>
  <c r="J246" i="19"/>
  <c r="H246" i="19"/>
  <c r="G246" i="19"/>
  <c r="F246" i="19"/>
  <c r="E246" i="19"/>
  <c r="D246" i="19"/>
  <c r="O245" i="19"/>
  <c r="L245" i="19"/>
  <c r="I245" i="19"/>
  <c r="F245" i="19"/>
  <c r="C245" i="19" s="1"/>
  <c r="O244" i="19"/>
  <c r="L244" i="19"/>
  <c r="I244" i="19"/>
  <c r="F244" i="19"/>
  <c r="O243" i="19"/>
  <c r="L243" i="19"/>
  <c r="I243" i="19"/>
  <c r="F243" i="19"/>
  <c r="O242" i="19"/>
  <c r="L242" i="19"/>
  <c r="I242" i="19"/>
  <c r="F242" i="19"/>
  <c r="O241" i="19"/>
  <c r="L241" i="19"/>
  <c r="I241" i="19"/>
  <c r="I238" i="19" s="1"/>
  <c r="F241" i="19"/>
  <c r="C241" i="19"/>
  <c r="O240" i="19"/>
  <c r="L240" i="19"/>
  <c r="I240" i="19"/>
  <c r="F240" i="19"/>
  <c r="C240" i="19" s="1"/>
  <c r="O239" i="19"/>
  <c r="L239" i="19"/>
  <c r="I239" i="19"/>
  <c r="F239" i="19"/>
  <c r="C239" i="19" s="1"/>
  <c r="N238" i="19"/>
  <c r="M238" i="19"/>
  <c r="K238" i="19"/>
  <c r="J238" i="19"/>
  <c r="H238" i="19"/>
  <c r="G238" i="19"/>
  <c r="F238" i="19"/>
  <c r="E238" i="19"/>
  <c r="D238" i="19"/>
  <c r="O237" i="19"/>
  <c r="L237" i="19"/>
  <c r="L235" i="19" s="1"/>
  <c r="I237" i="19"/>
  <c r="F237" i="19"/>
  <c r="C237" i="19" s="1"/>
  <c r="O236" i="19"/>
  <c r="O235" i="19" s="1"/>
  <c r="L236" i="19"/>
  <c r="I236" i="19"/>
  <c r="I235" i="19" s="1"/>
  <c r="F236" i="19"/>
  <c r="N235" i="19"/>
  <c r="M235" i="19"/>
  <c r="K235" i="19"/>
  <c r="J235" i="19"/>
  <c r="H235" i="19"/>
  <c r="G235" i="19"/>
  <c r="E235" i="19"/>
  <c r="D235" i="19"/>
  <c r="O234" i="19"/>
  <c r="L234" i="19"/>
  <c r="L233" i="19" s="1"/>
  <c r="I234" i="19"/>
  <c r="I233" i="19" s="1"/>
  <c r="F234" i="19"/>
  <c r="O233" i="19"/>
  <c r="N233" i="19"/>
  <c r="M233" i="19"/>
  <c r="K233" i="19"/>
  <c r="K231" i="19" s="1"/>
  <c r="K230" i="19" s="1"/>
  <c r="J233" i="19"/>
  <c r="J231" i="19" s="1"/>
  <c r="J230" i="19" s="1"/>
  <c r="H233" i="19"/>
  <c r="G233" i="19"/>
  <c r="G231" i="19" s="1"/>
  <c r="F233" i="19"/>
  <c r="E233" i="19"/>
  <c r="D233" i="19"/>
  <c r="O232" i="19"/>
  <c r="L232" i="19"/>
  <c r="I232" i="19"/>
  <c r="F232" i="19"/>
  <c r="M231" i="19"/>
  <c r="H231" i="19"/>
  <c r="H230" i="19" s="1"/>
  <c r="E231" i="19"/>
  <c r="E230" i="19" s="1"/>
  <c r="D231" i="19"/>
  <c r="M230" i="19"/>
  <c r="O229" i="19"/>
  <c r="L229" i="19"/>
  <c r="I229" i="19"/>
  <c r="C229" i="19" s="1"/>
  <c r="F229" i="19"/>
  <c r="O228" i="19"/>
  <c r="O227" i="19" s="1"/>
  <c r="L228" i="19"/>
  <c r="L227" i="19" s="1"/>
  <c r="I228" i="19"/>
  <c r="F228" i="19"/>
  <c r="N227" i="19"/>
  <c r="M227" i="19"/>
  <c r="K227" i="19"/>
  <c r="J227" i="19"/>
  <c r="I227" i="19"/>
  <c r="H227" i="19"/>
  <c r="G227" i="19"/>
  <c r="E227" i="19"/>
  <c r="D227" i="19"/>
  <c r="O226" i="19"/>
  <c r="L226" i="19"/>
  <c r="I226" i="19"/>
  <c r="F226" i="19"/>
  <c r="C226" i="19" s="1"/>
  <c r="O225" i="19"/>
  <c r="L225" i="19"/>
  <c r="I225" i="19"/>
  <c r="F225" i="19"/>
  <c r="C225" i="19" s="1"/>
  <c r="O224" i="19"/>
  <c r="L224" i="19"/>
  <c r="I224" i="19"/>
  <c r="F224" i="19"/>
  <c r="O223" i="19"/>
  <c r="L223" i="19"/>
  <c r="I223" i="19"/>
  <c r="F223" i="19"/>
  <c r="O222" i="19"/>
  <c r="L222" i="19"/>
  <c r="I222" i="19"/>
  <c r="F222" i="19"/>
  <c r="O221" i="19"/>
  <c r="L221" i="19"/>
  <c r="I221" i="19"/>
  <c r="C221" i="19" s="1"/>
  <c r="F221" i="19"/>
  <c r="O220" i="19"/>
  <c r="L220" i="19"/>
  <c r="I220" i="19"/>
  <c r="F220" i="19"/>
  <c r="O219" i="19"/>
  <c r="L219" i="19"/>
  <c r="I219" i="19"/>
  <c r="F219" i="19"/>
  <c r="O218" i="19"/>
  <c r="L218" i="19"/>
  <c r="I218" i="19"/>
  <c r="F218" i="19"/>
  <c r="O217" i="19"/>
  <c r="O216" i="19" s="1"/>
  <c r="L217" i="19"/>
  <c r="L216" i="19" s="1"/>
  <c r="I217" i="19"/>
  <c r="F217" i="19"/>
  <c r="C217" i="19" s="1"/>
  <c r="N216" i="19"/>
  <c r="M216" i="19"/>
  <c r="K216" i="19"/>
  <c r="J216" i="19"/>
  <c r="H216" i="19"/>
  <c r="G216" i="19"/>
  <c r="E216" i="19"/>
  <c r="D216" i="19"/>
  <c r="O215" i="19"/>
  <c r="L215" i="19"/>
  <c r="I215" i="19"/>
  <c r="F215" i="19"/>
  <c r="C215" i="19" s="1"/>
  <c r="O214" i="19"/>
  <c r="L214" i="19"/>
  <c r="I214" i="19"/>
  <c r="F214" i="19"/>
  <c r="C214" i="19" s="1"/>
  <c r="O213" i="19"/>
  <c r="L213" i="19"/>
  <c r="I213" i="19"/>
  <c r="F213" i="19"/>
  <c r="C213" i="19" s="1"/>
  <c r="O212" i="19"/>
  <c r="L212" i="19"/>
  <c r="I212" i="19"/>
  <c r="F212" i="19"/>
  <c r="O211" i="19"/>
  <c r="L211" i="19"/>
  <c r="I211" i="19"/>
  <c r="F211" i="19"/>
  <c r="O210" i="19"/>
  <c r="L210" i="19"/>
  <c r="I210" i="19"/>
  <c r="F210" i="19"/>
  <c r="O209" i="19"/>
  <c r="L209" i="19"/>
  <c r="I209" i="19"/>
  <c r="C209" i="19" s="1"/>
  <c r="F209" i="19"/>
  <c r="O208" i="19"/>
  <c r="L208" i="19"/>
  <c r="I208" i="19"/>
  <c r="F208" i="19"/>
  <c r="O207" i="19"/>
  <c r="L207" i="19"/>
  <c r="I207" i="19"/>
  <c r="F207" i="19"/>
  <c r="O206" i="19"/>
  <c r="L206" i="19"/>
  <c r="L205" i="19" s="1"/>
  <c r="I206" i="19"/>
  <c r="F206" i="19"/>
  <c r="O205" i="19"/>
  <c r="N205" i="19"/>
  <c r="N204" i="19" s="1"/>
  <c r="M205" i="19"/>
  <c r="K205" i="19"/>
  <c r="K204" i="19" s="1"/>
  <c r="J205" i="19"/>
  <c r="J204" i="19" s="1"/>
  <c r="H205" i="19"/>
  <c r="H204" i="19" s="1"/>
  <c r="G205" i="19"/>
  <c r="F205" i="19"/>
  <c r="E205" i="19"/>
  <c r="D205" i="19"/>
  <c r="G204" i="19"/>
  <c r="D204" i="19"/>
  <c r="O203" i="19"/>
  <c r="L203" i="19"/>
  <c r="I203" i="19"/>
  <c r="F203" i="19"/>
  <c r="C203" i="19" s="1"/>
  <c r="O202" i="19"/>
  <c r="L202" i="19"/>
  <c r="I202" i="19"/>
  <c r="F202" i="19"/>
  <c r="O201" i="19"/>
  <c r="L201" i="19"/>
  <c r="I201" i="19"/>
  <c r="F201" i="19"/>
  <c r="O200" i="19"/>
  <c r="L200" i="19"/>
  <c r="I200" i="19"/>
  <c r="F200" i="19"/>
  <c r="C200" i="19" s="1"/>
  <c r="O199" i="19"/>
  <c r="L199" i="19"/>
  <c r="I199" i="19"/>
  <c r="I198" i="19" s="1"/>
  <c r="I196" i="19" s="1"/>
  <c r="F199" i="19"/>
  <c r="N198" i="19"/>
  <c r="N196" i="19" s="1"/>
  <c r="N195" i="19" s="1"/>
  <c r="M198" i="19"/>
  <c r="M196" i="19" s="1"/>
  <c r="L198" i="19"/>
  <c r="K198" i="19"/>
  <c r="J198" i="19"/>
  <c r="J196" i="19" s="1"/>
  <c r="H198" i="19"/>
  <c r="H196" i="19" s="1"/>
  <c r="H195" i="19" s="1"/>
  <c r="H194" i="19" s="1"/>
  <c r="G198" i="19"/>
  <c r="F198" i="19"/>
  <c r="E198" i="19"/>
  <c r="E196" i="19" s="1"/>
  <c r="D198" i="19"/>
  <c r="D196" i="19" s="1"/>
  <c r="D195" i="19" s="1"/>
  <c r="O197" i="19"/>
  <c r="L197" i="19"/>
  <c r="L196" i="19" s="1"/>
  <c r="I197" i="19"/>
  <c r="F197" i="19"/>
  <c r="K196" i="19"/>
  <c r="G196" i="19"/>
  <c r="G195" i="19" s="1"/>
  <c r="O193" i="19"/>
  <c r="O192" i="19" s="1"/>
  <c r="O191" i="19" s="1"/>
  <c r="L193" i="19"/>
  <c r="L192" i="19" s="1"/>
  <c r="L191" i="19" s="1"/>
  <c r="I193" i="19"/>
  <c r="F193" i="19"/>
  <c r="C193" i="19"/>
  <c r="N192" i="19"/>
  <c r="M192" i="19"/>
  <c r="M191" i="19" s="1"/>
  <c r="M187" i="19" s="1"/>
  <c r="K192" i="19"/>
  <c r="K191" i="19" s="1"/>
  <c r="J192" i="19"/>
  <c r="I192" i="19"/>
  <c r="H192" i="19"/>
  <c r="H191" i="19" s="1"/>
  <c r="G192" i="19"/>
  <c r="G191" i="19" s="1"/>
  <c r="F192" i="19"/>
  <c r="E192" i="19"/>
  <c r="D192" i="19"/>
  <c r="D191" i="19" s="1"/>
  <c r="N191" i="19"/>
  <c r="J191" i="19"/>
  <c r="I191" i="19"/>
  <c r="F191" i="19"/>
  <c r="E191" i="19"/>
  <c r="O190" i="19"/>
  <c r="L190" i="19"/>
  <c r="I190" i="19"/>
  <c r="F190" i="19"/>
  <c r="O189" i="19"/>
  <c r="L189" i="19"/>
  <c r="C189" i="19" s="1"/>
  <c r="I189" i="19"/>
  <c r="F189" i="19"/>
  <c r="O188" i="19"/>
  <c r="N188" i="19"/>
  <c r="N187" i="19" s="1"/>
  <c r="M188" i="19"/>
  <c r="K188" i="19"/>
  <c r="K187" i="19" s="1"/>
  <c r="J188" i="19"/>
  <c r="H188" i="19"/>
  <c r="G188" i="19"/>
  <c r="G187" i="19" s="1"/>
  <c r="F188" i="19"/>
  <c r="E188" i="19"/>
  <c r="D188" i="19"/>
  <c r="J187" i="19"/>
  <c r="F187" i="19"/>
  <c r="E187" i="19"/>
  <c r="O186" i="19"/>
  <c r="L186" i="19"/>
  <c r="I186" i="19"/>
  <c r="F186" i="19"/>
  <c r="O185" i="19"/>
  <c r="O184" i="19" s="1"/>
  <c r="L185" i="19"/>
  <c r="I185" i="19"/>
  <c r="C185" i="19" s="1"/>
  <c r="F185" i="19"/>
  <c r="N184" i="19"/>
  <c r="M184" i="19"/>
  <c r="L184" i="19"/>
  <c r="K184" i="19"/>
  <c r="J184" i="19"/>
  <c r="H184" i="19"/>
  <c r="G184" i="19"/>
  <c r="F184" i="19"/>
  <c r="E184" i="19"/>
  <c r="D184" i="19"/>
  <c r="O183" i="19"/>
  <c r="L183" i="19"/>
  <c r="I183" i="19"/>
  <c r="F183" i="19"/>
  <c r="O182" i="19"/>
  <c r="L182" i="19"/>
  <c r="I182" i="19"/>
  <c r="F182" i="19"/>
  <c r="O181" i="19"/>
  <c r="L181" i="19"/>
  <c r="C181" i="19" s="1"/>
  <c r="I181" i="19"/>
  <c r="F181" i="19"/>
  <c r="O180" i="19"/>
  <c r="O179" i="19" s="1"/>
  <c r="L180" i="19"/>
  <c r="I180" i="19"/>
  <c r="F180" i="19"/>
  <c r="C180" i="19" s="1"/>
  <c r="N179" i="19"/>
  <c r="M179" i="19"/>
  <c r="K179" i="19"/>
  <c r="J179" i="19"/>
  <c r="H179" i="19"/>
  <c r="G179" i="19"/>
  <c r="E179" i="19"/>
  <c r="D179" i="19"/>
  <c r="O178" i="19"/>
  <c r="L178" i="19"/>
  <c r="I178" i="19"/>
  <c r="F178" i="19"/>
  <c r="O177" i="19"/>
  <c r="L177" i="19"/>
  <c r="I177" i="19"/>
  <c r="F177" i="19"/>
  <c r="O176" i="19"/>
  <c r="O175" i="19" s="1"/>
  <c r="O174" i="19" s="1"/>
  <c r="O173" i="19" s="1"/>
  <c r="L176" i="19"/>
  <c r="I176" i="19"/>
  <c r="F176" i="19"/>
  <c r="F175" i="19" s="1"/>
  <c r="C176" i="19"/>
  <c r="N175" i="19"/>
  <c r="M175" i="19"/>
  <c r="K175" i="19"/>
  <c r="J175" i="19"/>
  <c r="H175" i="19"/>
  <c r="G175" i="19"/>
  <c r="G174" i="19" s="1"/>
  <c r="E175" i="19"/>
  <c r="E174" i="19" s="1"/>
  <c r="E173" i="19" s="1"/>
  <c r="D175" i="19"/>
  <c r="D174" i="19" s="1"/>
  <c r="N174" i="19"/>
  <c r="M174" i="19"/>
  <c r="M173" i="19" s="1"/>
  <c r="K174" i="19"/>
  <c r="J174" i="19"/>
  <c r="N173" i="19"/>
  <c r="K173" i="19"/>
  <c r="J173" i="19"/>
  <c r="O172" i="19"/>
  <c r="L172" i="19"/>
  <c r="I172" i="19"/>
  <c r="F172" i="19"/>
  <c r="C172" i="19" s="1"/>
  <c r="O171" i="19"/>
  <c r="L171" i="19"/>
  <c r="I171" i="19"/>
  <c r="F171" i="19"/>
  <c r="C171" i="19" s="1"/>
  <c r="O170" i="19"/>
  <c r="L170" i="19"/>
  <c r="I170" i="19"/>
  <c r="F170" i="19"/>
  <c r="O169" i="19"/>
  <c r="L169" i="19"/>
  <c r="I169" i="19"/>
  <c r="F169" i="19"/>
  <c r="C169" i="19" s="1"/>
  <c r="O168" i="19"/>
  <c r="L168" i="19"/>
  <c r="I168" i="19"/>
  <c r="F168" i="19"/>
  <c r="O167" i="19"/>
  <c r="L167" i="19"/>
  <c r="L166" i="19" s="1"/>
  <c r="L165" i="19" s="1"/>
  <c r="I167" i="19"/>
  <c r="I166" i="19" s="1"/>
  <c r="I165" i="19" s="1"/>
  <c r="F167" i="19"/>
  <c r="O166" i="19"/>
  <c r="N166" i="19"/>
  <c r="N165" i="19" s="1"/>
  <c r="M166" i="19"/>
  <c r="M165" i="19" s="1"/>
  <c r="K166" i="19"/>
  <c r="J166" i="19"/>
  <c r="J165" i="19" s="1"/>
  <c r="H166" i="19"/>
  <c r="G166" i="19"/>
  <c r="G165" i="19" s="1"/>
  <c r="E166" i="19"/>
  <c r="E165" i="19" s="1"/>
  <c r="D166" i="19"/>
  <c r="O165" i="19"/>
  <c r="K165" i="19"/>
  <c r="H165" i="19"/>
  <c r="D165" i="19"/>
  <c r="O164" i="19"/>
  <c r="L164" i="19"/>
  <c r="I164" i="19"/>
  <c r="F164" i="19"/>
  <c r="C164" i="19" s="1"/>
  <c r="O163" i="19"/>
  <c r="L163" i="19"/>
  <c r="I163" i="19"/>
  <c r="F163" i="19"/>
  <c r="C163" i="19" s="1"/>
  <c r="O162" i="19"/>
  <c r="L162" i="19"/>
  <c r="I162" i="19"/>
  <c r="F162" i="19"/>
  <c r="O161" i="19"/>
  <c r="O160" i="19" s="1"/>
  <c r="L161" i="19"/>
  <c r="I161" i="19"/>
  <c r="F161" i="19"/>
  <c r="F160" i="19" s="1"/>
  <c r="N160" i="19"/>
  <c r="M160" i="19"/>
  <c r="L160" i="19"/>
  <c r="K160" i="19"/>
  <c r="J160" i="19"/>
  <c r="I160" i="19"/>
  <c r="H160" i="19"/>
  <c r="G160" i="19"/>
  <c r="E160" i="19"/>
  <c r="D160" i="19"/>
  <c r="O159" i="19"/>
  <c r="L159" i="19"/>
  <c r="I159" i="19"/>
  <c r="F159" i="19"/>
  <c r="O158" i="19"/>
  <c r="L158" i="19"/>
  <c r="I158" i="19"/>
  <c r="F158" i="19"/>
  <c r="O157" i="19"/>
  <c r="L157" i="19"/>
  <c r="I157" i="19"/>
  <c r="F157" i="19"/>
  <c r="C157" i="19"/>
  <c r="O156" i="19"/>
  <c r="L156" i="19"/>
  <c r="I156" i="19"/>
  <c r="F156" i="19"/>
  <c r="C156" i="19" s="1"/>
  <c r="O155" i="19"/>
  <c r="L155" i="19"/>
  <c r="I155" i="19"/>
  <c r="F155" i="19"/>
  <c r="C155" i="19" s="1"/>
  <c r="O154" i="19"/>
  <c r="L154" i="19"/>
  <c r="I154" i="19"/>
  <c r="F154" i="19"/>
  <c r="O153" i="19"/>
  <c r="L153" i="19"/>
  <c r="I153" i="19"/>
  <c r="F153" i="19"/>
  <c r="C153" i="19" s="1"/>
  <c r="O152" i="19"/>
  <c r="O151" i="19" s="1"/>
  <c r="L152" i="19"/>
  <c r="I152" i="19"/>
  <c r="I151" i="19" s="1"/>
  <c r="F152" i="19"/>
  <c r="N151" i="19"/>
  <c r="M151" i="19"/>
  <c r="K151" i="19"/>
  <c r="J151" i="19"/>
  <c r="H151" i="19"/>
  <c r="G151" i="19"/>
  <c r="E151" i="19"/>
  <c r="D151" i="19"/>
  <c r="O150" i="19"/>
  <c r="L150" i="19"/>
  <c r="I150" i="19"/>
  <c r="F150" i="19"/>
  <c r="O149" i="19"/>
  <c r="L149" i="19"/>
  <c r="I149" i="19"/>
  <c r="I144" i="19" s="1"/>
  <c r="F149" i="19"/>
  <c r="C149" i="19"/>
  <c r="O148" i="19"/>
  <c r="L148" i="19"/>
  <c r="I148" i="19"/>
  <c r="F148" i="19"/>
  <c r="C148" i="19" s="1"/>
  <c r="O147" i="19"/>
  <c r="L147" i="19"/>
  <c r="I147" i="19"/>
  <c r="F147" i="19"/>
  <c r="C147" i="19" s="1"/>
  <c r="O146" i="19"/>
  <c r="L146" i="19"/>
  <c r="I146" i="19"/>
  <c r="F146" i="19"/>
  <c r="O145" i="19"/>
  <c r="L145" i="19"/>
  <c r="I145" i="19"/>
  <c r="F145" i="19"/>
  <c r="F144" i="19" s="1"/>
  <c r="N144" i="19"/>
  <c r="M144" i="19"/>
  <c r="L144" i="19"/>
  <c r="K144" i="19"/>
  <c r="J144" i="19"/>
  <c r="H144" i="19"/>
  <c r="G144" i="19"/>
  <c r="E144" i="19"/>
  <c r="D144" i="19"/>
  <c r="O143" i="19"/>
  <c r="L143" i="19"/>
  <c r="I143" i="19"/>
  <c r="F143" i="19"/>
  <c r="O142" i="19"/>
  <c r="L142" i="19"/>
  <c r="I142" i="19"/>
  <c r="F142" i="19"/>
  <c r="O141" i="19"/>
  <c r="N141" i="19"/>
  <c r="M141" i="19"/>
  <c r="L141" i="19"/>
  <c r="K141" i="19"/>
  <c r="J141" i="19"/>
  <c r="H141" i="19"/>
  <c r="G141" i="19"/>
  <c r="F141" i="19"/>
  <c r="E141" i="19"/>
  <c r="D141" i="19"/>
  <c r="O140" i="19"/>
  <c r="L140" i="19"/>
  <c r="I140" i="19"/>
  <c r="F140" i="19"/>
  <c r="O139" i="19"/>
  <c r="L139" i="19"/>
  <c r="I139" i="19"/>
  <c r="F139" i="19"/>
  <c r="O138" i="19"/>
  <c r="L138" i="19"/>
  <c r="C138" i="19" s="1"/>
  <c r="I138" i="19"/>
  <c r="F138" i="19"/>
  <c r="O137" i="19"/>
  <c r="O136" i="19" s="1"/>
  <c r="L137" i="19"/>
  <c r="L136" i="19" s="1"/>
  <c r="I137" i="19"/>
  <c r="F137" i="19"/>
  <c r="F136" i="19" s="1"/>
  <c r="N136" i="19"/>
  <c r="N130" i="19" s="1"/>
  <c r="M136" i="19"/>
  <c r="K136" i="19"/>
  <c r="J136" i="19"/>
  <c r="I136" i="19"/>
  <c r="H136" i="19"/>
  <c r="G136" i="19"/>
  <c r="E136" i="19"/>
  <c r="D136" i="19"/>
  <c r="O135" i="19"/>
  <c r="L135" i="19"/>
  <c r="I135" i="19"/>
  <c r="F135" i="19"/>
  <c r="O134" i="19"/>
  <c r="L134" i="19"/>
  <c r="I134" i="19"/>
  <c r="F134" i="19"/>
  <c r="O133" i="19"/>
  <c r="O131" i="19" s="1"/>
  <c r="L133" i="19"/>
  <c r="I133" i="19"/>
  <c r="F133" i="19"/>
  <c r="C133" i="19"/>
  <c r="O132" i="19"/>
  <c r="L132" i="19"/>
  <c r="I132" i="19"/>
  <c r="I131" i="19" s="1"/>
  <c r="F132" i="19"/>
  <c r="C132" i="19" s="1"/>
  <c r="N131" i="19"/>
  <c r="M131" i="19"/>
  <c r="M130" i="19" s="1"/>
  <c r="K131" i="19"/>
  <c r="J131" i="19"/>
  <c r="J130" i="19" s="1"/>
  <c r="H131" i="19"/>
  <c r="G131" i="19"/>
  <c r="F131" i="19"/>
  <c r="E131" i="19"/>
  <c r="D131" i="19"/>
  <c r="K130" i="19"/>
  <c r="G130" i="19"/>
  <c r="O129" i="19"/>
  <c r="O128" i="19" s="1"/>
  <c r="L129" i="19"/>
  <c r="I129" i="19"/>
  <c r="F129" i="19"/>
  <c r="F128" i="19" s="1"/>
  <c r="N128" i="19"/>
  <c r="M128" i="19"/>
  <c r="L128" i="19"/>
  <c r="K128" i="19"/>
  <c r="J128" i="19"/>
  <c r="I128" i="19"/>
  <c r="H128" i="19"/>
  <c r="G128" i="19"/>
  <c r="E128" i="19"/>
  <c r="D128" i="19"/>
  <c r="O127" i="19"/>
  <c r="L127" i="19"/>
  <c r="I127" i="19"/>
  <c r="F127" i="19"/>
  <c r="O126" i="19"/>
  <c r="L126" i="19"/>
  <c r="I126" i="19"/>
  <c r="F126" i="19"/>
  <c r="O125" i="19"/>
  <c r="O122" i="19" s="1"/>
  <c r="L125" i="19"/>
  <c r="I125" i="19"/>
  <c r="F125" i="19"/>
  <c r="C125" i="19"/>
  <c r="O124" i="19"/>
  <c r="L124" i="19"/>
  <c r="I124" i="19"/>
  <c r="F124" i="19"/>
  <c r="C124" i="19" s="1"/>
  <c r="O123" i="19"/>
  <c r="L123" i="19"/>
  <c r="L122" i="19" s="1"/>
  <c r="I123" i="19"/>
  <c r="F123" i="19"/>
  <c r="N122" i="19"/>
  <c r="M122" i="19"/>
  <c r="K122" i="19"/>
  <c r="J122" i="19"/>
  <c r="H122" i="19"/>
  <c r="G122" i="19"/>
  <c r="F122" i="19"/>
  <c r="E122" i="19"/>
  <c r="D122" i="19"/>
  <c r="O121" i="19"/>
  <c r="L121" i="19"/>
  <c r="L116" i="19" s="1"/>
  <c r="I121" i="19"/>
  <c r="F121" i="19"/>
  <c r="C121" i="19" s="1"/>
  <c r="O120" i="19"/>
  <c r="L120" i="19"/>
  <c r="I120" i="19"/>
  <c r="F120" i="19"/>
  <c r="O119" i="19"/>
  <c r="L119" i="19"/>
  <c r="I119" i="19"/>
  <c r="F119" i="19"/>
  <c r="O118" i="19"/>
  <c r="L118" i="19"/>
  <c r="I118" i="19"/>
  <c r="F118" i="19"/>
  <c r="O117" i="19"/>
  <c r="O116" i="19" s="1"/>
  <c r="L117" i="19"/>
  <c r="I117" i="19"/>
  <c r="F117" i="19"/>
  <c r="C117" i="19"/>
  <c r="N116" i="19"/>
  <c r="M116" i="19"/>
  <c r="K116" i="19"/>
  <c r="J116" i="19"/>
  <c r="I116" i="19"/>
  <c r="H116" i="19"/>
  <c r="G116" i="19"/>
  <c r="E116" i="19"/>
  <c r="D116" i="19"/>
  <c r="O115" i="19"/>
  <c r="L115" i="19"/>
  <c r="I115" i="19"/>
  <c r="F115" i="19"/>
  <c r="O114" i="19"/>
  <c r="L114" i="19"/>
  <c r="C114" i="19" s="1"/>
  <c r="I114" i="19"/>
  <c r="F114" i="19"/>
  <c r="O113" i="19"/>
  <c r="O112" i="19" s="1"/>
  <c r="L113" i="19"/>
  <c r="I113" i="19"/>
  <c r="F113" i="19"/>
  <c r="F112" i="19" s="1"/>
  <c r="N112" i="19"/>
  <c r="M112" i="19"/>
  <c r="L112" i="19"/>
  <c r="K112" i="19"/>
  <c r="J112" i="19"/>
  <c r="I112" i="19"/>
  <c r="H112" i="19"/>
  <c r="G112" i="19"/>
  <c r="E112" i="19"/>
  <c r="D112" i="19"/>
  <c r="O111" i="19"/>
  <c r="L111" i="19"/>
  <c r="I111" i="19"/>
  <c r="F111" i="19"/>
  <c r="O110" i="19"/>
  <c r="L110" i="19"/>
  <c r="I110" i="19"/>
  <c r="F110" i="19"/>
  <c r="O109" i="19"/>
  <c r="L109" i="19"/>
  <c r="I109" i="19"/>
  <c r="F109" i="19"/>
  <c r="C109" i="19"/>
  <c r="O108" i="19"/>
  <c r="L108" i="19"/>
  <c r="I108" i="19"/>
  <c r="F108" i="19"/>
  <c r="C108" i="19" s="1"/>
  <c r="O107" i="19"/>
  <c r="L107" i="19"/>
  <c r="I107" i="19"/>
  <c r="F107" i="19"/>
  <c r="C107" i="19" s="1"/>
  <c r="O106" i="19"/>
  <c r="L106" i="19"/>
  <c r="I106" i="19"/>
  <c r="F106" i="19"/>
  <c r="O105" i="19"/>
  <c r="L105" i="19"/>
  <c r="I105" i="19"/>
  <c r="F105" i="19"/>
  <c r="C105" i="19" s="1"/>
  <c r="O104" i="19"/>
  <c r="L104" i="19"/>
  <c r="I104" i="19"/>
  <c r="I103" i="19" s="1"/>
  <c r="F104" i="19"/>
  <c r="N103" i="19"/>
  <c r="M103" i="19"/>
  <c r="K103" i="19"/>
  <c r="J103" i="19"/>
  <c r="H103" i="19"/>
  <c r="G103" i="19"/>
  <c r="E103" i="19"/>
  <c r="D103" i="19"/>
  <c r="O102" i="19"/>
  <c r="L102" i="19"/>
  <c r="C102" i="19" s="1"/>
  <c r="I102" i="19"/>
  <c r="F102" i="19"/>
  <c r="O101" i="19"/>
  <c r="L101" i="19"/>
  <c r="I101" i="19"/>
  <c r="F101" i="19"/>
  <c r="C101" i="19" s="1"/>
  <c r="O100" i="19"/>
  <c r="L100" i="19"/>
  <c r="I100" i="19"/>
  <c r="F100" i="19"/>
  <c r="O99" i="19"/>
  <c r="L99" i="19"/>
  <c r="I99" i="19"/>
  <c r="F99" i="19"/>
  <c r="O98" i="19"/>
  <c r="L98" i="19"/>
  <c r="I98" i="19"/>
  <c r="F98" i="19"/>
  <c r="O97" i="19"/>
  <c r="O95" i="19" s="1"/>
  <c r="L97" i="19"/>
  <c r="I97" i="19"/>
  <c r="I95" i="19" s="1"/>
  <c r="F97" i="19"/>
  <c r="C97" i="19"/>
  <c r="O96" i="19"/>
  <c r="L96" i="19"/>
  <c r="I96" i="19"/>
  <c r="F96" i="19"/>
  <c r="F95" i="19" s="1"/>
  <c r="N95" i="19"/>
  <c r="M95" i="19"/>
  <c r="K95" i="19"/>
  <c r="J95" i="19"/>
  <c r="J83" i="19" s="1"/>
  <c r="H95" i="19"/>
  <c r="G95" i="19"/>
  <c r="E95" i="19"/>
  <c r="D95" i="19"/>
  <c r="O94" i="19"/>
  <c r="L94" i="19"/>
  <c r="I94" i="19"/>
  <c r="F94" i="19"/>
  <c r="O93" i="19"/>
  <c r="O89" i="19" s="1"/>
  <c r="L93" i="19"/>
  <c r="I93" i="19"/>
  <c r="C93" i="19" s="1"/>
  <c r="F93" i="19"/>
  <c r="O92" i="19"/>
  <c r="L92" i="19"/>
  <c r="I92" i="19"/>
  <c r="F92" i="19"/>
  <c r="O91" i="19"/>
  <c r="L91" i="19"/>
  <c r="I91" i="19"/>
  <c r="F91" i="19"/>
  <c r="O90" i="19"/>
  <c r="L90" i="19"/>
  <c r="C90" i="19" s="1"/>
  <c r="I90" i="19"/>
  <c r="F90" i="19"/>
  <c r="N89" i="19"/>
  <c r="N83" i="19" s="1"/>
  <c r="M89" i="19"/>
  <c r="K89" i="19"/>
  <c r="J89" i="19"/>
  <c r="H89" i="19"/>
  <c r="G89" i="19"/>
  <c r="E89" i="19"/>
  <c r="D89" i="19"/>
  <c r="O88" i="19"/>
  <c r="L88" i="19"/>
  <c r="I88" i="19"/>
  <c r="F88" i="19"/>
  <c r="O87" i="19"/>
  <c r="L87" i="19"/>
  <c r="I87" i="19"/>
  <c r="F87" i="19"/>
  <c r="O86" i="19"/>
  <c r="L86" i="19"/>
  <c r="I86" i="19"/>
  <c r="F86" i="19"/>
  <c r="O85" i="19"/>
  <c r="O84" i="19" s="1"/>
  <c r="L85" i="19"/>
  <c r="I85" i="19"/>
  <c r="C85" i="19" s="1"/>
  <c r="F85" i="19"/>
  <c r="F84" i="19" s="1"/>
  <c r="N84" i="19"/>
  <c r="M84" i="19"/>
  <c r="M83" i="19" s="1"/>
  <c r="L84" i="19"/>
  <c r="K84" i="19"/>
  <c r="J84" i="19"/>
  <c r="I84" i="19"/>
  <c r="H84" i="19"/>
  <c r="G84" i="19"/>
  <c r="E84" i="19"/>
  <c r="D84" i="19"/>
  <c r="D83" i="19" s="1"/>
  <c r="E83" i="19"/>
  <c r="O82" i="19"/>
  <c r="L82" i="19"/>
  <c r="C82" i="19" s="1"/>
  <c r="I82" i="19"/>
  <c r="F82" i="19"/>
  <c r="O81" i="19"/>
  <c r="O80" i="19" s="1"/>
  <c r="L81" i="19"/>
  <c r="L80" i="19" s="1"/>
  <c r="I81" i="19"/>
  <c r="F81" i="19"/>
  <c r="N80" i="19"/>
  <c r="M80" i="19"/>
  <c r="K80" i="19"/>
  <c r="J80" i="19"/>
  <c r="I80" i="19"/>
  <c r="H80" i="19"/>
  <c r="G80" i="19"/>
  <c r="E80" i="19"/>
  <c r="D80" i="19"/>
  <c r="O79" i="19"/>
  <c r="L79" i="19"/>
  <c r="I79" i="19"/>
  <c r="F79" i="19"/>
  <c r="O78" i="19"/>
  <c r="L78" i="19"/>
  <c r="I78" i="19"/>
  <c r="F78" i="19"/>
  <c r="O77" i="19"/>
  <c r="O76" i="19" s="1"/>
  <c r="N77" i="19"/>
  <c r="N76" i="19" s="1"/>
  <c r="M77" i="19"/>
  <c r="K77" i="19"/>
  <c r="K76" i="19" s="1"/>
  <c r="J77" i="19"/>
  <c r="H77" i="19"/>
  <c r="G77" i="19"/>
  <c r="G76" i="19" s="1"/>
  <c r="F77" i="19"/>
  <c r="E77" i="19"/>
  <c r="D77" i="19"/>
  <c r="M76" i="19"/>
  <c r="J76" i="19"/>
  <c r="H76" i="19"/>
  <c r="E76" i="19"/>
  <c r="D76" i="19"/>
  <c r="O74" i="19"/>
  <c r="L74" i="19"/>
  <c r="I74" i="19"/>
  <c r="F74" i="19"/>
  <c r="O73" i="19"/>
  <c r="L73" i="19"/>
  <c r="L69" i="19" s="1"/>
  <c r="L67" i="19" s="1"/>
  <c r="I73" i="19"/>
  <c r="F73" i="19"/>
  <c r="C73" i="19" s="1"/>
  <c r="O72" i="19"/>
  <c r="L72" i="19"/>
  <c r="I72" i="19"/>
  <c r="F72" i="19"/>
  <c r="O71" i="19"/>
  <c r="L71" i="19"/>
  <c r="I71" i="19"/>
  <c r="F71" i="19"/>
  <c r="O70" i="19"/>
  <c r="L70" i="19"/>
  <c r="I70" i="19"/>
  <c r="F70" i="19"/>
  <c r="O69" i="19"/>
  <c r="N69" i="19"/>
  <c r="M69" i="19"/>
  <c r="M67" i="19" s="1"/>
  <c r="K69" i="19"/>
  <c r="K67" i="19" s="1"/>
  <c r="J69" i="19"/>
  <c r="H69" i="19"/>
  <c r="H67" i="19" s="1"/>
  <c r="G69" i="19"/>
  <c r="G67" i="19" s="1"/>
  <c r="E69" i="19"/>
  <c r="E67" i="19" s="1"/>
  <c r="D69" i="19"/>
  <c r="D67" i="19" s="1"/>
  <c r="O68" i="19"/>
  <c r="L68" i="19"/>
  <c r="I68" i="19"/>
  <c r="F68" i="19"/>
  <c r="N67" i="19"/>
  <c r="J67" i="19"/>
  <c r="O66" i="19"/>
  <c r="L66" i="19"/>
  <c r="I66" i="19"/>
  <c r="C66" i="19" s="1"/>
  <c r="F66" i="19"/>
  <c r="O65" i="19"/>
  <c r="L65" i="19"/>
  <c r="I65" i="19"/>
  <c r="F65" i="19"/>
  <c r="C65" i="19" s="1"/>
  <c r="O64" i="19"/>
  <c r="L64" i="19"/>
  <c r="I64" i="19"/>
  <c r="F64" i="19"/>
  <c r="C64" i="19" s="1"/>
  <c r="O63" i="19"/>
  <c r="L63" i="19"/>
  <c r="I63" i="19"/>
  <c r="F63" i="19"/>
  <c r="C63" i="19" s="1"/>
  <c r="O62" i="19"/>
  <c r="L62" i="19"/>
  <c r="I62" i="19"/>
  <c r="F62" i="19"/>
  <c r="C62" i="19" s="1"/>
  <c r="O61" i="19"/>
  <c r="L61" i="19"/>
  <c r="I61" i="19"/>
  <c r="F61" i="19"/>
  <c r="O60" i="19"/>
  <c r="L60" i="19"/>
  <c r="I60" i="19"/>
  <c r="F60" i="19"/>
  <c r="O59" i="19"/>
  <c r="L59" i="19"/>
  <c r="I59" i="19"/>
  <c r="I58" i="19" s="1"/>
  <c r="F59" i="19"/>
  <c r="O58" i="19"/>
  <c r="N58" i="19"/>
  <c r="M58" i="19"/>
  <c r="K58" i="19"/>
  <c r="J58" i="19"/>
  <c r="H58" i="19"/>
  <c r="G58" i="19"/>
  <c r="G54" i="19" s="1"/>
  <c r="E58" i="19"/>
  <c r="D58" i="19"/>
  <c r="O57" i="19"/>
  <c r="L57" i="19"/>
  <c r="I57" i="19"/>
  <c r="F57" i="19"/>
  <c r="O56" i="19"/>
  <c r="L56" i="19"/>
  <c r="I56" i="19"/>
  <c r="I55" i="19" s="1"/>
  <c r="I54" i="19" s="1"/>
  <c r="F56" i="19"/>
  <c r="N55" i="19"/>
  <c r="N54" i="19" s="1"/>
  <c r="N53" i="19" s="1"/>
  <c r="M55" i="19"/>
  <c r="L55" i="19"/>
  <c r="K55" i="19"/>
  <c r="J55" i="19"/>
  <c r="J54" i="19" s="1"/>
  <c r="J53" i="19" s="1"/>
  <c r="H55" i="19"/>
  <c r="G55" i="19"/>
  <c r="F55" i="19"/>
  <c r="E55" i="19"/>
  <c r="D55" i="19"/>
  <c r="D54" i="19" s="1"/>
  <c r="K54" i="19"/>
  <c r="H54" i="19"/>
  <c r="O47" i="19"/>
  <c r="C47" i="19" s="1"/>
  <c r="O46" i="19"/>
  <c r="C46" i="19"/>
  <c r="N45" i="19"/>
  <c r="M45" i="19"/>
  <c r="L44" i="19"/>
  <c r="C44" i="19" s="1"/>
  <c r="I44" i="19"/>
  <c r="F44" i="19"/>
  <c r="F43" i="19" s="1"/>
  <c r="K43" i="19"/>
  <c r="J43" i="19"/>
  <c r="I43" i="19"/>
  <c r="H43" i="19"/>
  <c r="G43" i="19"/>
  <c r="E43" i="19"/>
  <c r="D43" i="19"/>
  <c r="F42" i="19"/>
  <c r="C42" i="19" s="1"/>
  <c r="E41" i="19"/>
  <c r="D41" i="19"/>
  <c r="L40" i="19"/>
  <c r="C40" i="19" s="1"/>
  <c r="L39" i="19"/>
  <c r="C39" i="19" s="1"/>
  <c r="L38" i="19"/>
  <c r="C38" i="19" s="1"/>
  <c r="L37" i="19"/>
  <c r="L36" i="19" s="1"/>
  <c r="C36" i="19" s="1"/>
  <c r="C37" i="19"/>
  <c r="K36" i="19"/>
  <c r="J36" i="19"/>
  <c r="L35" i="19"/>
  <c r="C35" i="19" s="1"/>
  <c r="L34" i="19"/>
  <c r="C34" i="19"/>
  <c r="K33" i="19"/>
  <c r="J33" i="19"/>
  <c r="L32" i="19"/>
  <c r="C32" i="19" s="1"/>
  <c r="K31" i="19"/>
  <c r="J31" i="19"/>
  <c r="L30" i="19"/>
  <c r="C30" i="19"/>
  <c r="L29" i="19"/>
  <c r="C29" i="19" s="1"/>
  <c r="L28" i="19"/>
  <c r="C28" i="19" s="1"/>
  <c r="K27" i="19"/>
  <c r="J27" i="19"/>
  <c r="F25" i="19"/>
  <c r="C25" i="19" s="1"/>
  <c r="I24" i="19"/>
  <c r="F24" i="19"/>
  <c r="C24" i="19"/>
  <c r="O23" i="19"/>
  <c r="L23" i="19"/>
  <c r="I23" i="19"/>
  <c r="F23" i="19"/>
  <c r="C23" i="19" s="1"/>
  <c r="O22" i="19"/>
  <c r="L22" i="19"/>
  <c r="L21" i="19" s="1"/>
  <c r="I22" i="19"/>
  <c r="I21" i="19" s="1"/>
  <c r="F22" i="19"/>
  <c r="C22" i="19" s="1"/>
  <c r="O21" i="19"/>
  <c r="O292" i="19" s="1"/>
  <c r="O291" i="19" s="1"/>
  <c r="N21" i="19"/>
  <c r="N292" i="19" s="1"/>
  <c r="N291" i="19" s="1"/>
  <c r="M21" i="19"/>
  <c r="M292" i="19" s="1"/>
  <c r="M291" i="19" s="1"/>
  <c r="K21" i="19"/>
  <c r="K292" i="19" s="1"/>
  <c r="K291" i="19" s="1"/>
  <c r="J21" i="19"/>
  <c r="J292" i="19" s="1"/>
  <c r="J291" i="19" s="1"/>
  <c r="H21" i="19"/>
  <c r="H292" i="19" s="1"/>
  <c r="H291" i="19" s="1"/>
  <c r="G21" i="19"/>
  <c r="G292" i="19" s="1"/>
  <c r="G291" i="19" s="1"/>
  <c r="F21" i="19"/>
  <c r="F292" i="19" s="1"/>
  <c r="E21" i="19"/>
  <c r="E292" i="19" s="1"/>
  <c r="E291" i="19" s="1"/>
  <c r="D21" i="19"/>
  <c r="D292" i="19" s="1"/>
  <c r="D291" i="19" s="1"/>
  <c r="M20" i="19"/>
  <c r="H20" i="19"/>
  <c r="G20" i="19"/>
  <c r="O301" i="18"/>
  <c r="L301" i="18"/>
  <c r="I301" i="18"/>
  <c r="F301" i="18"/>
  <c r="O300" i="18"/>
  <c r="L300" i="18"/>
  <c r="I300" i="18"/>
  <c r="F300" i="18"/>
  <c r="O299" i="18"/>
  <c r="L299" i="18"/>
  <c r="I299" i="18"/>
  <c r="C299" i="18" s="1"/>
  <c r="F299" i="18"/>
  <c r="O298" i="18"/>
  <c r="L298" i="18"/>
  <c r="I298" i="18"/>
  <c r="F298" i="18"/>
  <c r="O297" i="18"/>
  <c r="L297" i="18"/>
  <c r="I297" i="18"/>
  <c r="F297" i="18"/>
  <c r="O296" i="18"/>
  <c r="L296" i="18"/>
  <c r="I296" i="18"/>
  <c r="F296" i="18"/>
  <c r="O295" i="18"/>
  <c r="L295" i="18"/>
  <c r="I295" i="18"/>
  <c r="F295" i="18"/>
  <c r="C295" i="18" s="1"/>
  <c r="O294" i="18"/>
  <c r="O293" i="18" s="1"/>
  <c r="L294" i="18"/>
  <c r="I294" i="18"/>
  <c r="F294" i="18"/>
  <c r="N293" i="18"/>
  <c r="M293" i="18"/>
  <c r="L293" i="18"/>
  <c r="K293" i="18"/>
  <c r="J293" i="18"/>
  <c r="I293" i="18"/>
  <c r="H293" i="18"/>
  <c r="G293" i="18"/>
  <c r="E293" i="18"/>
  <c r="D293" i="18"/>
  <c r="O288" i="18"/>
  <c r="L288" i="18"/>
  <c r="I288" i="18"/>
  <c r="F288" i="18"/>
  <c r="O287" i="18"/>
  <c r="L287" i="18"/>
  <c r="I287" i="18"/>
  <c r="F287" i="18"/>
  <c r="O286" i="18"/>
  <c r="N286" i="18"/>
  <c r="M286" i="18"/>
  <c r="K286" i="18"/>
  <c r="J286" i="18"/>
  <c r="H286" i="18"/>
  <c r="G286" i="18"/>
  <c r="F286" i="18"/>
  <c r="E286" i="18"/>
  <c r="D286" i="18"/>
  <c r="O285" i="18"/>
  <c r="L285" i="18"/>
  <c r="L284" i="18" s="1"/>
  <c r="L283" i="18" s="1"/>
  <c r="I285" i="18"/>
  <c r="F285" i="18"/>
  <c r="O284" i="18"/>
  <c r="N284" i="18"/>
  <c r="M284" i="18"/>
  <c r="M283" i="18" s="1"/>
  <c r="K284" i="18"/>
  <c r="K283" i="18" s="1"/>
  <c r="J284" i="18"/>
  <c r="I284" i="18"/>
  <c r="I283" i="18" s="1"/>
  <c r="H284" i="18"/>
  <c r="G284" i="18"/>
  <c r="G283" i="18" s="1"/>
  <c r="F284" i="18"/>
  <c r="F283" i="18" s="1"/>
  <c r="E284" i="18"/>
  <c r="E283" i="18" s="1"/>
  <c r="D284" i="18"/>
  <c r="O283" i="18"/>
  <c r="N283" i="18"/>
  <c r="J283" i="18"/>
  <c r="H283" i="18"/>
  <c r="D283" i="18"/>
  <c r="O282" i="18"/>
  <c r="O281" i="18" s="1"/>
  <c r="L282" i="18"/>
  <c r="L281" i="18" s="1"/>
  <c r="I282" i="18"/>
  <c r="F282" i="18"/>
  <c r="F281" i="18" s="1"/>
  <c r="C282" i="18"/>
  <c r="N281" i="18"/>
  <c r="M281" i="18"/>
  <c r="K281" i="18"/>
  <c r="J281" i="18"/>
  <c r="I281" i="18"/>
  <c r="H281" i="18"/>
  <c r="G281" i="18"/>
  <c r="E281" i="18"/>
  <c r="D281" i="18"/>
  <c r="O280" i="18"/>
  <c r="L280" i="18"/>
  <c r="I280" i="18"/>
  <c r="F280" i="18"/>
  <c r="O279" i="18"/>
  <c r="L279" i="18"/>
  <c r="I279" i="18"/>
  <c r="F279" i="18"/>
  <c r="O278" i="18"/>
  <c r="L278" i="18"/>
  <c r="I278" i="18"/>
  <c r="F278" i="18"/>
  <c r="C278" i="18" s="1"/>
  <c r="O277" i="18"/>
  <c r="L277" i="18"/>
  <c r="I277" i="18"/>
  <c r="I276" i="18" s="1"/>
  <c r="F277" i="18"/>
  <c r="N276" i="18"/>
  <c r="M276" i="18"/>
  <c r="K276" i="18"/>
  <c r="J276" i="18"/>
  <c r="H276" i="18"/>
  <c r="G276" i="18"/>
  <c r="F276" i="18"/>
  <c r="E276" i="18"/>
  <c r="D276" i="18"/>
  <c r="O275" i="18"/>
  <c r="L275" i="18"/>
  <c r="I275" i="18"/>
  <c r="F275" i="18"/>
  <c r="O274" i="18"/>
  <c r="L274" i="18"/>
  <c r="I274" i="18"/>
  <c r="F274" i="18"/>
  <c r="C274" i="18" s="1"/>
  <c r="O273" i="18"/>
  <c r="L273" i="18"/>
  <c r="I273" i="18"/>
  <c r="F273" i="18"/>
  <c r="N272" i="18"/>
  <c r="N270" i="18" s="1"/>
  <c r="N269" i="18" s="1"/>
  <c r="M272" i="18"/>
  <c r="M270" i="18" s="1"/>
  <c r="L272" i="18"/>
  <c r="K272" i="18"/>
  <c r="J272" i="18"/>
  <c r="I272" i="18"/>
  <c r="H272" i="18"/>
  <c r="G272" i="18"/>
  <c r="E272" i="18"/>
  <c r="E270" i="18" s="1"/>
  <c r="D272" i="18"/>
  <c r="O271" i="18"/>
  <c r="L271" i="18"/>
  <c r="I271" i="18"/>
  <c r="C271" i="18" s="1"/>
  <c r="F271" i="18"/>
  <c r="K270" i="18"/>
  <c r="K269" i="18" s="1"/>
  <c r="H270" i="18"/>
  <c r="H269" i="18" s="1"/>
  <c r="G270" i="18"/>
  <c r="G269" i="18" s="1"/>
  <c r="D270" i="18"/>
  <c r="D269" i="18" s="1"/>
  <c r="M269" i="18"/>
  <c r="E269" i="18"/>
  <c r="O268" i="18"/>
  <c r="L268" i="18"/>
  <c r="I268" i="18"/>
  <c r="F268" i="18"/>
  <c r="O267" i="18"/>
  <c r="L267" i="18"/>
  <c r="L264" i="18" s="1"/>
  <c r="I267" i="18"/>
  <c r="F267" i="18"/>
  <c r="C267" i="18" s="1"/>
  <c r="O266" i="18"/>
  <c r="L266" i="18"/>
  <c r="I266" i="18"/>
  <c r="F266" i="18"/>
  <c r="O265" i="18"/>
  <c r="L265" i="18"/>
  <c r="I265" i="18"/>
  <c r="I264" i="18" s="1"/>
  <c r="F265" i="18"/>
  <c r="N264" i="18"/>
  <c r="M264" i="18"/>
  <c r="K264" i="18"/>
  <c r="J264" i="18"/>
  <c r="H264" i="18"/>
  <c r="G264" i="18"/>
  <c r="E264" i="18"/>
  <c r="D264" i="18"/>
  <c r="O263" i="18"/>
  <c r="L263" i="18"/>
  <c r="L260" i="18" s="1"/>
  <c r="L259" i="18" s="1"/>
  <c r="I263" i="18"/>
  <c r="F263" i="18"/>
  <c r="C263" i="18" s="1"/>
  <c r="O262" i="18"/>
  <c r="L262" i="18"/>
  <c r="I262" i="18"/>
  <c r="F262" i="18"/>
  <c r="O261" i="18"/>
  <c r="L261" i="18"/>
  <c r="I261" i="18"/>
  <c r="F261" i="18"/>
  <c r="N260" i="18"/>
  <c r="N259" i="18" s="1"/>
  <c r="M260" i="18"/>
  <c r="M259" i="18" s="1"/>
  <c r="K260" i="18"/>
  <c r="J260" i="18"/>
  <c r="J259" i="18" s="1"/>
  <c r="I260" i="18"/>
  <c r="H260" i="18"/>
  <c r="G260" i="18"/>
  <c r="G259" i="18" s="1"/>
  <c r="E260" i="18"/>
  <c r="E259" i="18" s="1"/>
  <c r="D260" i="18"/>
  <c r="K259" i="18"/>
  <c r="H259" i="18"/>
  <c r="D259" i="18"/>
  <c r="O258" i="18"/>
  <c r="L258" i="18"/>
  <c r="I258" i="18"/>
  <c r="F258" i="18"/>
  <c r="C258" i="18" s="1"/>
  <c r="O257" i="18"/>
  <c r="L257" i="18"/>
  <c r="I257" i="18"/>
  <c r="F257" i="18"/>
  <c r="O256" i="18"/>
  <c r="L256" i="18"/>
  <c r="I256" i="18"/>
  <c r="F256" i="18"/>
  <c r="O255" i="18"/>
  <c r="L255" i="18"/>
  <c r="I255" i="18"/>
  <c r="F255" i="18"/>
  <c r="C255" i="18" s="1"/>
  <c r="O254" i="18"/>
  <c r="L254" i="18"/>
  <c r="I254" i="18"/>
  <c r="F254" i="18"/>
  <c r="O253" i="18"/>
  <c r="O252" i="18" s="1"/>
  <c r="O251" i="18" s="1"/>
  <c r="L253" i="18"/>
  <c r="I253" i="18"/>
  <c r="C253" i="18" s="1"/>
  <c r="F253" i="18"/>
  <c r="N252" i="18"/>
  <c r="N251" i="18" s="1"/>
  <c r="M252" i="18"/>
  <c r="L252" i="18"/>
  <c r="L251" i="18" s="1"/>
  <c r="K252" i="18"/>
  <c r="J252" i="18"/>
  <c r="J251" i="18" s="1"/>
  <c r="H252" i="18"/>
  <c r="H251" i="18" s="1"/>
  <c r="G252" i="18"/>
  <c r="G251" i="18" s="1"/>
  <c r="E252" i="18"/>
  <c r="E251" i="18" s="1"/>
  <c r="D252" i="18"/>
  <c r="D251" i="18" s="1"/>
  <c r="M251" i="18"/>
  <c r="K251" i="18"/>
  <c r="O250" i="18"/>
  <c r="L250" i="18"/>
  <c r="I250" i="18"/>
  <c r="F250" i="18"/>
  <c r="O249" i="18"/>
  <c r="L249" i="18"/>
  <c r="I249" i="18"/>
  <c r="F249" i="18"/>
  <c r="O248" i="18"/>
  <c r="L248" i="18"/>
  <c r="I248" i="18"/>
  <c r="F248" i="18"/>
  <c r="O247" i="18"/>
  <c r="O246" i="18" s="1"/>
  <c r="L247" i="18"/>
  <c r="I247" i="18"/>
  <c r="I246" i="18" s="1"/>
  <c r="F247" i="18"/>
  <c r="C247" i="18"/>
  <c r="N246" i="18"/>
  <c r="M246" i="18"/>
  <c r="L246" i="18"/>
  <c r="K246" i="18"/>
  <c r="J246" i="18"/>
  <c r="H246" i="18"/>
  <c r="G246" i="18"/>
  <c r="E246" i="18"/>
  <c r="D246" i="18"/>
  <c r="O245" i="18"/>
  <c r="L245" i="18"/>
  <c r="I245" i="18"/>
  <c r="C245" i="18" s="1"/>
  <c r="F245" i="18"/>
  <c r="O244" i="18"/>
  <c r="L244" i="18"/>
  <c r="I244" i="18"/>
  <c r="F244" i="18"/>
  <c r="O243" i="18"/>
  <c r="L243" i="18"/>
  <c r="I243" i="18"/>
  <c r="C243" i="18" s="1"/>
  <c r="F243" i="18"/>
  <c r="O242" i="18"/>
  <c r="L242" i="18"/>
  <c r="I242" i="18"/>
  <c r="F242" i="18"/>
  <c r="O241" i="18"/>
  <c r="L241" i="18"/>
  <c r="I241" i="18"/>
  <c r="F241" i="18"/>
  <c r="O240" i="18"/>
  <c r="L240" i="18"/>
  <c r="I240" i="18"/>
  <c r="F240" i="18"/>
  <c r="C240" i="18" s="1"/>
  <c r="O239" i="18"/>
  <c r="O238" i="18" s="1"/>
  <c r="L239" i="18"/>
  <c r="I239" i="18"/>
  <c r="F239" i="18"/>
  <c r="C239" i="18" s="1"/>
  <c r="N238" i="18"/>
  <c r="M238" i="18"/>
  <c r="L238" i="18"/>
  <c r="K238" i="18"/>
  <c r="J238" i="18"/>
  <c r="H238" i="18"/>
  <c r="G238" i="18"/>
  <c r="E238" i="18"/>
  <c r="D238" i="18"/>
  <c r="O237" i="18"/>
  <c r="L237" i="18"/>
  <c r="I237" i="18"/>
  <c r="F237" i="18"/>
  <c r="O236" i="18"/>
  <c r="L236" i="18"/>
  <c r="L235" i="18" s="1"/>
  <c r="I236" i="18"/>
  <c r="F236" i="18"/>
  <c r="C236" i="18" s="1"/>
  <c r="O235" i="18"/>
  <c r="N235" i="18"/>
  <c r="M235" i="18"/>
  <c r="K235" i="18"/>
  <c r="J235" i="18"/>
  <c r="H235" i="18"/>
  <c r="G235" i="18"/>
  <c r="E235" i="18"/>
  <c r="D235" i="18"/>
  <c r="O234" i="18"/>
  <c r="L234" i="18"/>
  <c r="L233" i="18" s="1"/>
  <c r="I234" i="18"/>
  <c r="F234" i="18"/>
  <c r="F233" i="18" s="1"/>
  <c r="O233" i="18"/>
  <c r="N233" i="18"/>
  <c r="N231" i="18" s="1"/>
  <c r="N230" i="18" s="1"/>
  <c r="M233" i="18"/>
  <c r="M231" i="18" s="1"/>
  <c r="M230" i="18" s="1"/>
  <c r="K233" i="18"/>
  <c r="J233" i="18"/>
  <c r="I233" i="18"/>
  <c r="H233" i="18"/>
  <c r="G233" i="18"/>
  <c r="E233" i="18"/>
  <c r="E231" i="18" s="1"/>
  <c r="D233" i="18"/>
  <c r="O232" i="18"/>
  <c r="L232" i="18"/>
  <c r="L231" i="18" s="1"/>
  <c r="L230" i="18" s="1"/>
  <c r="I232" i="18"/>
  <c r="F232" i="18"/>
  <c r="K231" i="18"/>
  <c r="K230" i="18" s="1"/>
  <c r="G231" i="18"/>
  <c r="O229" i="18"/>
  <c r="L229" i="18"/>
  <c r="I229" i="18"/>
  <c r="F229" i="18"/>
  <c r="O228" i="18"/>
  <c r="L228" i="18"/>
  <c r="L227" i="18" s="1"/>
  <c r="I228" i="18"/>
  <c r="F228" i="18"/>
  <c r="O227" i="18"/>
  <c r="N227" i="18"/>
  <c r="M227" i="18"/>
  <c r="K227" i="18"/>
  <c r="J227" i="18"/>
  <c r="I227" i="18"/>
  <c r="H227" i="18"/>
  <c r="G227" i="18"/>
  <c r="E227" i="18"/>
  <c r="D227" i="18"/>
  <c r="O226" i="18"/>
  <c r="L226" i="18"/>
  <c r="I226" i="18"/>
  <c r="F226" i="18"/>
  <c r="C226" i="18" s="1"/>
  <c r="O225" i="18"/>
  <c r="L225" i="18"/>
  <c r="I225" i="18"/>
  <c r="F225" i="18"/>
  <c r="C225" i="18" s="1"/>
  <c r="O224" i="18"/>
  <c r="L224" i="18"/>
  <c r="I224" i="18"/>
  <c r="F224" i="18"/>
  <c r="O223" i="18"/>
  <c r="L223" i="18"/>
  <c r="I223" i="18"/>
  <c r="C223" i="18" s="1"/>
  <c r="F223" i="18"/>
  <c r="O222" i="18"/>
  <c r="L222" i="18"/>
  <c r="I222" i="18"/>
  <c r="F222" i="18"/>
  <c r="O221" i="18"/>
  <c r="L221" i="18"/>
  <c r="I221" i="18"/>
  <c r="C221" i="18" s="1"/>
  <c r="F221" i="18"/>
  <c r="O220" i="18"/>
  <c r="L220" i="18"/>
  <c r="I220" i="18"/>
  <c r="F220" i="18"/>
  <c r="O219" i="18"/>
  <c r="L219" i="18"/>
  <c r="I219" i="18"/>
  <c r="C219" i="18" s="1"/>
  <c r="F219" i="18"/>
  <c r="O218" i="18"/>
  <c r="L218" i="18"/>
  <c r="I218" i="18"/>
  <c r="F218" i="18"/>
  <c r="O217" i="18"/>
  <c r="O216" i="18" s="1"/>
  <c r="L217" i="18"/>
  <c r="C217" i="18" s="1"/>
  <c r="I217" i="18"/>
  <c r="F217" i="18"/>
  <c r="N216" i="18"/>
  <c r="M216" i="18"/>
  <c r="K216" i="18"/>
  <c r="J216" i="18"/>
  <c r="H216" i="18"/>
  <c r="G216" i="18"/>
  <c r="F216" i="18"/>
  <c r="E216" i="18"/>
  <c r="D216" i="18"/>
  <c r="O215" i="18"/>
  <c r="L215" i="18"/>
  <c r="I215" i="18"/>
  <c r="F215" i="18"/>
  <c r="C215" i="18" s="1"/>
  <c r="O214" i="18"/>
  <c r="L214" i="18"/>
  <c r="I214" i="18"/>
  <c r="F214" i="18"/>
  <c r="O213" i="18"/>
  <c r="L213" i="18"/>
  <c r="I213" i="18"/>
  <c r="C213" i="18" s="1"/>
  <c r="F213" i="18"/>
  <c r="O212" i="18"/>
  <c r="L212" i="18"/>
  <c r="I212" i="18"/>
  <c r="F212" i="18"/>
  <c r="O211" i="18"/>
  <c r="L211" i="18"/>
  <c r="I211" i="18"/>
  <c r="C211" i="18" s="1"/>
  <c r="F211" i="18"/>
  <c r="O210" i="18"/>
  <c r="L210" i="18"/>
  <c r="I210" i="18"/>
  <c r="F210" i="18"/>
  <c r="O209" i="18"/>
  <c r="L209" i="18"/>
  <c r="I209" i="18"/>
  <c r="F209" i="18"/>
  <c r="O208" i="18"/>
  <c r="L208" i="18"/>
  <c r="I208" i="18"/>
  <c r="F208" i="18"/>
  <c r="O207" i="18"/>
  <c r="L207" i="18"/>
  <c r="I207" i="18"/>
  <c r="F207" i="18"/>
  <c r="C207" i="18"/>
  <c r="O206" i="18"/>
  <c r="L206" i="18"/>
  <c r="I206" i="18"/>
  <c r="F206" i="18"/>
  <c r="O205" i="18"/>
  <c r="O204" i="18" s="1"/>
  <c r="N205" i="18"/>
  <c r="M205" i="18"/>
  <c r="M204" i="18" s="1"/>
  <c r="K205" i="18"/>
  <c r="J205" i="18"/>
  <c r="H205" i="18"/>
  <c r="G205" i="18"/>
  <c r="E205" i="18"/>
  <c r="E204" i="18" s="1"/>
  <c r="D205" i="18"/>
  <c r="N204" i="18"/>
  <c r="J204" i="18"/>
  <c r="H204" i="18"/>
  <c r="D204" i="18"/>
  <c r="O203" i="18"/>
  <c r="L203" i="18"/>
  <c r="I203" i="18"/>
  <c r="C203" i="18" s="1"/>
  <c r="F203" i="18"/>
  <c r="O202" i="18"/>
  <c r="L202" i="18"/>
  <c r="I202" i="18"/>
  <c r="F202" i="18"/>
  <c r="O201" i="18"/>
  <c r="L201" i="18"/>
  <c r="I201" i="18"/>
  <c r="C201" i="18" s="1"/>
  <c r="F201" i="18"/>
  <c r="O200" i="18"/>
  <c r="L200" i="18"/>
  <c r="I200" i="18"/>
  <c r="F200" i="18"/>
  <c r="O199" i="18"/>
  <c r="O198" i="18" s="1"/>
  <c r="L199" i="18"/>
  <c r="I199" i="18"/>
  <c r="I198" i="18" s="1"/>
  <c r="F199" i="18"/>
  <c r="C199" i="18"/>
  <c r="N198" i="18"/>
  <c r="N196" i="18" s="1"/>
  <c r="N195" i="18" s="1"/>
  <c r="N194" i="18" s="1"/>
  <c r="M198" i="18"/>
  <c r="K198" i="18"/>
  <c r="J198" i="18"/>
  <c r="J196" i="18" s="1"/>
  <c r="J195" i="18" s="1"/>
  <c r="H198" i="18"/>
  <c r="H196" i="18" s="1"/>
  <c r="H195" i="18" s="1"/>
  <c r="G198" i="18"/>
  <c r="E198" i="18"/>
  <c r="D198" i="18"/>
  <c r="D196" i="18" s="1"/>
  <c r="D195" i="18" s="1"/>
  <c r="O197" i="18"/>
  <c r="O196" i="18" s="1"/>
  <c r="O195" i="18" s="1"/>
  <c r="L197" i="18"/>
  <c r="I197" i="18"/>
  <c r="I196" i="18" s="1"/>
  <c r="F197" i="18"/>
  <c r="M196" i="18"/>
  <c r="M195" i="18" s="1"/>
  <c r="M194" i="18" s="1"/>
  <c r="K196" i="18"/>
  <c r="G196" i="18"/>
  <c r="E196" i="18"/>
  <c r="E195" i="18" s="1"/>
  <c r="O193" i="18"/>
  <c r="O192" i="18" s="1"/>
  <c r="O191" i="18" s="1"/>
  <c r="L193" i="18"/>
  <c r="I193" i="18"/>
  <c r="I192" i="18" s="1"/>
  <c r="F193" i="18"/>
  <c r="N192" i="18"/>
  <c r="N191" i="18" s="1"/>
  <c r="M192" i="18"/>
  <c r="L192" i="18"/>
  <c r="L191" i="18" s="1"/>
  <c r="K192" i="18"/>
  <c r="J192" i="18"/>
  <c r="J191" i="18" s="1"/>
  <c r="H192" i="18"/>
  <c r="H191" i="18" s="1"/>
  <c r="G192" i="18"/>
  <c r="F192" i="18"/>
  <c r="E192" i="18"/>
  <c r="E191" i="18" s="1"/>
  <c r="D192" i="18"/>
  <c r="D191" i="18" s="1"/>
  <c r="M191" i="18"/>
  <c r="K191" i="18"/>
  <c r="I191" i="18"/>
  <c r="G191" i="18"/>
  <c r="O190" i="18"/>
  <c r="L190" i="18"/>
  <c r="I190" i="18"/>
  <c r="F190" i="18"/>
  <c r="O189" i="18"/>
  <c r="O188" i="18" s="1"/>
  <c r="L189" i="18"/>
  <c r="L188" i="18" s="1"/>
  <c r="L187" i="18" s="1"/>
  <c r="I189" i="18"/>
  <c r="I188" i="18" s="1"/>
  <c r="F189" i="18"/>
  <c r="N188" i="18"/>
  <c r="M188" i="18"/>
  <c r="K188" i="18"/>
  <c r="J188" i="18"/>
  <c r="J187" i="18" s="1"/>
  <c r="H188" i="18"/>
  <c r="H187" i="18" s="1"/>
  <c r="G188" i="18"/>
  <c r="F188" i="18"/>
  <c r="E188" i="18"/>
  <c r="E187" i="18" s="1"/>
  <c r="D188" i="18"/>
  <c r="D187" i="18" s="1"/>
  <c r="M187" i="18"/>
  <c r="K187" i="18"/>
  <c r="I187" i="18"/>
  <c r="G187" i="18"/>
  <c r="O186" i="18"/>
  <c r="L186" i="18"/>
  <c r="I186" i="18"/>
  <c r="F186" i="18"/>
  <c r="O185" i="18"/>
  <c r="O184" i="18" s="1"/>
  <c r="L185" i="18"/>
  <c r="L184" i="18" s="1"/>
  <c r="I185" i="18"/>
  <c r="I184" i="18" s="1"/>
  <c r="F185" i="18"/>
  <c r="C185" i="18" s="1"/>
  <c r="N184" i="18"/>
  <c r="M184" i="18"/>
  <c r="K184" i="18"/>
  <c r="J184" i="18"/>
  <c r="H184" i="18"/>
  <c r="G184" i="18"/>
  <c r="F184" i="18"/>
  <c r="E184" i="18"/>
  <c r="D184" i="18"/>
  <c r="O183" i="18"/>
  <c r="L183" i="18"/>
  <c r="I183" i="18"/>
  <c r="C183" i="18" s="1"/>
  <c r="F183" i="18"/>
  <c r="O182" i="18"/>
  <c r="L182" i="18"/>
  <c r="I182" i="18"/>
  <c r="F182" i="18"/>
  <c r="O181" i="18"/>
  <c r="L181" i="18"/>
  <c r="I181" i="18"/>
  <c r="F181" i="18"/>
  <c r="C181" i="18" s="1"/>
  <c r="O180" i="18"/>
  <c r="L180" i="18"/>
  <c r="L179" i="18" s="1"/>
  <c r="I180" i="18"/>
  <c r="F180" i="18"/>
  <c r="O179" i="18"/>
  <c r="N179" i="18"/>
  <c r="M179" i="18"/>
  <c r="K179" i="18"/>
  <c r="J179" i="18"/>
  <c r="I179" i="18"/>
  <c r="H179" i="18"/>
  <c r="G179" i="18"/>
  <c r="E179" i="18"/>
  <c r="D179" i="18"/>
  <c r="O178" i="18"/>
  <c r="L178" i="18"/>
  <c r="I178" i="18"/>
  <c r="F178" i="18"/>
  <c r="C178" i="18" s="1"/>
  <c r="O177" i="18"/>
  <c r="L177" i="18"/>
  <c r="I177" i="18"/>
  <c r="F177" i="18"/>
  <c r="C177" i="18" s="1"/>
  <c r="O176" i="18"/>
  <c r="L176" i="18"/>
  <c r="L175" i="18" s="1"/>
  <c r="L174" i="18" s="1"/>
  <c r="I176" i="18"/>
  <c r="F176" i="18"/>
  <c r="O175" i="18"/>
  <c r="O174" i="18" s="1"/>
  <c r="N175" i="18"/>
  <c r="M175" i="18"/>
  <c r="M174" i="18" s="1"/>
  <c r="M173" i="18" s="1"/>
  <c r="K175" i="18"/>
  <c r="K174" i="18" s="1"/>
  <c r="K173" i="18" s="1"/>
  <c r="J175" i="18"/>
  <c r="I175" i="18"/>
  <c r="I174" i="18" s="1"/>
  <c r="I173" i="18" s="1"/>
  <c r="H175" i="18"/>
  <c r="H174" i="18" s="1"/>
  <c r="H173" i="18" s="1"/>
  <c r="G175" i="18"/>
  <c r="G174" i="18" s="1"/>
  <c r="G173" i="18" s="1"/>
  <c r="E175" i="18"/>
  <c r="E174" i="18" s="1"/>
  <c r="E173" i="18" s="1"/>
  <c r="D175" i="18"/>
  <c r="N174" i="18"/>
  <c r="N173" i="18" s="1"/>
  <c r="J174" i="18"/>
  <c r="J173" i="18" s="1"/>
  <c r="D174" i="18"/>
  <c r="D173" i="18" s="1"/>
  <c r="O172" i="18"/>
  <c r="L172" i="18"/>
  <c r="I172" i="18"/>
  <c r="F172" i="18"/>
  <c r="C172" i="18" s="1"/>
  <c r="O171" i="18"/>
  <c r="L171" i="18"/>
  <c r="I171" i="18"/>
  <c r="F171" i="18"/>
  <c r="O170" i="18"/>
  <c r="L170" i="18"/>
  <c r="I170" i="18"/>
  <c r="F170" i="18"/>
  <c r="C170" i="18" s="1"/>
  <c r="O169" i="18"/>
  <c r="L169" i="18"/>
  <c r="I169" i="18"/>
  <c r="F169" i="18"/>
  <c r="C169" i="18" s="1"/>
  <c r="O168" i="18"/>
  <c r="L168" i="18"/>
  <c r="I168" i="18"/>
  <c r="F168" i="18"/>
  <c r="O167" i="18"/>
  <c r="O166" i="18" s="1"/>
  <c r="O165" i="18" s="1"/>
  <c r="L167" i="18"/>
  <c r="I167" i="18"/>
  <c r="I166" i="18" s="1"/>
  <c r="I165" i="18" s="1"/>
  <c r="F167" i="18"/>
  <c r="N166" i="18"/>
  <c r="N165" i="18" s="1"/>
  <c r="M166" i="18"/>
  <c r="L166" i="18"/>
  <c r="L165" i="18" s="1"/>
  <c r="K166" i="18"/>
  <c r="J166" i="18"/>
  <c r="J165" i="18" s="1"/>
  <c r="H166" i="18"/>
  <c r="H165" i="18" s="1"/>
  <c r="G166" i="18"/>
  <c r="F166" i="18"/>
  <c r="F165" i="18" s="1"/>
  <c r="E166" i="18"/>
  <c r="E165" i="18" s="1"/>
  <c r="D166" i="18"/>
  <c r="D165" i="18" s="1"/>
  <c r="M165" i="18"/>
  <c r="K165" i="18"/>
  <c r="G165" i="18"/>
  <c r="O164" i="18"/>
  <c r="L164" i="18"/>
  <c r="I164" i="18"/>
  <c r="F164" i="18"/>
  <c r="O163" i="18"/>
  <c r="L163" i="18"/>
  <c r="I163" i="18"/>
  <c r="C163" i="18" s="1"/>
  <c r="F163" i="18"/>
  <c r="O162" i="18"/>
  <c r="L162" i="18"/>
  <c r="I162" i="18"/>
  <c r="F162" i="18"/>
  <c r="O161" i="18"/>
  <c r="O160" i="18" s="1"/>
  <c r="L161" i="18"/>
  <c r="L160" i="18" s="1"/>
  <c r="I161" i="18"/>
  <c r="I160" i="18" s="1"/>
  <c r="F161" i="18"/>
  <c r="C161" i="18"/>
  <c r="N160" i="18"/>
  <c r="M160" i="18"/>
  <c r="K160" i="18"/>
  <c r="J160" i="18"/>
  <c r="H160" i="18"/>
  <c r="G160" i="18"/>
  <c r="F160" i="18"/>
  <c r="E160" i="18"/>
  <c r="D160" i="18"/>
  <c r="O159" i="18"/>
  <c r="L159" i="18"/>
  <c r="I159" i="18"/>
  <c r="F159" i="18"/>
  <c r="O158" i="18"/>
  <c r="L158" i="18"/>
  <c r="I158" i="18"/>
  <c r="F158" i="18"/>
  <c r="O157" i="18"/>
  <c r="L157" i="18"/>
  <c r="I157" i="18"/>
  <c r="F157" i="18"/>
  <c r="C157" i="18" s="1"/>
  <c r="O156" i="18"/>
  <c r="L156" i="18"/>
  <c r="I156" i="18"/>
  <c r="F156" i="18"/>
  <c r="O155" i="18"/>
  <c r="L155" i="18"/>
  <c r="I155" i="18"/>
  <c r="C155" i="18" s="1"/>
  <c r="F155" i="18"/>
  <c r="O154" i="18"/>
  <c r="L154" i="18"/>
  <c r="I154" i="18"/>
  <c r="F154" i="18"/>
  <c r="O153" i="18"/>
  <c r="O151" i="18" s="1"/>
  <c r="L153" i="18"/>
  <c r="I153" i="18"/>
  <c r="C153" i="18" s="1"/>
  <c r="F153" i="18"/>
  <c r="O152" i="18"/>
  <c r="L152" i="18"/>
  <c r="L151" i="18" s="1"/>
  <c r="I152" i="18"/>
  <c r="F152" i="18"/>
  <c r="C152" i="18" s="1"/>
  <c r="N151" i="18"/>
  <c r="M151" i="18"/>
  <c r="K151" i="18"/>
  <c r="J151" i="18"/>
  <c r="I151" i="18"/>
  <c r="H151" i="18"/>
  <c r="G151" i="18"/>
  <c r="E151" i="18"/>
  <c r="D151" i="18"/>
  <c r="O150" i="18"/>
  <c r="L150" i="18"/>
  <c r="I150" i="18"/>
  <c r="F150" i="18"/>
  <c r="C150" i="18" s="1"/>
  <c r="O149" i="18"/>
  <c r="L149" i="18"/>
  <c r="I149" i="18"/>
  <c r="F149" i="18"/>
  <c r="C149" i="18" s="1"/>
  <c r="O148" i="18"/>
  <c r="L148" i="18"/>
  <c r="I148" i="18"/>
  <c r="F148" i="18"/>
  <c r="O147" i="18"/>
  <c r="L147" i="18"/>
  <c r="I147" i="18"/>
  <c r="C147" i="18" s="1"/>
  <c r="F147" i="18"/>
  <c r="O146" i="18"/>
  <c r="L146" i="18"/>
  <c r="I146" i="18"/>
  <c r="F146" i="18"/>
  <c r="O145" i="18"/>
  <c r="O144" i="18" s="1"/>
  <c r="L145" i="18"/>
  <c r="I145" i="18"/>
  <c r="I144" i="18" s="1"/>
  <c r="F145" i="18"/>
  <c r="N144" i="18"/>
  <c r="M144" i="18"/>
  <c r="L144" i="18"/>
  <c r="K144" i="18"/>
  <c r="J144" i="18"/>
  <c r="H144" i="18"/>
  <c r="G144" i="18"/>
  <c r="F144" i="18"/>
  <c r="E144" i="18"/>
  <c r="D144" i="18"/>
  <c r="O143" i="18"/>
  <c r="L143" i="18"/>
  <c r="I143" i="18"/>
  <c r="F143" i="18"/>
  <c r="O142" i="18"/>
  <c r="L142" i="18"/>
  <c r="L141" i="18" s="1"/>
  <c r="I142" i="18"/>
  <c r="F142" i="18"/>
  <c r="F141" i="18" s="1"/>
  <c r="O141" i="18"/>
  <c r="N141" i="18"/>
  <c r="M141" i="18"/>
  <c r="K141" i="18"/>
  <c r="J141" i="18"/>
  <c r="I141" i="18"/>
  <c r="H141" i="18"/>
  <c r="G141" i="18"/>
  <c r="E141" i="18"/>
  <c r="D141" i="18"/>
  <c r="O140" i="18"/>
  <c r="L140" i="18"/>
  <c r="I140" i="18"/>
  <c r="F140" i="18"/>
  <c r="O139" i="18"/>
  <c r="L139" i="18"/>
  <c r="I139" i="18"/>
  <c r="F139" i="18"/>
  <c r="O138" i="18"/>
  <c r="L138" i="18"/>
  <c r="I138" i="18"/>
  <c r="F138" i="18"/>
  <c r="C138" i="18" s="1"/>
  <c r="O137" i="18"/>
  <c r="O136" i="18" s="1"/>
  <c r="L137" i="18"/>
  <c r="I137" i="18"/>
  <c r="I136" i="18" s="1"/>
  <c r="F137" i="18"/>
  <c r="C137" i="18" s="1"/>
  <c r="N136" i="18"/>
  <c r="M136" i="18"/>
  <c r="L136" i="18"/>
  <c r="K136" i="18"/>
  <c r="J136" i="18"/>
  <c r="H136" i="18"/>
  <c r="G136" i="18"/>
  <c r="E136" i="18"/>
  <c r="D136" i="18"/>
  <c r="O135" i="18"/>
  <c r="L135" i="18"/>
  <c r="I135" i="18"/>
  <c r="F135" i="18"/>
  <c r="O134" i="18"/>
  <c r="L134" i="18"/>
  <c r="I134" i="18"/>
  <c r="F134" i="18"/>
  <c r="O133" i="18"/>
  <c r="O131" i="18" s="1"/>
  <c r="L133" i="18"/>
  <c r="I133" i="18"/>
  <c r="F133" i="18"/>
  <c r="C133" i="18"/>
  <c r="O132" i="18"/>
  <c r="L132" i="18"/>
  <c r="L131" i="18" s="1"/>
  <c r="I132" i="18"/>
  <c r="F132" i="18"/>
  <c r="C132" i="18" s="1"/>
  <c r="N131" i="18"/>
  <c r="N130" i="18" s="1"/>
  <c r="M131" i="18"/>
  <c r="M130" i="18" s="1"/>
  <c r="K131" i="18"/>
  <c r="K130" i="18" s="1"/>
  <c r="J131" i="18"/>
  <c r="I131" i="18"/>
  <c r="I130" i="18" s="1"/>
  <c r="H131" i="18"/>
  <c r="G131" i="18"/>
  <c r="G130" i="18" s="1"/>
  <c r="E131" i="18"/>
  <c r="E130" i="18" s="1"/>
  <c r="D131" i="18"/>
  <c r="J130" i="18"/>
  <c r="H130" i="18"/>
  <c r="D130" i="18"/>
  <c r="O129" i="18"/>
  <c r="O128" i="18" s="1"/>
  <c r="L129" i="18"/>
  <c r="I129" i="18"/>
  <c r="I128" i="18" s="1"/>
  <c r="F129" i="18"/>
  <c r="C129" i="18" s="1"/>
  <c r="N128" i="18"/>
  <c r="M128" i="18"/>
  <c r="L128" i="18"/>
  <c r="K128" i="18"/>
  <c r="J128" i="18"/>
  <c r="H128" i="18"/>
  <c r="G128" i="18"/>
  <c r="E128" i="18"/>
  <c r="D128" i="18"/>
  <c r="O127" i="18"/>
  <c r="L127" i="18"/>
  <c r="I127" i="18"/>
  <c r="E127" i="18"/>
  <c r="F127" i="18" s="1"/>
  <c r="O126" i="18"/>
  <c r="O122" i="18" s="1"/>
  <c r="L126" i="18"/>
  <c r="I126" i="18"/>
  <c r="F126" i="18"/>
  <c r="C126" i="18"/>
  <c r="O125" i="18"/>
  <c r="L125" i="18"/>
  <c r="I125" i="18"/>
  <c r="F125" i="18"/>
  <c r="C125" i="18" s="1"/>
  <c r="O124" i="18"/>
  <c r="L124" i="18"/>
  <c r="I124" i="18"/>
  <c r="F124" i="18"/>
  <c r="O123" i="18"/>
  <c r="L123" i="18"/>
  <c r="L122" i="18" s="1"/>
  <c r="I123" i="18"/>
  <c r="F123" i="18"/>
  <c r="F122" i="18" s="1"/>
  <c r="N122" i="18"/>
  <c r="M122" i="18"/>
  <c r="K122" i="18"/>
  <c r="J122" i="18"/>
  <c r="I122" i="18"/>
  <c r="H122" i="18"/>
  <c r="G122" i="18"/>
  <c r="E122" i="18"/>
  <c r="D122" i="18"/>
  <c r="O121" i="18"/>
  <c r="L121" i="18"/>
  <c r="I121" i="18"/>
  <c r="F121" i="18"/>
  <c r="O120" i="18"/>
  <c r="L120" i="18"/>
  <c r="I120" i="18"/>
  <c r="E120" i="18"/>
  <c r="F120" i="18" s="1"/>
  <c r="O119" i="18"/>
  <c r="L119" i="18"/>
  <c r="I119" i="18"/>
  <c r="F119" i="18"/>
  <c r="C119" i="18" s="1"/>
  <c r="O118" i="18"/>
  <c r="L118" i="18"/>
  <c r="I118" i="18"/>
  <c r="F118" i="18"/>
  <c r="O117" i="18"/>
  <c r="O116" i="18" s="1"/>
  <c r="L117" i="18"/>
  <c r="I117" i="18"/>
  <c r="I116" i="18" s="1"/>
  <c r="F117" i="18"/>
  <c r="N116" i="18"/>
  <c r="M116" i="18"/>
  <c r="L116" i="18"/>
  <c r="K116" i="18"/>
  <c r="J116" i="18"/>
  <c r="H116" i="18"/>
  <c r="G116" i="18"/>
  <c r="D116" i="18"/>
  <c r="O115" i="18"/>
  <c r="L115" i="18"/>
  <c r="I115" i="18"/>
  <c r="C115" i="18" s="1"/>
  <c r="F115" i="18"/>
  <c r="O114" i="18"/>
  <c r="L114" i="18"/>
  <c r="I114" i="18"/>
  <c r="F114" i="18"/>
  <c r="C114" i="18" s="1"/>
  <c r="O113" i="18"/>
  <c r="L113" i="18"/>
  <c r="L112" i="18" s="1"/>
  <c r="I113" i="18"/>
  <c r="F113" i="18"/>
  <c r="N112" i="18"/>
  <c r="M112" i="18"/>
  <c r="K112" i="18"/>
  <c r="J112" i="18"/>
  <c r="H112" i="18"/>
  <c r="G112" i="18"/>
  <c r="F112" i="18"/>
  <c r="E112" i="18"/>
  <c r="D112" i="18"/>
  <c r="O111" i="18"/>
  <c r="L111" i="18"/>
  <c r="I111" i="18"/>
  <c r="F111" i="18"/>
  <c r="C111" i="18" s="1"/>
  <c r="O110" i="18"/>
  <c r="L110" i="18"/>
  <c r="I110" i="18"/>
  <c r="F110" i="18"/>
  <c r="O109" i="18"/>
  <c r="L109" i="18"/>
  <c r="I109" i="18"/>
  <c r="F109" i="18"/>
  <c r="O108" i="18"/>
  <c r="L108" i="18"/>
  <c r="I108" i="18"/>
  <c r="F108" i="18"/>
  <c r="O107" i="18"/>
  <c r="O103" i="18" s="1"/>
  <c r="L107" i="18"/>
  <c r="I107" i="18"/>
  <c r="F107" i="18"/>
  <c r="C107" i="18"/>
  <c r="O106" i="18"/>
  <c r="L106" i="18"/>
  <c r="I106" i="18"/>
  <c r="F106" i="18"/>
  <c r="C106" i="18" s="1"/>
  <c r="O105" i="18"/>
  <c r="L105" i="18"/>
  <c r="I105" i="18"/>
  <c r="F105" i="18"/>
  <c r="O104" i="18"/>
  <c r="L104" i="18"/>
  <c r="L103" i="18" s="1"/>
  <c r="I104" i="18"/>
  <c r="F104" i="18"/>
  <c r="F103" i="18" s="1"/>
  <c r="N103" i="18"/>
  <c r="M103" i="18"/>
  <c r="K103" i="18"/>
  <c r="J103" i="18"/>
  <c r="I103" i="18"/>
  <c r="H103" i="18"/>
  <c r="G103" i="18"/>
  <c r="E103" i="18"/>
  <c r="D103" i="18"/>
  <c r="O102" i="18"/>
  <c r="L102" i="18"/>
  <c r="I102" i="18"/>
  <c r="F102" i="18"/>
  <c r="C102" i="18" s="1"/>
  <c r="O101" i="18"/>
  <c r="L101" i="18"/>
  <c r="I101" i="18"/>
  <c r="F101" i="18"/>
  <c r="O100" i="18"/>
  <c r="L100" i="18"/>
  <c r="I100" i="18"/>
  <c r="F100" i="18"/>
  <c r="C100" i="18" s="1"/>
  <c r="O99" i="18"/>
  <c r="L99" i="18"/>
  <c r="I99" i="18"/>
  <c r="F99" i="18"/>
  <c r="C99" i="18" s="1"/>
  <c r="O98" i="18"/>
  <c r="L98" i="18"/>
  <c r="I98" i="18"/>
  <c r="F98" i="18"/>
  <c r="O97" i="18"/>
  <c r="L97" i="18"/>
  <c r="I97" i="18"/>
  <c r="C97" i="18" s="1"/>
  <c r="F97" i="18"/>
  <c r="O96" i="18"/>
  <c r="L96" i="18"/>
  <c r="I96" i="18"/>
  <c r="F96" i="18"/>
  <c r="O95" i="18"/>
  <c r="N95" i="18"/>
  <c r="M95" i="18"/>
  <c r="K95" i="18"/>
  <c r="J95" i="18"/>
  <c r="H95" i="18"/>
  <c r="G95" i="18"/>
  <c r="E95" i="18"/>
  <c r="D95" i="18"/>
  <c r="O94" i="18"/>
  <c r="L94" i="18"/>
  <c r="I94" i="18"/>
  <c r="F94" i="18"/>
  <c r="O93" i="18"/>
  <c r="L93" i="18"/>
  <c r="I93" i="18"/>
  <c r="F93" i="18"/>
  <c r="O92" i="18"/>
  <c r="L92" i="18"/>
  <c r="I92" i="18"/>
  <c r="F92" i="18"/>
  <c r="C92" i="18" s="1"/>
  <c r="O91" i="18"/>
  <c r="L91" i="18"/>
  <c r="I91" i="18"/>
  <c r="F91" i="18"/>
  <c r="C91" i="18" s="1"/>
  <c r="O90" i="18"/>
  <c r="L90" i="18"/>
  <c r="I90" i="18"/>
  <c r="F90" i="18"/>
  <c r="N89" i="18"/>
  <c r="M89" i="18"/>
  <c r="K89" i="18"/>
  <c r="K83" i="18" s="1"/>
  <c r="J89" i="18"/>
  <c r="I89" i="18"/>
  <c r="H89" i="18"/>
  <c r="G89" i="18"/>
  <c r="E89" i="18"/>
  <c r="D89" i="18"/>
  <c r="O88" i="18"/>
  <c r="L88" i="18"/>
  <c r="I88" i="18"/>
  <c r="F88" i="18"/>
  <c r="C88" i="18" s="1"/>
  <c r="O87" i="18"/>
  <c r="L87" i="18"/>
  <c r="I87" i="18"/>
  <c r="F87" i="18"/>
  <c r="C87" i="18" s="1"/>
  <c r="O86" i="18"/>
  <c r="L86" i="18"/>
  <c r="I86" i="18"/>
  <c r="F86" i="18"/>
  <c r="O85" i="18"/>
  <c r="O84" i="18" s="1"/>
  <c r="L85" i="18"/>
  <c r="I85" i="18"/>
  <c r="I84" i="18" s="1"/>
  <c r="F85" i="18"/>
  <c r="N84" i="18"/>
  <c r="N83" i="18" s="1"/>
  <c r="M84" i="18"/>
  <c r="L84" i="18"/>
  <c r="K84" i="18"/>
  <c r="J84" i="18"/>
  <c r="J83" i="18" s="1"/>
  <c r="H84" i="18"/>
  <c r="H83" i="18" s="1"/>
  <c r="G84" i="18"/>
  <c r="E84" i="18"/>
  <c r="D84" i="18"/>
  <c r="M83" i="18"/>
  <c r="G83" i="18"/>
  <c r="O82" i="18"/>
  <c r="L82" i="18"/>
  <c r="I82" i="18"/>
  <c r="F82" i="18"/>
  <c r="C82" i="18" s="1"/>
  <c r="O81" i="18"/>
  <c r="O80" i="18" s="1"/>
  <c r="L81" i="18"/>
  <c r="L80" i="18" s="1"/>
  <c r="I81" i="18"/>
  <c r="I80" i="18" s="1"/>
  <c r="F81" i="18"/>
  <c r="N80" i="18"/>
  <c r="M80" i="18"/>
  <c r="K80" i="18"/>
  <c r="J80" i="18"/>
  <c r="H80" i="18"/>
  <c r="H76" i="18" s="1"/>
  <c r="H75" i="18" s="1"/>
  <c r="G80" i="18"/>
  <c r="F80" i="18"/>
  <c r="E80" i="18"/>
  <c r="D80" i="18"/>
  <c r="O79" i="18"/>
  <c r="L79" i="18"/>
  <c r="I79" i="18"/>
  <c r="F79" i="18"/>
  <c r="C79" i="18" s="1"/>
  <c r="O78" i="18"/>
  <c r="L78" i="18"/>
  <c r="I78" i="18"/>
  <c r="F78" i="18"/>
  <c r="N77" i="18"/>
  <c r="N76" i="18" s="1"/>
  <c r="M77" i="18"/>
  <c r="K77" i="18"/>
  <c r="J77" i="18"/>
  <c r="I77" i="18"/>
  <c r="I76" i="18" s="1"/>
  <c r="H77" i="18"/>
  <c r="G77" i="18"/>
  <c r="G76" i="18" s="1"/>
  <c r="G75" i="18" s="1"/>
  <c r="E77" i="18"/>
  <c r="E76" i="18" s="1"/>
  <c r="D77" i="18"/>
  <c r="J76" i="18"/>
  <c r="J75" i="18" s="1"/>
  <c r="D76" i="18"/>
  <c r="O74" i="18"/>
  <c r="L74" i="18"/>
  <c r="I74" i="18"/>
  <c r="F74" i="18"/>
  <c r="C74" i="18" s="1"/>
  <c r="O73" i="18"/>
  <c r="L73" i="18"/>
  <c r="I73" i="18"/>
  <c r="F73" i="18"/>
  <c r="O72" i="18"/>
  <c r="L72" i="18"/>
  <c r="I72" i="18"/>
  <c r="F72" i="18"/>
  <c r="C72" i="18" s="1"/>
  <c r="O71" i="18"/>
  <c r="L71" i="18"/>
  <c r="I71" i="18"/>
  <c r="F71" i="18"/>
  <c r="C71" i="18" s="1"/>
  <c r="O70" i="18"/>
  <c r="L70" i="18"/>
  <c r="I70" i="18"/>
  <c r="I69" i="18" s="1"/>
  <c r="I67" i="18" s="1"/>
  <c r="F70" i="18"/>
  <c r="N69" i="18"/>
  <c r="N67" i="18" s="1"/>
  <c r="M69" i="18"/>
  <c r="M67" i="18" s="1"/>
  <c r="K69" i="18"/>
  <c r="J69" i="18"/>
  <c r="H69" i="18"/>
  <c r="G69" i="18"/>
  <c r="E69" i="18"/>
  <c r="D69" i="18"/>
  <c r="O68" i="18"/>
  <c r="L68" i="18"/>
  <c r="I68" i="18"/>
  <c r="F68" i="18"/>
  <c r="K67" i="18"/>
  <c r="J67" i="18"/>
  <c r="H67" i="18"/>
  <c r="G67" i="18"/>
  <c r="E67" i="18"/>
  <c r="D67" i="18"/>
  <c r="O66" i="18"/>
  <c r="L66" i="18"/>
  <c r="I66" i="18"/>
  <c r="F66" i="18"/>
  <c r="O65" i="18"/>
  <c r="L65" i="18"/>
  <c r="I65" i="18"/>
  <c r="F65" i="18"/>
  <c r="O64" i="18"/>
  <c r="L64" i="18"/>
  <c r="I64" i="18"/>
  <c r="F64" i="18"/>
  <c r="O63" i="18"/>
  <c r="L63" i="18"/>
  <c r="L58" i="18" s="1"/>
  <c r="I63" i="18"/>
  <c r="F63" i="18"/>
  <c r="C63" i="18" s="1"/>
  <c r="O62" i="18"/>
  <c r="L62" i="18"/>
  <c r="I62" i="18"/>
  <c r="F62" i="18"/>
  <c r="O61" i="18"/>
  <c r="L61" i="18"/>
  <c r="I61" i="18"/>
  <c r="F61" i="18"/>
  <c r="O60" i="18"/>
  <c r="L60" i="18"/>
  <c r="I60" i="18"/>
  <c r="F60" i="18"/>
  <c r="O59" i="18"/>
  <c r="O58" i="18" s="1"/>
  <c r="L59" i="18"/>
  <c r="I59" i="18"/>
  <c r="I58" i="18" s="1"/>
  <c r="F59" i="18"/>
  <c r="C59" i="18"/>
  <c r="N58" i="18"/>
  <c r="M58" i="18"/>
  <c r="K58" i="18"/>
  <c r="J58" i="18"/>
  <c r="H58" i="18"/>
  <c r="G58" i="18"/>
  <c r="F58" i="18"/>
  <c r="E58" i="18"/>
  <c r="D58" i="18"/>
  <c r="D54" i="18" s="1"/>
  <c r="D53" i="18" s="1"/>
  <c r="O57" i="18"/>
  <c r="L57" i="18"/>
  <c r="I57" i="18"/>
  <c r="F57" i="18"/>
  <c r="O56" i="18"/>
  <c r="L56" i="18"/>
  <c r="L55" i="18" s="1"/>
  <c r="I56" i="18"/>
  <c r="F56" i="18"/>
  <c r="F55" i="18" s="1"/>
  <c r="O55" i="18"/>
  <c r="N55" i="18"/>
  <c r="M55" i="18"/>
  <c r="K55" i="18"/>
  <c r="K54" i="18" s="1"/>
  <c r="K53" i="18" s="1"/>
  <c r="J55" i="18"/>
  <c r="H55" i="18"/>
  <c r="G55" i="18"/>
  <c r="G54" i="18" s="1"/>
  <c r="E55" i="18"/>
  <c r="E54" i="18" s="1"/>
  <c r="E53" i="18" s="1"/>
  <c r="D55" i="18"/>
  <c r="N54" i="18"/>
  <c r="J54" i="18"/>
  <c r="J53" i="18" s="1"/>
  <c r="H54" i="18"/>
  <c r="H53" i="18" s="1"/>
  <c r="O47" i="18"/>
  <c r="C47" i="18" s="1"/>
  <c r="O46" i="18"/>
  <c r="C46" i="18" s="1"/>
  <c r="N45" i="18"/>
  <c r="M45" i="18"/>
  <c r="L44" i="18"/>
  <c r="L43" i="18" s="1"/>
  <c r="I44" i="18"/>
  <c r="F44" i="18"/>
  <c r="C44" i="18" s="1"/>
  <c r="K43" i="18"/>
  <c r="J43" i="18"/>
  <c r="I43" i="18"/>
  <c r="H43" i="18"/>
  <c r="G43" i="18"/>
  <c r="E43" i="18"/>
  <c r="D43" i="18"/>
  <c r="F42" i="18"/>
  <c r="C42" i="18" s="1"/>
  <c r="E41" i="18"/>
  <c r="D41" i="18"/>
  <c r="L40" i="18"/>
  <c r="C40" i="18" s="1"/>
  <c r="L39" i="18"/>
  <c r="C39" i="18" s="1"/>
  <c r="L38" i="18"/>
  <c r="C38" i="18" s="1"/>
  <c r="L37" i="18"/>
  <c r="C37" i="18" s="1"/>
  <c r="K36" i="18"/>
  <c r="J36" i="18"/>
  <c r="L35" i="18"/>
  <c r="C35" i="18" s="1"/>
  <c r="L34" i="18"/>
  <c r="C34" i="18" s="1"/>
  <c r="K33" i="18"/>
  <c r="J33" i="18"/>
  <c r="L32" i="18"/>
  <c r="C32" i="18" s="1"/>
  <c r="L31" i="18"/>
  <c r="C31" i="18" s="1"/>
  <c r="K31" i="18"/>
  <c r="J31" i="18"/>
  <c r="L30" i="18"/>
  <c r="C30" i="18" s="1"/>
  <c r="L29" i="18"/>
  <c r="C29" i="18" s="1"/>
  <c r="L28" i="18"/>
  <c r="C28" i="18" s="1"/>
  <c r="K27" i="18"/>
  <c r="J27" i="18"/>
  <c r="J26" i="18" s="1"/>
  <c r="K26" i="18"/>
  <c r="K20" i="18" s="1"/>
  <c r="F25" i="18"/>
  <c r="C25" i="18" s="1"/>
  <c r="I24" i="18"/>
  <c r="F24" i="18"/>
  <c r="O23" i="18"/>
  <c r="L23" i="18"/>
  <c r="I23" i="18"/>
  <c r="F23" i="18"/>
  <c r="C23" i="18" s="1"/>
  <c r="O22" i="18"/>
  <c r="O21" i="18" s="1"/>
  <c r="L22" i="18"/>
  <c r="I22" i="18"/>
  <c r="I21" i="18" s="1"/>
  <c r="F22" i="18"/>
  <c r="C22" i="18" s="1"/>
  <c r="N21" i="18"/>
  <c r="N292" i="18" s="1"/>
  <c r="N291" i="18" s="1"/>
  <c r="M21" i="18"/>
  <c r="M292" i="18" s="1"/>
  <c r="M291" i="18" s="1"/>
  <c r="L21" i="18"/>
  <c r="K21" i="18"/>
  <c r="K292" i="18" s="1"/>
  <c r="K291" i="18" s="1"/>
  <c r="J21" i="18"/>
  <c r="J292" i="18" s="1"/>
  <c r="J291" i="18" s="1"/>
  <c r="H21" i="18"/>
  <c r="H292" i="18" s="1"/>
  <c r="H291" i="18" s="1"/>
  <c r="G21" i="18"/>
  <c r="G292" i="18" s="1"/>
  <c r="G291" i="18" s="1"/>
  <c r="E21" i="18"/>
  <c r="E292" i="18" s="1"/>
  <c r="E291" i="18" s="1"/>
  <c r="D21" i="18"/>
  <c r="D292" i="18" s="1"/>
  <c r="D291" i="18" s="1"/>
  <c r="M20" i="18"/>
  <c r="G20" i="18"/>
  <c r="O301" i="17"/>
  <c r="L301" i="17"/>
  <c r="I301" i="17"/>
  <c r="F301" i="17"/>
  <c r="O300" i="17"/>
  <c r="L300" i="17"/>
  <c r="I300" i="17"/>
  <c r="F300" i="17"/>
  <c r="C300" i="17"/>
  <c r="O299" i="17"/>
  <c r="L299" i="17"/>
  <c r="I299" i="17"/>
  <c r="F299" i="17"/>
  <c r="C299" i="17" s="1"/>
  <c r="O298" i="17"/>
  <c r="L298" i="17"/>
  <c r="I298" i="17"/>
  <c r="F298" i="17"/>
  <c r="O297" i="17"/>
  <c r="L297" i="17"/>
  <c r="I297" i="17"/>
  <c r="F297" i="17"/>
  <c r="O296" i="17"/>
  <c r="L296" i="17"/>
  <c r="I296" i="17"/>
  <c r="F296" i="17"/>
  <c r="O295" i="17"/>
  <c r="L295" i="17"/>
  <c r="I295" i="17"/>
  <c r="F295" i="17"/>
  <c r="O294" i="17"/>
  <c r="L294" i="17"/>
  <c r="I294" i="17"/>
  <c r="F294" i="17"/>
  <c r="C294" i="17" s="1"/>
  <c r="N293" i="17"/>
  <c r="M293" i="17"/>
  <c r="K293" i="17"/>
  <c r="J293" i="17"/>
  <c r="H293" i="17"/>
  <c r="G293" i="17"/>
  <c r="E293" i="17"/>
  <c r="D293" i="17"/>
  <c r="O288" i="17"/>
  <c r="O286" i="17" s="1"/>
  <c r="L288" i="17"/>
  <c r="I288" i="17"/>
  <c r="C288" i="17" s="1"/>
  <c r="F288" i="17"/>
  <c r="O287" i="17"/>
  <c r="L287" i="17"/>
  <c r="L286" i="17" s="1"/>
  <c r="I287" i="17"/>
  <c r="F287" i="17"/>
  <c r="N286" i="17"/>
  <c r="M286" i="17"/>
  <c r="K286" i="17"/>
  <c r="J286" i="17"/>
  <c r="H286" i="17"/>
  <c r="G286" i="17"/>
  <c r="E286" i="17"/>
  <c r="D286" i="17"/>
  <c r="O285" i="17"/>
  <c r="L285" i="17"/>
  <c r="L284" i="17" s="1"/>
  <c r="I285" i="17"/>
  <c r="I284" i="17" s="1"/>
  <c r="I283" i="17" s="1"/>
  <c r="F285" i="17"/>
  <c r="O284" i="17"/>
  <c r="O283" i="17" s="1"/>
  <c r="N284" i="17"/>
  <c r="M284" i="17"/>
  <c r="M283" i="17" s="1"/>
  <c r="K284" i="17"/>
  <c r="K283" i="17" s="1"/>
  <c r="J284" i="17"/>
  <c r="H284" i="17"/>
  <c r="H283" i="17" s="1"/>
  <c r="G284" i="17"/>
  <c r="G283" i="17" s="1"/>
  <c r="E284" i="17"/>
  <c r="E283" i="17" s="1"/>
  <c r="D284" i="17"/>
  <c r="N283" i="17"/>
  <c r="L283" i="17"/>
  <c r="J283" i="17"/>
  <c r="D283" i="17"/>
  <c r="O282" i="17"/>
  <c r="O281" i="17" s="1"/>
  <c r="L282" i="17"/>
  <c r="L281" i="17" s="1"/>
  <c r="I282" i="17"/>
  <c r="I281" i="17" s="1"/>
  <c r="F282" i="17"/>
  <c r="N281" i="17"/>
  <c r="M281" i="17"/>
  <c r="K281" i="17"/>
  <c r="J281" i="17"/>
  <c r="H281" i="17"/>
  <c r="G281" i="17"/>
  <c r="F281" i="17"/>
  <c r="E281" i="17"/>
  <c r="D281" i="17"/>
  <c r="O280" i="17"/>
  <c r="L280" i="17"/>
  <c r="I280" i="17"/>
  <c r="F280" i="17"/>
  <c r="C280" i="17" s="1"/>
  <c r="O279" i="17"/>
  <c r="L279" i="17"/>
  <c r="I279" i="17"/>
  <c r="F279" i="17"/>
  <c r="O278" i="17"/>
  <c r="L278" i="17"/>
  <c r="I278" i="17"/>
  <c r="C278" i="17" s="1"/>
  <c r="F278" i="17"/>
  <c r="O277" i="17"/>
  <c r="L277" i="17"/>
  <c r="I277" i="17"/>
  <c r="I276" i="17" s="1"/>
  <c r="F277" i="17"/>
  <c r="O276" i="17"/>
  <c r="N276" i="17"/>
  <c r="M276" i="17"/>
  <c r="K276" i="17"/>
  <c r="J276" i="17"/>
  <c r="H276" i="17"/>
  <c r="G276" i="17"/>
  <c r="E276" i="17"/>
  <c r="D276" i="17"/>
  <c r="O275" i="17"/>
  <c r="L275" i="17"/>
  <c r="I275" i="17"/>
  <c r="F275" i="17"/>
  <c r="O274" i="17"/>
  <c r="L274" i="17"/>
  <c r="I274" i="17"/>
  <c r="C274" i="17" s="1"/>
  <c r="F274" i="17"/>
  <c r="O273" i="17"/>
  <c r="L273" i="17"/>
  <c r="L272" i="17" s="1"/>
  <c r="I273" i="17"/>
  <c r="I272" i="17" s="1"/>
  <c r="F273" i="17"/>
  <c r="O272" i="17"/>
  <c r="N272" i="17"/>
  <c r="M272" i="17"/>
  <c r="M270" i="17" s="1"/>
  <c r="M269" i="17" s="1"/>
  <c r="K272" i="17"/>
  <c r="J272" i="17"/>
  <c r="H272" i="17"/>
  <c r="G272" i="17"/>
  <c r="E272" i="17"/>
  <c r="E270" i="17" s="1"/>
  <c r="E269" i="17" s="1"/>
  <c r="D272" i="17"/>
  <c r="O271" i="17"/>
  <c r="L271" i="17"/>
  <c r="I271" i="17"/>
  <c r="F271" i="17"/>
  <c r="N270" i="17"/>
  <c r="N269" i="17" s="1"/>
  <c r="K270" i="17"/>
  <c r="J270" i="17"/>
  <c r="H270" i="17"/>
  <c r="H269" i="17" s="1"/>
  <c r="G270" i="17"/>
  <c r="G269" i="17" s="1"/>
  <c r="D270" i="17"/>
  <c r="J269" i="17"/>
  <c r="D269" i="17"/>
  <c r="O268" i="17"/>
  <c r="L268" i="17"/>
  <c r="I268" i="17"/>
  <c r="F268" i="17"/>
  <c r="O267" i="17"/>
  <c r="L267" i="17"/>
  <c r="I267" i="17"/>
  <c r="F267" i="17"/>
  <c r="O266" i="17"/>
  <c r="L266" i="17"/>
  <c r="I266" i="17"/>
  <c r="F266" i="17"/>
  <c r="C266" i="17" s="1"/>
  <c r="O265" i="17"/>
  <c r="O264" i="17" s="1"/>
  <c r="L265" i="17"/>
  <c r="I265" i="17"/>
  <c r="I264" i="17" s="1"/>
  <c r="F265" i="17"/>
  <c r="C265" i="17" s="1"/>
  <c r="N264" i="17"/>
  <c r="M264" i="17"/>
  <c r="L264" i="17"/>
  <c r="K264" i="17"/>
  <c r="J264" i="17"/>
  <c r="H264" i="17"/>
  <c r="G264" i="17"/>
  <c r="G259" i="17" s="1"/>
  <c r="E264" i="17"/>
  <c r="D264" i="17"/>
  <c r="O263" i="17"/>
  <c r="L263" i="17"/>
  <c r="I263" i="17"/>
  <c r="F263" i="17"/>
  <c r="O262" i="17"/>
  <c r="L262" i="17"/>
  <c r="I262" i="17"/>
  <c r="F262" i="17"/>
  <c r="O261" i="17"/>
  <c r="O260" i="17" s="1"/>
  <c r="O259" i="17" s="1"/>
  <c r="L261" i="17"/>
  <c r="I261" i="17"/>
  <c r="I260" i="17" s="1"/>
  <c r="I259" i="17" s="1"/>
  <c r="F261" i="17"/>
  <c r="C261" i="17"/>
  <c r="N260" i="17"/>
  <c r="M260" i="17"/>
  <c r="M259" i="17" s="1"/>
  <c r="L260" i="17"/>
  <c r="K260" i="17"/>
  <c r="J260" i="17"/>
  <c r="H260" i="17"/>
  <c r="H259" i="17" s="1"/>
  <c r="G260" i="17"/>
  <c r="F260" i="17"/>
  <c r="C260" i="17" s="1"/>
  <c r="E260" i="17"/>
  <c r="D260" i="17"/>
  <c r="D259" i="17" s="1"/>
  <c r="K259" i="17"/>
  <c r="E259" i="17"/>
  <c r="O258" i="17"/>
  <c r="L258" i="17"/>
  <c r="I258" i="17"/>
  <c r="F258" i="17"/>
  <c r="C258" i="17" s="1"/>
  <c r="O257" i="17"/>
  <c r="L257" i="17"/>
  <c r="I257" i="17"/>
  <c r="F257" i="17"/>
  <c r="C257" i="17" s="1"/>
  <c r="O256" i="17"/>
  <c r="L256" i="17"/>
  <c r="I256" i="17"/>
  <c r="F256" i="17"/>
  <c r="O255" i="17"/>
  <c r="L255" i="17"/>
  <c r="I255" i="17"/>
  <c r="C255" i="17" s="1"/>
  <c r="F255" i="17"/>
  <c r="O254" i="17"/>
  <c r="L254" i="17"/>
  <c r="I254" i="17"/>
  <c r="F254" i="17"/>
  <c r="O253" i="17"/>
  <c r="O252" i="17" s="1"/>
  <c r="O251" i="17" s="1"/>
  <c r="L253" i="17"/>
  <c r="I253" i="17"/>
  <c r="I252" i="17" s="1"/>
  <c r="I251" i="17" s="1"/>
  <c r="F253" i="17"/>
  <c r="C253" i="17"/>
  <c r="N252" i="17"/>
  <c r="N251" i="17" s="1"/>
  <c r="M252" i="17"/>
  <c r="L252" i="17"/>
  <c r="K252" i="17"/>
  <c r="K251" i="17" s="1"/>
  <c r="J252" i="17"/>
  <c r="J251" i="17" s="1"/>
  <c r="H252" i="17"/>
  <c r="H251" i="17" s="1"/>
  <c r="G252" i="17"/>
  <c r="E252" i="17"/>
  <c r="E251" i="17" s="1"/>
  <c r="D252" i="17"/>
  <c r="D251" i="17" s="1"/>
  <c r="M251" i="17"/>
  <c r="G251" i="17"/>
  <c r="O250" i="17"/>
  <c r="L250" i="17"/>
  <c r="I250" i="17"/>
  <c r="F250" i="17"/>
  <c r="O249" i="17"/>
  <c r="L249" i="17"/>
  <c r="I249" i="17"/>
  <c r="F249" i="17"/>
  <c r="C249" i="17"/>
  <c r="O248" i="17"/>
  <c r="L248" i="17"/>
  <c r="I248" i="17"/>
  <c r="F248" i="17"/>
  <c r="C248" i="17" s="1"/>
  <c r="O247" i="17"/>
  <c r="L247" i="17"/>
  <c r="I247" i="17"/>
  <c r="F247" i="17"/>
  <c r="F246" i="17" s="1"/>
  <c r="N246" i="17"/>
  <c r="M246" i="17"/>
  <c r="K246" i="17"/>
  <c r="J246" i="17"/>
  <c r="H246" i="17"/>
  <c r="G246" i="17"/>
  <c r="E246" i="17"/>
  <c r="D246" i="17"/>
  <c r="O245" i="17"/>
  <c r="L245" i="17"/>
  <c r="I245" i="17"/>
  <c r="C245" i="17" s="1"/>
  <c r="F245" i="17"/>
  <c r="O244" i="17"/>
  <c r="L244" i="17"/>
  <c r="I244" i="17"/>
  <c r="F244" i="17"/>
  <c r="O243" i="17"/>
  <c r="L243" i="17"/>
  <c r="I243" i="17"/>
  <c r="F243" i="17"/>
  <c r="O242" i="17"/>
  <c r="L242" i="17"/>
  <c r="I242" i="17"/>
  <c r="F242" i="17"/>
  <c r="C242" i="17" s="1"/>
  <c r="O241" i="17"/>
  <c r="L241" i="17"/>
  <c r="I241" i="17"/>
  <c r="F241" i="17"/>
  <c r="C241" i="17" s="1"/>
  <c r="O240" i="17"/>
  <c r="L240" i="17"/>
  <c r="I240" i="17"/>
  <c r="F240" i="17"/>
  <c r="O239" i="17"/>
  <c r="O238" i="17" s="1"/>
  <c r="L239" i="17"/>
  <c r="I239" i="17"/>
  <c r="I238" i="17" s="1"/>
  <c r="F239" i="17"/>
  <c r="N238" i="17"/>
  <c r="M238" i="17"/>
  <c r="K238" i="17"/>
  <c r="J238" i="17"/>
  <c r="H238" i="17"/>
  <c r="H231" i="17" s="1"/>
  <c r="H230" i="17" s="1"/>
  <c r="G238" i="17"/>
  <c r="F238" i="17"/>
  <c r="E238" i="17"/>
  <c r="D238" i="17"/>
  <c r="O237" i="17"/>
  <c r="L237" i="17"/>
  <c r="I237" i="17"/>
  <c r="F237" i="17"/>
  <c r="C237" i="17" s="1"/>
  <c r="O236" i="17"/>
  <c r="L236" i="17"/>
  <c r="I236" i="17"/>
  <c r="I235" i="17" s="1"/>
  <c r="F236" i="17"/>
  <c r="N235" i="17"/>
  <c r="M235" i="17"/>
  <c r="K235" i="17"/>
  <c r="J235" i="17"/>
  <c r="H235" i="17"/>
  <c r="G235" i="17"/>
  <c r="E235" i="17"/>
  <c r="D235" i="17"/>
  <c r="O234" i="17"/>
  <c r="L234" i="17"/>
  <c r="L233" i="17" s="1"/>
  <c r="I234" i="17"/>
  <c r="F234" i="17"/>
  <c r="F233" i="17" s="1"/>
  <c r="O233" i="17"/>
  <c r="N233" i="17"/>
  <c r="M233" i="17"/>
  <c r="K233" i="17"/>
  <c r="K231" i="17" s="1"/>
  <c r="J233" i="17"/>
  <c r="I233" i="17"/>
  <c r="H233" i="17"/>
  <c r="G233" i="17"/>
  <c r="G231" i="17" s="1"/>
  <c r="E233" i="17"/>
  <c r="D233" i="17"/>
  <c r="O232" i="17"/>
  <c r="L232" i="17"/>
  <c r="I232" i="17"/>
  <c r="F232" i="17"/>
  <c r="M231" i="17"/>
  <c r="E231" i="17"/>
  <c r="O229" i="17"/>
  <c r="L229" i="17"/>
  <c r="I229" i="17"/>
  <c r="F229" i="17"/>
  <c r="C229" i="17" s="1"/>
  <c r="O228" i="17"/>
  <c r="L228" i="17"/>
  <c r="L227" i="17" s="1"/>
  <c r="I228" i="17"/>
  <c r="I227" i="17" s="1"/>
  <c r="F228" i="17"/>
  <c r="O227" i="17"/>
  <c r="N227" i="17"/>
  <c r="M227" i="17"/>
  <c r="K227" i="17"/>
  <c r="J227" i="17"/>
  <c r="H227" i="17"/>
  <c r="G227" i="17"/>
  <c r="E227" i="17"/>
  <c r="D227" i="17"/>
  <c r="O226" i="17"/>
  <c r="L226" i="17"/>
  <c r="I226" i="17"/>
  <c r="F226" i="17"/>
  <c r="O225" i="17"/>
  <c r="L225" i="17"/>
  <c r="I225" i="17"/>
  <c r="F225" i="17"/>
  <c r="C225" i="17"/>
  <c r="O224" i="17"/>
  <c r="L224" i="17"/>
  <c r="I224" i="17"/>
  <c r="F224" i="17"/>
  <c r="C224" i="17" s="1"/>
  <c r="O223" i="17"/>
  <c r="L223" i="17"/>
  <c r="I223" i="17"/>
  <c r="F223" i="17"/>
  <c r="O222" i="17"/>
  <c r="L222" i="17"/>
  <c r="I222" i="17"/>
  <c r="F222" i="17"/>
  <c r="C222" i="17" s="1"/>
  <c r="O221" i="17"/>
  <c r="L221" i="17"/>
  <c r="L216" i="17" s="1"/>
  <c r="I221" i="17"/>
  <c r="F221" i="17"/>
  <c r="C221" i="17" s="1"/>
  <c r="O220" i="17"/>
  <c r="L220" i="17"/>
  <c r="I220" i="17"/>
  <c r="F220" i="17"/>
  <c r="O219" i="17"/>
  <c r="L219" i="17"/>
  <c r="I219" i="17"/>
  <c r="C219" i="17" s="1"/>
  <c r="F219" i="17"/>
  <c r="O218" i="17"/>
  <c r="L218" i="17"/>
  <c r="I218" i="17"/>
  <c r="F218" i="17"/>
  <c r="O217" i="17"/>
  <c r="O216" i="17" s="1"/>
  <c r="L217" i="17"/>
  <c r="I217" i="17"/>
  <c r="I216" i="17" s="1"/>
  <c r="F217" i="17"/>
  <c r="N216" i="17"/>
  <c r="M216" i="17"/>
  <c r="K216" i="17"/>
  <c r="J216" i="17"/>
  <c r="H216" i="17"/>
  <c r="H204" i="17" s="1"/>
  <c r="G216" i="17"/>
  <c r="E216" i="17"/>
  <c r="D216" i="17"/>
  <c r="O215" i="17"/>
  <c r="L215" i="17"/>
  <c r="I215" i="17"/>
  <c r="F215" i="17"/>
  <c r="O214" i="17"/>
  <c r="L214" i="17"/>
  <c r="I214" i="17"/>
  <c r="F214" i="17"/>
  <c r="O213" i="17"/>
  <c r="O205" i="17" s="1"/>
  <c r="O204" i="17" s="1"/>
  <c r="L213" i="17"/>
  <c r="I213" i="17"/>
  <c r="F213" i="17"/>
  <c r="C213" i="17"/>
  <c r="O212" i="17"/>
  <c r="L212" i="17"/>
  <c r="I212" i="17"/>
  <c r="F212" i="17"/>
  <c r="C212" i="17" s="1"/>
  <c r="O211" i="17"/>
  <c r="L211" i="17"/>
  <c r="I211" i="17"/>
  <c r="F211" i="17"/>
  <c r="O210" i="17"/>
  <c r="L210" i="17"/>
  <c r="I210" i="17"/>
  <c r="F210" i="17"/>
  <c r="C210" i="17" s="1"/>
  <c r="O209" i="17"/>
  <c r="L209" i="17"/>
  <c r="I209" i="17"/>
  <c r="F209" i="17"/>
  <c r="C209" i="17" s="1"/>
  <c r="O208" i="17"/>
  <c r="L208" i="17"/>
  <c r="I208" i="17"/>
  <c r="F208" i="17"/>
  <c r="O207" i="17"/>
  <c r="L207" i="17"/>
  <c r="I207" i="17"/>
  <c r="C207" i="17" s="1"/>
  <c r="F207" i="17"/>
  <c r="O206" i="17"/>
  <c r="L206" i="17"/>
  <c r="I206" i="17"/>
  <c r="F206" i="17"/>
  <c r="N205" i="17"/>
  <c r="M205" i="17"/>
  <c r="M204" i="17" s="1"/>
  <c r="M195" i="17" s="1"/>
  <c r="K205" i="17"/>
  <c r="J205" i="17"/>
  <c r="H205" i="17"/>
  <c r="G205" i="17"/>
  <c r="G204" i="17" s="1"/>
  <c r="E205" i="17"/>
  <c r="D205" i="17"/>
  <c r="N204" i="17"/>
  <c r="J204" i="17"/>
  <c r="D204" i="17"/>
  <c r="O203" i="17"/>
  <c r="L203" i="17"/>
  <c r="I203" i="17"/>
  <c r="F203" i="17"/>
  <c r="O202" i="17"/>
  <c r="L202" i="17"/>
  <c r="I202" i="17"/>
  <c r="F202" i="17"/>
  <c r="O201" i="17"/>
  <c r="L201" i="17"/>
  <c r="I201" i="17"/>
  <c r="F201" i="17"/>
  <c r="C201" i="17" s="1"/>
  <c r="O200" i="17"/>
  <c r="L200" i="17"/>
  <c r="I200" i="17"/>
  <c r="F200" i="17"/>
  <c r="O199" i="17"/>
  <c r="O198" i="17" s="1"/>
  <c r="L199" i="17"/>
  <c r="I199" i="17"/>
  <c r="I198" i="17" s="1"/>
  <c r="F199" i="17"/>
  <c r="N198" i="17"/>
  <c r="N196" i="17" s="1"/>
  <c r="N195" i="17" s="1"/>
  <c r="M198" i="17"/>
  <c r="L198" i="17"/>
  <c r="K198" i="17"/>
  <c r="J198" i="17"/>
  <c r="J196" i="17" s="1"/>
  <c r="J195" i="17" s="1"/>
  <c r="H198" i="17"/>
  <c r="G198" i="17"/>
  <c r="G196" i="17" s="1"/>
  <c r="F198" i="17"/>
  <c r="E198" i="17"/>
  <c r="D198" i="17"/>
  <c r="O197" i="17"/>
  <c r="L197" i="17"/>
  <c r="I197" i="17"/>
  <c r="I196" i="17" s="1"/>
  <c r="F197" i="17"/>
  <c r="M196" i="17"/>
  <c r="L196" i="17"/>
  <c r="K196" i="17"/>
  <c r="H196" i="17"/>
  <c r="E196" i="17"/>
  <c r="D196" i="17"/>
  <c r="O193" i="17"/>
  <c r="O192" i="17" s="1"/>
  <c r="O191" i="17" s="1"/>
  <c r="L193" i="17"/>
  <c r="I193" i="17"/>
  <c r="I192" i="17" s="1"/>
  <c r="I191" i="17" s="1"/>
  <c r="F193" i="17"/>
  <c r="N192" i="17"/>
  <c r="N191" i="17" s="1"/>
  <c r="M192" i="17"/>
  <c r="M191" i="17" s="1"/>
  <c r="M187" i="17" s="1"/>
  <c r="L192" i="17"/>
  <c r="L191" i="17" s="1"/>
  <c r="K192" i="17"/>
  <c r="J192" i="17"/>
  <c r="J191" i="17" s="1"/>
  <c r="H192" i="17"/>
  <c r="H191" i="17" s="1"/>
  <c r="G192" i="17"/>
  <c r="F192" i="17"/>
  <c r="E192" i="17"/>
  <c r="D192" i="17"/>
  <c r="D191" i="17" s="1"/>
  <c r="K191" i="17"/>
  <c r="K187" i="17" s="1"/>
  <c r="G191" i="17"/>
  <c r="E191" i="17"/>
  <c r="O190" i="17"/>
  <c r="L190" i="17"/>
  <c r="I190" i="17"/>
  <c r="F190" i="17"/>
  <c r="C190" i="17" s="1"/>
  <c r="O189" i="17"/>
  <c r="O188" i="17" s="1"/>
  <c r="L189" i="17"/>
  <c r="I189" i="17"/>
  <c r="I188" i="17" s="1"/>
  <c r="F189" i="17"/>
  <c r="C189" i="17" s="1"/>
  <c r="N188" i="17"/>
  <c r="N187" i="17" s="1"/>
  <c r="M188" i="17"/>
  <c r="L188" i="17"/>
  <c r="L187" i="17" s="1"/>
  <c r="K188" i="17"/>
  <c r="J188" i="17"/>
  <c r="J187" i="17" s="1"/>
  <c r="H188" i="17"/>
  <c r="G188" i="17"/>
  <c r="G187" i="17" s="1"/>
  <c r="E188" i="17"/>
  <c r="E187" i="17" s="1"/>
  <c r="D188" i="17"/>
  <c r="O186" i="17"/>
  <c r="L186" i="17"/>
  <c r="I186" i="17"/>
  <c r="F186" i="17"/>
  <c r="O185" i="17"/>
  <c r="O184" i="17" s="1"/>
  <c r="L185" i="17"/>
  <c r="I185" i="17"/>
  <c r="I184" i="17" s="1"/>
  <c r="F185" i="17"/>
  <c r="C185" i="17"/>
  <c r="N184" i="17"/>
  <c r="M184" i="17"/>
  <c r="L184" i="17"/>
  <c r="K184" i="17"/>
  <c r="J184" i="17"/>
  <c r="H184" i="17"/>
  <c r="G184" i="17"/>
  <c r="F184" i="17"/>
  <c r="C184" i="17" s="1"/>
  <c r="E184" i="17"/>
  <c r="D184" i="17"/>
  <c r="O183" i="17"/>
  <c r="L183" i="17"/>
  <c r="I183" i="17"/>
  <c r="F183" i="17"/>
  <c r="O182" i="17"/>
  <c r="L182" i="17"/>
  <c r="I182" i="17"/>
  <c r="F182" i="17"/>
  <c r="O181" i="17"/>
  <c r="L181" i="17"/>
  <c r="I181" i="17"/>
  <c r="F181" i="17"/>
  <c r="C181" i="17" s="1"/>
  <c r="O180" i="17"/>
  <c r="L180" i="17"/>
  <c r="I180" i="17"/>
  <c r="F180" i="17"/>
  <c r="N179" i="17"/>
  <c r="M179" i="17"/>
  <c r="K179" i="17"/>
  <c r="J179" i="17"/>
  <c r="I179" i="17"/>
  <c r="H179" i="17"/>
  <c r="G179" i="17"/>
  <c r="E179" i="17"/>
  <c r="D179" i="17"/>
  <c r="D174" i="17" s="1"/>
  <c r="D173" i="17" s="1"/>
  <c r="O178" i="17"/>
  <c r="L178" i="17"/>
  <c r="I178" i="17"/>
  <c r="F178" i="17"/>
  <c r="C178" i="17" s="1"/>
  <c r="O177" i="17"/>
  <c r="L177" i="17"/>
  <c r="I177" i="17"/>
  <c r="F177" i="17"/>
  <c r="C177" i="17" s="1"/>
  <c r="O176" i="17"/>
  <c r="L176" i="17"/>
  <c r="I176" i="17"/>
  <c r="I175" i="17" s="1"/>
  <c r="I174" i="17" s="1"/>
  <c r="I173" i="17" s="1"/>
  <c r="F176" i="17"/>
  <c r="N175" i="17"/>
  <c r="N174" i="17" s="1"/>
  <c r="N173" i="17" s="1"/>
  <c r="M175" i="17"/>
  <c r="M174" i="17" s="1"/>
  <c r="K175" i="17"/>
  <c r="K174" i="17" s="1"/>
  <c r="K173" i="17" s="1"/>
  <c r="J175" i="17"/>
  <c r="H175" i="17"/>
  <c r="G175" i="17"/>
  <c r="G174" i="17" s="1"/>
  <c r="G173" i="17" s="1"/>
  <c r="E175" i="17"/>
  <c r="E174" i="17" s="1"/>
  <c r="E173" i="17" s="1"/>
  <c r="D175" i="17"/>
  <c r="J174" i="17"/>
  <c r="J173" i="17" s="1"/>
  <c r="H174" i="17"/>
  <c r="O172" i="17"/>
  <c r="L172" i="17"/>
  <c r="I172" i="17"/>
  <c r="F172" i="17"/>
  <c r="O171" i="17"/>
  <c r="L171" i="17"/>
  <c r="I171" i="17"/>
  <c r="F171" i="17"/>
  <c r="O170" i="17"/>
  <c r="L170" i="17"/>
  <c r="I170" i="17"/>
  <c r="F170" i="17"/>
  <c r="O169" i="17"/>
  <c r="L169" i="17"/>
  <c r="I169" i="17"/>
  <c r="F169" i="17"/>
  <c r="C169" i="17" s="1"/>
  <c r="O168" i="17"/>
  <c r="L168" i="17"/>
  <c r="I168" i="17"/>
  <c r="F168" i="17"/>
  <c r="O167" i="17"/>
  <c r="O166" i="17" s="1"/>
  <c r="O165" i="17" s="1"/>
  <c r="L167" i="17"/>
  <c r="I167" i="17"/>
  <c r="I166" i="17" s="1"/>
  <c r="I165" i="17" s="1"/>
  <c r="F167" i="17"/>
  <c r="N166" i="17"/>
  <c r="N165" i="17" s="1"/>
  <c r="M166" i="17"/>
  <c r="K166" i="17"/>
  <c r="J166" i="17"/>
  <c r="J165" i="17" s="1"/>
  <c r="H166" i="17"/>
  <c r="H165" i="17" s="1"/>
  <c r="G166" i="17"/>
  <c r="F166" i="17"/>
  <c r="F165" i="17" s="1"/>
  <c r="E166" i="17"/>
  <c r="D166" i="17"/>
  <c r="D165" i="17" s="1"/>
  <c r="M165" i="17"/>
  <c r="K165" i="17"/>
  <c r="G165" i="17"/>
  <c r="E165" i="17"/>
  <c r="O164" i="17"/>
  <c r="L164" i="17"/>
  <c r="I164" i="17"/>
  <c r="F164" i="17"/>
  <c r="C164" i="17" s="1"/>
  <c r="O163" i="17"/>
  <c r="L163" i="17"/>
  <c r="I163" i="17"/>
  <c r="F163" i="17"/>
  <c r="O162" i="17"/>
  <c r="L162" i="17"/>
  <c r="I162" i="17"/>
  <c r="F162" i="17"/>
  <c r="C162" i="17" s="1"/>
  <c r="O161" i="17"/>
  <c r="O160" i="17" s="1"/>
  <c r="L161" i="17"/>
  <c r="I161" i="17"/>
  <c r="I160" i="17" s="1"/>
  <c r="F161" i="17"/>
  <c r="C161" i="17" s="1"/>
  <c r="N160" i="17"/>
  <c r="M160" i="17"/>
  <c r="L160" i="17"/>
  <c r="K160" i="17"/>
  <c r="J160" i="17"/>
  <c r="H160" i="17"/>
  <c r="G160" i="17"/>
  <c r="E160" i="17"/>
  <c r="D160" i="17"/>
  <c r="O159" i="17"/>
  <c r="L159" i="17"/>
  <c r="I159" i="17"/>
  <c r="F159" i="17"/>
  <c r="O158" i="17"/>
  <c r="L158" i="17"/>
  <c r="I158" i="17"/>
  <c r="F158" i="17"/>
  <c r="O157" i="17"/>
  <c r="L157" i="17"/>
  <c r="I157" i="17"/>
  <c r="F157" i="17"/>
  <c r="C157" i="17"/>
  <c r="O156" i="17"/>
  <c r="L156" i="17"/>
  <c r="I156" i="17"/>
  <c r="F156" i="17"/>
  <c r="C156" i="17" s="1"/>
  <c r="O155" i="17"/>
  <c r="L155" i="17"/>
  <c r="I155" i="17"/>
  <c r="F155" i="17"/>
  <c r="O154" i="17"/>
  <c r="L154" i="17"/>
  <c r="I154" i="17"/>
  <c r="F154" i="17"/>
  <c r="C154" i="17" s="1"/>
  <c r="O153" i="17"/>
  <c r="L153" i="17"/>
  <c r="I153" i="17"/>
  <c r="F153" i="17"/>
  <c r="C153" i="17" s="1"/>
  <c r="O152" i="17"/>
  <c r="L152" i="17"/>
  <c r="I152" i="17"/>
  <c r="I151" i="17" s="1"/>
  <c r="F152" i="17"/>
  <c r="N151" i="17"/>
  <c r="M151" i="17"/>
  <c r="K151" i="17"/>
  <c r="J151" i="17"/>
  <c r="H151" i="17"/>
  <c r="G151" i="17"/>
  <c r="E151" i="17"/>
  <c r="D151" i="17"/>
  <c r="O150" i="17"/>
  <c r="L150" i="17"/>
  <c r="I150" i="17"/>
  <c r="F150" i="17"/>
  <c r="O149" i="17"/>
  <c r="L149" i="17"/>
  <c r="L144" i="17" s="1"/>
  <c r="I149" i="17"/>
  <c r="F149" i="17"/>
  <c r="C149" i="17" s="1"/>
  <c r="O148" i="17"/>
  <c r="L148" i="17"/>
  <c r="I148" i="17"/>
  <c r="F148" i="17"/>
  <c r="O147" i="17"/>
  <c r="L147" i="17"/>
  <c r="I147" i="17"/>
  <c r="F147" i="17"/>
  <c r="O146" i="17"/>
  <c r="L146" i="17"/>
  <c r="I146" i="17"/>
  <c r="F146" i="17"/>
  <c r="O145" i="17"/>
  <c r="O144" i="17" s="1"/>
  <c r="L145" i="17"/>
  <c r="I145" i="17"/>
  <c r="I144" i="17" s="1"/>
  <c r="F145" i="17"/>
  <c r="C145" i="17"/>
  <c r="N144" i="17"/>
  <c r="M144" i="17"/>
  <c r="K144" i="17"/>
  <c r="J144" i="17"/>
  <c r="H144" i="17"/>
  <c r="G144" i="17"/>
  <c r="E144" i="17"/>
  <c r="D144" i="17"/>
  <c r="O143" i="17"/>
  <c r="L143" i="17"/>
  <c r="I143" i="17"/>
  <c r="C143" i="17" s="1"/>
  <c r="F143" i="17"/>
  <c r="O142" i="17"/>
  <c r="L142" i="17"/>
  <c r="L141" i="17" s="1"/>
  <c r="I142" i="17"/>
  <c r="F142" i="17"/>
  <c r="F141" i="17" s="1"/>
  <c r="O141" i="17"/>
  <c r="N141" i="17"/>
  <c r="M141" i="17"/>
  <c r="K141" i="17"/>
  <c r="J141" i="17"/>
  <c r="H141" i="17"/>
  <c r="G141" i="17"/>
  <c r="E141" i="17"/>
  <c r="D141" i="17"/>
  <c r="O140" i="17"/>
  <c r="L140" i="17"/>
  <c r="I140" i="17"/>
  <c r="F140" i="17"/>
  <c r="O139" i="17"/>
  <c r="L139" i="17"/>
  <c r="I139" i="17"/>
  <c r="F139" i="17"/>
  <c r="O138" i="17"/>
  <c r="L138" i="17"/>
  <c r="I138" i="17"/>
  <c r="F138" i="17"/>
  <c r="O137" i="17"/>
  <c r="O136" i="17" s="1"/>
  <c r="L137" i="17"/>
  <c r="L136" i="17" s="1"/>
  <c r="I137" i="17"/>
  <c r="I136" i="17" s="1"/>
  <c r="F137" i="17"/>
  <c r="C137" i="17" s="1"/>
  <c r="N136" i="17"/>
  <c r="M136" i="17"/>
  <c r="K136" i="17"/>
  <c r="J136" i="17"/>
  <c r="H136" i="17"/>
  <c r="G136" i="17"/>
  <c r="E136" i="17"/>
  <c r="D136" i="17"/>
  <c r="O135" i="17"/>
  <c r="L135" i="17"/>
  <c r="I135" i="17"/>
  <c r="C135" i="17" s="1"/>
  <c r="F135" i="17"/>
  <c r="O134" i="17"/>
  <c r="L134" i="17"/>
  <c r="I134" i="17"/>
  <c r="F134" i="17"/>
  <c r="O133" i="17"/>
  <c r="O131" i="17" s="1"/>
  <c r="L133" i="17"/>
  <c r="I133" i="17"/>
  <c r="C133" i="17" s="1"/>
  <c r="F133" i="17"/>
  <c r="O132" i="17"/>
  <c r="L132" i="17"/>
  <c r="L131" i="17" s="1"/>
  <c r="I132" i="17"/>
  <c r="I131" i="17" s="1"/>
  <c r="F132" i="17"/>
  <c r="N131" i="17"/>
  <c r="M131" i="17"/>
  <c r="M130" i="17" s="1"/>
  <c r="K131" i="17"/>
  <c r="J131" i="17"/>
  <c r="J130" i="17" s="1"/>
  <c r="H131" i="17"/>
  <c r="G131" i="17"/>
  <c r="E131" i="17"/>
  <c r="D131" i="17"/>
  <c r="N130" i="17"/>
  <c r="O129" i="17"/>
  <c r="O128" i="17" s="1"/>
  <c r="L129" i="17"/>
  <c r="I129" i="17"/>
  <c r="I128" i="17" s="1"/>
  <c r="F129" i="17"/>
  <c r="N128" i="17"/>
  <c r="M128" i="17"/>
  <c r="L128" i="17"/>
  <c r="K128" i="17"/>
  <c r="J128" i="17"/>
  <c r="H128" i="17"/>
  <c r="G128" i="17"/>
  <c r="F128" i="17"/>
  <c r="E128" i="17"/>
  <c r="D128" i="17"/>
  <c r="O127" i="17"/>
  <c r="L127" i="17"/>
  <c r="I127" i="17"/>
  <c r="F127" i="17"/>
  <c r="O126" i="17"/>
  <c r="L126" i="17"/>
  <c r="I126" i="17"/>
  <c r="F126" i="17"/>
  <c r="C126" i="17" s="1"/>
  <c r="O125" i="17"/>
  <c r="L125" i="17"/>
  <c r="I125" i="17"/>
  <c r="F125" i="17"/>
  <c r="C125" i="17" s="1"/>
  <c r="O124" i="17"/>
  <c r="L124" i="17"/>
  <c r="I124" i="17"/>
  <c r="F124" i="17"/>
  <c r="O123" i="17"/>
  <c r="O122" i="17" s="1"/>
  <c r="L123" i="17"/>
  <c r="I123" i="17"/>
  <c r="I122" i="17" s="1"/>
  <c r="F123" i="17"/>
  <c r="N122" i="17"/>
  <c r="M122" i="17"/>
  <c r="K122" i="17"/>
  <c r="J122" i="17"/>
  <c r="H122" i="17"/>
  <c r="G122" i="17"/>
  <c r="F122" i="17"/>
  <c r="E122" i="17"/>
  <c r="D122" i="17"/>
  <c r="O121" i="17"/>
  <c r="L121" i="17"/>
  <c r="L116" i="17" s="1"/>
  <c r="I121" i="17"/>
  <c r="F121" i="17"/>
  <c r="C121" i="17" s="1"/>
  <c r="O120" i="17"/>
  <c r="L120" i="17"/>
  <c r="I120" i="17"/>
  <c r="F120" i="17"/>
  <c r="O119" i="17"/>
  <c r="L119" i="17"/>
  <c r="I119" i="17"/>
  <c r="F119" i="17"/>
  <c r="O118" i="17"/>
  <c r="L118" i="17"/>
  <c r="I118" i="17"/>
  <c r="F118" i="17"/>
  <c r="O117" i="17"/>
  <c r="O116" i="17" s="1"/>
  <c r="L117" i="17"/>
  <c r="I117" i="17"/>
  <c r="I116" i="17" s="1"/>
  <c r="F117" i="17"/>
  <c r="C117" i="17"/>
  <c r="N116" i="17"/>
  <c r="M116" i="17"/>
  <c r="K116" i="17"/>
  <c r="J116" i="17"/>
  <c r="H116" i="17"/>
  <c r="G116" i="17"/>
  <c r="E116" i="17"/>
  <c r="E83" i="17" s="1"/>
  <c r="D116" i="17"/>
  <c r="O115" i="17"/>
  <c r="L115" i="17"/>
  <c r="I115" i="17"/>
  <c r="C115" i="17" s="1"/>
  <c r="F115" i="17"/>
  <c r="O114" i="17"/>
  <c r="L114" i="17"/>
  <c r="I114" i="17"/>
  <c r="F114" i="17"/>
  <c r="O113" i="17"/>
  <c r="O112" i="17" s="1"/>
  <c r="L113" i="17"/>
  <c r="I113" i="17"/>
  <c r="I112" i="17" s="1"/>
  <c r="F113" i="17"/>
  <c r="N112" i="17"/>
  <c r="M112" i="17"/>
  <c r="L112" i="17"/>
  <c r="K112" i="17"/>
  <c r="J112" i="17"/>
  <c r="H112" i="17"/>
  <c r="G112" i="17"/>
  <c r="F112" i="17"/>
  <c r="E112" i="17"/>
  <c r="D112" i="17"/>
  <c r="O111" i="17"/>
  <c r="L111" i="17"/>
  <c r="I111" i="17"/>
  <c r="F111" i="17"/>
  <c r="O110" i="17"/>
  <c r="L110" i="17"/>
  <c r="I110" i="17"/>
  <c r="F110" i="17"/>
  <c r="C110" i="17" s="1"/>
  <c r="O109" i="17"/>
  <c r="L109" i="17"/>
  <c r="I109" i="17"/>
  <c r="F109" i="17"/>
  <c r="C109" i="17" s="1"/>
  <c r="O108" i="17"/>
  <c r="L108" i="17"/>
  <c r="I108" i="17"/>
  <c r="F108" i="17"/>
  <c r="O107" i="17"/>
  <c r="L107" i="17"/>
  <c r="I107" i="17"/>
  <c r="C107" i="17" s="1"/>
  <c r="F107" i="17"/>
  <c r="O106" i="17"/>
  <c r="L106" i="17"/>
  <c r="I106" i="17"/>
  <c r="F106" i="17"/>
  <c r="O105" i="17"/>
  <c r="O103" i="17" s="1"/>
  <c r="L105" i="17"/>
  <c r="I105" i="17"/>
  <c r="C105" i="17" s="1"/>
  <c r="F105" i="17"/>
  <c r="O104" i="17"/>
  <c r="L104" i="17"/>
  <c r="L103" i="17" s="1"/>
  <c r="I104" i="17"/>
  <c r="F104" i="17"/>
  <c r="N103" i="17"/>
  <c r="M103" i="17"/>
  <c r="K103" i="17"/>
  <c r="J103" i="17"/>
  <c r="H103" i="17"/>
  <c r="G103" i="17"/>
  <c r="E103" i="17"/>
  <c r="D103" i="17"/>
  <c r="O102" i="17"/>
  <c r="L102" i="17"/>
  <c r="I102" i="17"/>
  <c r="F102" i="17"/>
  <c r="O101" i="17"/>
  <c r="L101" i="17"/>
  <c r="I101" i="17"/>
  <c r="F101" i="17"/>
  <c r="C101" i="17"/>
  <c r="O100" i="17"/>
  <c r="L100" i="17"/>
  <c r="I100" i="17"/>
  <c r="F100" i="17"/>
  <c r="C100" i="17" s="1"/>
  <c r="O99" i="17"/>
  <c r="L99" i="17"/>
  <c r="I99" i="17"/>
  <c r="F99" i="17"/>
  <c r="O98" i="17"/>
  <c r="L98" i="17"/>
  <c r="I98" i="17"/>
  <c r="F98" i="17"/>
  <c r="C98" i="17" s="1"/>
  <c r="O97" i="17"/>
  <c r="L97" i="17"/>
  <c r="I97" i="17"/>
  <c r="F97" i="17"/>
  <c r="C97" i="17" s="1"/>
  <c r="O96" i="17"/>
  <c r="L96" i="17"/>
  <c r="I96" i="17"/>
  <c r="I95" i="17" s="1"/>
  <c r="F96" i="17"/>
  <c r="N95" i="17"/>
  <c r="M95" i="17"/>
  <c r="K95" i="17"/>
  <c r="J95" i="17"/>
  <c r="H95" i="17"/>
  <c r="G95" i="17"/>
  <c r="E95" i="17"/>
  <c r="D95" i="17"/>
  <c r="O94" i="17"/>
  <c r="L94" i="17"/>
  <c r="I94" i="17"/>
  <c r="F94" i="17"/>
  <c r="O93" i="17"/>
  <c r="L93" i="17"/>
  <c r="I93" i="17"/>
  <c r="F93" i="17"/>
  <c r="C93" i="17" s="1"/>
  <c r="O92" i="17"/>
  <c r="L92" i="17"/>
  <c r="I92" i="17"/>
  <c r="F92" i="17"/>
  <c r="O91" i="17"/>
  <c r="L91" i="17"/>
  <c r="I91" i="17"/>
  <c r="F91" i="17"/>
  <c r="O90" i="17"/>
  <c r="L90" i="17"/>
  <c r="I90" i="17"/>
  <c r="F90" i="17"/>
  <c r="O89" i="17"/>
  <c r="N89" i="17"/>
  <c r="M89" i="17"/>
  <c r="K89" i="17"/>
  <c r="J89" i="17"/>
  <c r="H89" i="17"/>
  <c r="G89" i="17"/>
  <c r="E89" i="17"/>
  <c r="D89" i="17"/>
  <c r="O88" i="17"/>
  <c r="L88" i="17"/>
  <c r="I88" i="17"/>
  <c r="F88" i="17"/>
  <c r="C88" i="17" s="1"/>
  <c r="O87" i="17"/>
  <c r="L87" i="17"/>
  <c r="I87" i="17"/>
  <c r="F87" i="17"/>
  <c r="O86" i="17"/>
  <c r="L86" i="17"/>
  <c r="I86" i="17"/>
  <c r="F86" i="17"/>
  <c r="C86" i="17" s="1"/>
  <c r="O85" i="17"/>
  <c r="O84" i="17" s="1"/>
  <c r="L85" i="17"/>
  <c r="L84" i="17" s="1"/>
  <c r="I85" i="17"/>
  <c r="I84" i="17" s="1"/>
  <c r="F85" i="17"/>
  <c r="N84" i="17"/>
  <c r="M84" i="17"/>
  <c r="M83" i="17" s="1"/>
  <c r="K84" i="17"/>
  <c r="J84" i="17"/>
  <c r="H84" i="17"/>
  <c r="G84" i="17"/>
  <c r="F84" i="17"/>
  <c r="E84" i="17"/>
  <c r="D84" i="17"/>
  <c r="K83" i="17"/>
  <c r="O82" i="17"/>
  <c r="L82" i="17"/>
  <c r="I82" i="17"/>
  <c r="F82" i="17"/>
  <c r="O81" i="17"/>
  <c r="O80" i="17" s="1"/>
  <c r="L81" i="17"/>
  <c r="I81" i="17"/>
  <c r="I80" i="17" s="1"/>
  <c r="F81" i="17"/>
  <c r="N80" i="17"/>
  <c r="M80" i="17"/>
  <c r="K80" i="17"/>
  <c r="J80" i="17"/>
  <c r="H80" i="17"/>
  <c r="G80" i="17"/>
  <c r="F80" i="17"/>
  <c r="E80" i="17"/>
  <c r="D80" i="17"/>
  <c r="O79" i="17"/>
  <c r="L79" i="17"/>
  <c r="I79" i="17"/>
  <c r="F79" i="17"/>
  <c r="O78" i="17"/>
  <c r="L78" i="17"/>
  <c r="L77" i="17" s="1"/>
  <c r="I78" i="17"/>
  <c r="I77" i="17" s="1"/>
  <c r="F78" i="17"/>
  <c r="O77" i="17"/>
  <c r="O76" i="17" s="1"/>
  <c r="N77" i="17"/>
  <c r="M77" i="17"/>
  <c r="K77" i="17"/>
  <c r="K76" i="17" s="1"/>
  <c r="J77" i="17"/>
  <c r="J76" i="17" s="1"/>
  <c r="H77" i="17"/>
  <c r="H76" i="17" s="1"/>
  <c r="G77" i="17"/>
  <c r="E77" i="17"/>
  <c r="E76" i="17" s="1"/>
  <c r="D77" i="17"/>
  <c r="D76" i="17"/>
  <c r="O74" i="17"/>
  <c r="L74" i="17"/>
  <c r="I74" i="17"/>
  <c r="F74" i="17"/>
  <c r="O73" i="17"/>
  <c r="L73" i="17"/>
  <c r="I73" i="17"/>
  <c r="F73" i="17"/>
  <c r="C73" i="17" s="1"/>
  <c r="O72" i="17"/>
  <c r="L72" i="17"/>
  <c r="I72" i="17"/>
  <c r="F72" i="17"/>
  <c r="O71" i="17"/>
  <c r="L71" i="17"/>
  <c r="I71" i="17"/>
  <c r="F71" i="17"/>
  <c r="C71" i="17"/>
  <c r="O70" i="17"/>
  <c r="L70" i="17"/>
  <c r="I70" i="17"/>
  <c r="F70" i="17"/>
  <c r="N69" i="17"/>
  <c r="M69" i="17"/>
  <c r="M67" i="17" s="1"/>
  <c r="K69" i="17"/>
  <c r="J69" i="17"/>
  <c r="J67" i="17" s="1"/>
  <c r="H69" i="17"/>
  <c r="G69" i="17"/>
  <c r="G67" i="17" s="1"/>
  <c r="E69" i="17"/>
  <c r="E67" i="17" s="1"/>
  <c r="D69" i="17"/>
  <c r="D67" i="17" s="1"/>
  <c r="O68" i="17"/>
  <c r="L68" i="17"/>
  <c r="I68" i="17"/>
  <c r="F68" i="17"/>
  <c r="N67" i="17"/>
  <c r="K67" i="17"/>
  <c r="K53" i="17" s="1"/>
  <c r="H67" i="17"/>
  <c r="O66" i="17"/>
  <c r="L66" i="17"/>
  <c r="I66" i="17"/>
  <c r="F66" i="17"/>
  <c r="O65" i="17"/>
  <c r="L65" i="17"/>
  <c r="I65" i="17"/>
  <c r="F65" i="17"/>
  <c r="C65" i="17" s="1"/>
  <c r="O64" i="17"/>
  <c r="L64" i="17"/>
  <c r="I64" i="17"/>
  <c r="F64" i="17"/>
  <c r="O63" i="17"/>
  <c r="L63" i="17"/>
  <c r="I63" i="17"/>
  <c r="F63" i="17"/>
  <c r="C63" i="17"/>
  <c r="O62" i="17"/>
  <c r="L62" i="17"/>
  <c r="I62" i="17"/>
  <c r="F62" i="17"/>
  <c r="C62" i="17" s="1"/>
  <c r="O61" i="17"/>
  <c r="L61" i="17"/>
  <c r="I61" i="17"/>
  <c r="F61" i="17"/>
  <c r="O60" i="17"/>
  <c r="L60" i="17"/>
  <c r="I60" i="17"/>
  <c r="F60" i="17"/>
  <c r="O59" i="17"/>
  <c r="L59" i="17"/>
  <c r="I59" i="17"/>
  <c r="F59" i="17"/>
  <c r="N58" i="17"/>
  <c r="M58" i="17"/>
  <c r="K58" i="17"/>
  <c r="J58" i="17"/>
  <c r="H58" i="17"/>
  <c r="G58" i="17"/>
  <c r="E58" i="17"/>
  <c r="D58" i="17"/>
  <c r="D54" i="17" s="1"/>
  <c r="O57" i="17"/>
  <c r="L57" i="17"/>
  <c r="I57" i="17"/>
  <c r="F57" i="17"/>
  <c r="O56" i="17"/>
  <c r="L56" i="17"/>
  <c r="L55" i="17" s="1"/>
  <c r="I56" i="17"/>
  <c r="F56" i="17"/>
  <c r="N55" i="17"/>
  <c r="M55" i="17"/>
  <c r="M54" i="17" s="1"/>
  <c r="K55" i="17"/>
  <c r="K54" i="17" s="1"/>
  <c r="J55" i="17"/>
  <c r="J54" i="17" s="1"/>
  <c r="J53" i="17" s="1"/>
  <c r="I55" i="17"/>
  <c r="H55" i="17"/>
  <c r="H54" i="17" s="1"/>
  <c r="H53" i="17" s="1"/>
  <c r="G55" i="17"/>
  <c r="E55" i="17"/>
  <c r="E54" i="17" s="1"/>
  <c r="D55" i="17"/>
  <c r="O47" i="17"/>
  <c r="C47" i="17" s="1"/>
  <c r="O46" i="17"/>
  <c r="C46" i="17" s="1"/>
  <c r="N45" i="17"/>
  <c r="M45" i="17"/>
  <c r="L44" i="17"/>
  <c r="I44" i="17"/>
  <c r="I43" i="17" s="1"/>
  <c r="F44" i="17"/>
  <c r="L43" i="17"/>
  <c r="K43" i="17"/>
  <c r="J43" i="17"/>
  <c r="H43" i="17"/>
  <c r="G43" i="17"/>
  <c r="F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J26" i="17"/>
  <c r="F25" i="17"/>
  <c r="C25" i="17" s="1"/>
  <c r="I24" i="17"/>
  <c r="C24" i="17" s="1"/>
  <c r="F24" i="17"/>
  <c r="O23" i="17"/>
  <c r="L23" i="17"/>
  <c r="I23" i="17"/>
  <c r="F23" i="17"/>
  <c r="O22" i="17"/>
  <c r="O21" i="17" s="1"/>
  <c r="L22" i="17"/>
  <c r="I22" i="17"/>
  <c r="I21" i="17" s="1"/>
  <c r="F22" i="17"/>
  <c r="C22" i="17"/>
  <c r="N21" i="17"/>
  <c r="N292" i="17" s="1"/>
  <c r="N291" i="17" s="1"/>
  <c r="M21" i="17"/>
  <c r="M292" i="17" s="1"/>
  <c r="M291" i="17" s="1"/>
  <c r="L21" i="17"/>
  <c r="L292" i="17" s="1"/>
  <c r="K21" i="17"/>
  <c r="K292" i="17" s="1"/>
  <c r="K291" i="17" s="1"/>
  <c r="J21" i="17"/>
  <c r="J292" i="17" s="1"/>
  <c r="J291" i="17" s="1"/>
  <c r="H21" i="17"/>
  <c r="H292" i="17" s="1"/>
  <c r="H291" i="17" s="1"/>
  <c r="G21" i="17"/>
  <c r="G292" i="17" s="1"/>
  <c r="G291" i="17" s="1"/>
  <c r="F21" i="17"/>
  <c r="E21" i="17"/>
  <c r="E292" i="17" s="1"/>
  <c r="E291" i="17" s="1"/>
  <c r="D21" i="17"/>
  <c r="D292" i="17" s="1"/>
  <c r="D291" i="17" s="1"/>
  <c r="G20" i="17"/>
  <c r="E20" i="17"/>
  <c r="O301" i="16"/>
  <c r="L301" i="16"/>
  <c r="I301" i="16"/>
  <c r="F301" i="16"/>
  <c r="C301" i="16" s="1"/>
  <c r="O300" i="16"/>
  <c r="L300" i="16"/>
  <c r="I300" i="16"/>
  <c r="F300" i="16"/>
  <c r="C300" i="16" s="1"/>
  <c r="O299" i="16"/>
  <c r="L299" i="16"/>
  <c r="I299" i="16"/>
  <c r="F299" i="16"/>
  <c r="O298" i="16"/>
  <c r="L298" i="16"/>
  <c r="I298" i="16"/>
  <c r="F298" i="16"/>
  <c r="O297" i="16"/>
  <c r="L297" i="16"/>
  <c r="I297" i="16"/>
  <c r="F297" i="16"/>
  <c r="O296" i="16"/>
  <c r="L296" i="16"/>
  <c r="I296" i="16"/>
  <c r="F296" i="16"/>
  <c r="C296" i="16"/>
  <c r="O295" i="16"/>
  <c r="L295" i="16"/>
  <c r="I295" i="16"/>
  <c r="F295" i="16"/>
  <c r="C295" i="16" s="1"/>
  <c r="O294" i="16"/>
  <c r="L294" i="16"/>
  <c r="I294" i="16"/>
  <c r="F294" i="16"/>
  <c r="F293" i="16" s="1"/>
  <c r="N293" i="16"/>
  <c r="M293" i="16"/>
  <c r="K293" i="16"/>
  <c r="J293" i="16"/>
  <c r="H293" i="16"/>
  <c r="G293" i="16"/>
  <c r="E293" i="16"/>
  <c r="D293" i="16"/>
  <c r="O288" i="16"/>
  <c r="O286" i="16" s="1"/>
  <c r="L288" i="16"/>
  <c r="I288" i="16"/>
  <c r="C288" i="16" s="1"/>
  <c r="F288" i="16"/>
  <c r="O287" i="16"/>
  <c r="L287" i="16"/>
  <c r="L286" i="16" s="1"/>
  <c r="I287" i="16"/>
  <c r="I286" i="16" s="1"/>
  <c r="F287" i="16"/>
  <c r="C287" i="16" s="1"/>
  <c r="N286" i="16"/>
  <c r="M286" i="16"/>
  <c r="K286" i="16"/>
  <c r="J286" i="16"/>
  <c r="H286" i="16"/>
  <c r="G286" i="16"/>
  <c r="E286" i="16"/>
  <c r="D286" i="16"/>
  <c r="O285" i="16"/>
  <c r="L285" i="16"/>
  <c r="L284" i="16" s="1"/>
  <c r="L283" i="16" s="1"/>
  <c r="I285" i="16"/>
  <c r="I284" i="16" s="1"/>
  <c r="I283" i="16" s="1"/>
  <c r="F285" i="16"/>
  <c r="F284" i="16" s="1"/>
  <c r="O284" i="16"/>
  <c r="O283" i="16" s="1"/>
  <c r="N284" i="16"/>
  <c r="M284" i="16"/>
  <c r="M283" i="16" s="1"/>
  <c r="K284" i="16"/>
  <c r="K283" i="16" s="1"/>
  <c r="J284" i="16"/>
  <c r="J283" i="16" s="1"/>
  <c r="H284" i="16"/>
  <c r="G284" i="16"/>
  <c r="G283" i="16" s="1"/>
  <c r="E284" i="16"/>
  <c r="E283" i="16" s="1"/>
  <c r="D284" i="16"/>
  <c r="N283" i="16"/>
  <c r="H283" i="16"/>
  <c r="D283" i="16"/>
  <c r="O282" i="16"/>
  <c r="O281" i="16" s="1"/>
  <c r="L282" i="16"/>
  <c r="I282" i="16"/>
  <c r="I281" i="16" s="1"/>
  <c r="F282" i="16"/>
  <c r="N281" i="16"/>
  <c r="M281" i="16"/>
  <c r="L281" i="16"/>
  <c r="K281" i="16"/>
  <c r="J281" i="16"/>
  <c r="H281" i="16"/>
  <c r="G281" i="16"/>
  <c r="F281" i="16"/>
  <c r="E281" i="16"/>
  <c r="D281" i="16"/>
  <c r="O280" i="16"/>
  <c r="L280" i="16"/>
  <c r="I280" i="16"/>
  <c r="F280" i="16"/>
  <c r="C280" i="16"/>
  <c r="O279" i="16"/>
  <c r="L279" i="16"/>
  <c r="I279" i="16"/>
  <c r="F279" i="16"/>
  <c r="C279" i="16" s="1"/>
  <c r="O278" i="16"/>
  <c r="L278" i="16"/>
  <c r="I278" i="16"/>
  <c r="F278" i="16"/>
  <c r="O277" i="16"/>
  <c r="L277" i="16"/>
  <c r="L276" i="16" s="1"/>
  <c r="I277" i="16"/>
  <c r="F277" i="16"/>
  <c r="F276" i="16" s="1"/>
  <c r="O276" i="16"/>
  <c r="N276" i="16"/>
  <c r="M276" i="16"/>
  <c r="K276" i="16"/>
  <c r="J276" i="16"/>
  <c r="H276" i="16"/>
  <c r="G276" i="16"/>
  <c r="E276" i="16"/>
  <c r="D276" i="16"/>
  <c r="D270" i="16" s="1"/>
  <c r="D269" i="16" s="1"/>
  <c r="O275" i="16"/>
  <c r="L275" i="16"/>
  <c r="I275" i="16"/>
  <c r="F275" i="16"/>
  <c r="C275" i="16" s="1"/>
  <c r="O274" i="16"/>
  <c r="L274" i="16"/>
  <c r="I274" i="16"/>
  <c r="F274" i="16"/>
  <c r="O273" i="16"/>
  <c r="L273" i="16"/>
  <c r="L272" i="16" s="1"/>
  <c r="I273" i="16"/>
  <c r="F273" i="16"/>
  <c r="F272" i="16" s="1"/>
  <c r="O272" i="16"/>
  <c r="O270" i="16" s="1"/>
  <c r="O269" i="16" s="1"/>
  <c r="N272" i="16"/>
  <c r="M272" i="16"/>
  <c r="K272" i="16"/>
  <c r="K270" i="16" s="1"/>
  <c r="K269" i="16" s="1"/>
  <c r="J272" i="16"/>
  <c r="H272" i="16"/>
  <c r="G272" i="16"/>
  <c r="G270" i="16" s="1"/>
  <c r="G269" i="16" s="1"/>
  <c r="E272" i="16"/>
  <c r="E270" i="16" s="1"/>
  <c r="E269" i="16" s="1"/>
  <c r="D272" i="16"/>
  <c r="O271" i="16"/>
  <c r="L271" i="16"/>
  <c r="I271" i="16"/>
  <c r="F271" i="16"/>
  <c r="N270" i="16"/>
  <c r="M270" i="16"/>
  <c r="M269" i="16" s="1"/>
  <c r="J270" i="16"/>
  <c r="J269" i="16" s="1"/>
  <c r="H270" i="16"/>
  <c r="H269" i="16" s="1"/>
  <c r="N269" i="16"/>
  <c r="O268" i="16"/>
  <c r="O264" i="16" s="1"/>
  <c r="L268" i="16"/>
  <c r="I268" i="16"/>
  <c r="F268" i="16"/>
  <c r="C268" i="16"/>
  <c r="O267" i="16"/>
  <c r="L267" i="16"/>
  <c r="I267" i="16"/>
  <c r="F267" i="16"/>
  <c r="C267" i="16" s="1"/>
  <c r="O266" i="16"/>
  <c r="L266" i="16"/>
  <c r="I266" i="16"/>
  <c r="F266" i="16"/>
  <c r="O265" i="16"/>
  <c r="L265" i="16"/>
  <c r="I265" i="16"/>
  <c r="F265" i="16"/>
  <c r="F264" i="16" s="1"/>
  <c r="N264" i="16"/>
  <c r="M264" i="16"/>
  <c r="K264" i="16"/>
  <c r="J264" i="16"/>
  <c r="H264" i="16"/>
  <c r="G264" i="16"/>
  <c r="E264" i="16"/>
  <c r="D264" i="16"/>
  <c r="O263" i="16"/>
  <c r="L263" i="16"/>
  <c r="I263" i="16"/>
  <c r="F263" i="16"/>
  <c r="O262" i="16"/>
  <c r="L262" i="16"/>
  <c r="I262" i="16"/>
  <c r="C262" i="16" s="1"/>
  <c r="F262" i="16"/>
  <c r="O261" i="16"/>
  <c r="L261" i="16"/>
  <c r="L260" i="16" s="1"/>
  <c r="I261" i="16"/>
  <c r="F261" i="16"/>
  <c r="F260" i="16" s="1"/>
  <c r="O260" i="16"/>
  <c r="N260" i="16"/>
  <c r="M260" i="16"/>
  <c r="M259" i="16" s="1"/>
  <c r="K260" i="16"/>
  <c r="J260" i="16"/>
  <c r="H260" i="16"/>
  <c r="H259" i="16" s="1"/>
  <c r="G260" i="16"/>
  <c r="G259" i="16" s="1"/>
  <c r="E260" i="16"/>
  <c r="D260" i="16"/>
  <c r="N259" i="16"/>
  <c r="J259" i="16"/>
  <c r="D259" i="16"/>
  <c r="O258" i="16"/>
  <c r="L258" i="16"/>
  <c r="I258" i="16"/>
  <c r="F258" i="16"/>
  <c r="O257" i="16"/>
  <c r="L257" i="16"/>
  <c r="I257" i="16"/>
  <c r="F257" i="16"/>
  <c r="O256" i="16"/>
  <c r="L256" i="16"/>
  <c r="C256" i="16" s="1"/>
  <c r="I256" i="16"/>
  <c r="F256" i="16"/>
  <c r="O255" i="16"/>
  <c r="L255" i="16"/>
  <c r="I255" i="16"/>
  <c r="F255" i="16"/>
  <c r="O254" i="16"/>
  <c r="L254" i="16"/>
  <c r="I254" i="16"/>
  <c r="F254" i="16"/>
  <c r="O253" i="16"/>
  <c r="L253" i="16"/>
  <c r="I253" i="16"/>
  <c r="F253" i="16"/>
  <c r="F252" i="16" s="1"/>
  <c r="O252" i="16"/>
  <c r="O251" i="16" s="1"/>
  <c r="N252" i="16"/>
  <c r="M252" i="16"/>
  <c r="M251" i="16" s="1"/>
  <c r="K252" i="16"/>
  <c r="K251" i="16" s="1"/>
  <c r="J252" i="16"/>
  <c r="J251" i="16" s="1"/>
  <c r="H252" i="16"/>
  <c r="G252" i="16"/>
  <c r="G251" i="16" s="1"/>
  <c r="E252" i="16"/>
  <c r="E251" i="16" s="1"/>
  <c r="D252" i="16"/>
  <c r="N251" i="16"/>
  <c r="H251" i="16"/>
  <c r="D251" i="16"/>
  <c r="O250" i="16"/>
  <c r="L250" i="16"/>
  <c r="I250" i="16"/>
  <c r="F250" i="16"/>
  <c r="O249" i="16"/>
  <c r="L249" i="16"/>
  <c r="I249" i="16"/>
  <c r="F249" i="16"/>
  <c r="C249" i="16" s="1"/>
  <c r="O248" i="16"/>
  <c r="L248" i="16"/>
  <c r="I248" i="16"/>
  <c r="F248" i="16"/>
  <c r="C248" i="16" s="1"/>
  <c r="O247" i="16"/>
  <c r="L247" i="16"/>
  <c r="L246" i="16" s="1"/>
  <c r="I247" i="16"/>
  <c r="I246" i="16" s="1"/>
  <c r="F247" i="16"/>
  <c r="N246" i="16"/>
  <c r="M246" i="16"/>
  <c r="K246" i="16"/>
  <c r="J246" i="16"/>
  <c r="H246" i="16"/>
  <c r="G246" i="16"/>
  <c r="E246" i="16"/>
  <c r="D246" i="16"/>
  <c r="O245" i="16"/>
  <c r="L245" i="16"/>
  <c r="I245" i="16"/>
  <c r="F245" i="16"/>
  <c r="O244" i="16"/>
  <c r="L244" i="16"/>
  <c r="I244" i="16"/>
  <c r="F244" i="16"/>
  <c r="C244" i="16" s="1"/>
  <c r="O243" i="16"/>
  <c r="L243" i="16"/>
  <c r="I243" i="16"/>
  <c r="F243" i="16"/>
  <c r="O242" i="16"/>
  <c r="L242" i="16"/>
  <c r="I242" i="16"/>
  <c r="F242" i="16"/>
  <c r="O241" i="16"/>
  <c r="L241" i="16"/>
  <c r="I241" i="16"/>
  <c r="F241" i="16"/>
  <c r="O240" i="16"/>
  <c r="O238" i="16" s="1"/>
  <c r="L240" i="16"/>
  <c r="I240" i="16"/>
  <c r="F240" i="16"/>
  <c r="C240" i="16"/>
  <c r="O239" i="16"/>
  <c r="L239" i="16"/>
  <c r="L238" i="16" s="1"/>
  <c r="I239" i="16"/>
  <c r="F239" i="16"/>
  <c r="C239" i="16" s="1"/>
  <c r="N238" i="16"/>
  <c r="M238" i="16"/>
  <c r="K238" i="16"/>
  <c r="J238" i="16"/>
  <c r="I238" i="16"/>
  <c r="H238" i="16"/>
  <c r="G238" i="16"/>
  <c r="E238" i="16"/>
  <c r="E231" i="16" s="1"/>
  <c r="D238" i="16"/>
  <c r="O237" i="16"/>
  <c r="L237" i="16"/>
  <c r="I237" i="16"/>
  <c r="F237" i="16"/>
  <c r="O236" i="16"/>
  <c r="O235" i="16" s="1"/>
  <c r="L236" i="16"/>
  <c r="I236" i="16"/>
  <c r="I235" i="16" s="1"/>
  <c r="F236" i="16"/>
  <c r="N235" i="16"/>
  <c r="M235" i="16"/>
  <c r="L235" i="16"/>
  <c r="K235" i="16"/>
  <c r="J235" i="16"/>
  <c r="H235" i="16"/>
  <c r="G235" i="16"/>
  <c r="F235" i="16"/>
  <c r="E235" i="16"/>
  <c r="D235" i="16"/>
  <c r="D231" i="16" s="1"/>
  <c r="D230" i="16" s="1"/>
  <c r="O234" i="16"/>
  <c r="O233" i="16" s="1"/>
  <c r="L234" i="16"/>
  <c r="L233" i="16" s="1"/>
  <c r="I234" i="16"/>
  <c r="I233" i="16" s="1"/>
  <c r="F234" i="16"/>
  <c r="N233" i="16"/>
  <c r="N231" i="16" s="1"/>
  <c r="N230" i="16" s="1"/>
  <c r="M233" i="16"/>
  <c r="K233" i="16"/>
  <c r="J233" i="16"/>
  <c r="H233" i="16"/>
  <c r="G233" i="16"/>
  <c r="F233" i="16"/>
  <c r="E233" i="16"/>
  <c r="D233" i="16"/>
  <c r="O232" i="16"/>
  <c r="L232" i="16"/>
  <c r="I232" i="16"/>
  <c r="F232" i="16"/>
  <c r="C232" i="16" s="1"/>
  <c r="H231" i="16"/>
  <c r="O229" i="16"/>
  <c r="L229" i="16"/>
  <c r="I229" i="16"/>
  <c r="F229" i="16"/>
  <c r="O228" i="16"/>
  <c r="O227" i="16" s="1"/>
  <c r="L228" i="16"/>
  <c r="I228" i="16"/>
  <c r="I227" i="16" s="1"/>
  <c r="F228" i="16"/>
  <c r="C228" i="16" s="1"/>
  <c r="N227" i="16"/>
  <c r="M227" i="16"/>
  <c r="M204" i="16" s="1"/>
  <c r="L227" i="16"/>
  <c r="K227" i="16"/>
  <c r="J227" i="16"/>
  <c r="H227" i="16"/>
  <c r="G227" i="16"/>
  <c r="F227" i="16"/>
  <c r="E227" i="16"/>
  <c r="D227" i="16"/>
  <c r="O226" i="16"/>
  <c r="L226" i="16"/>
  <c r="I226" i="16"/>
  <c r="F226" i="16"/>
  <c r="O225" i="16"/>
  <c r="L225" i="16"/>
  <c r="I225" i="16"/>
  <c r="F225" i="16"/>
  <c r="C225" i="16" s="1"/>
  <c r="O224" i="16"/>
  <c r="L224" i="16"/>
  <c r="I224" i="16"/>
  <c r="F224" i="16"/>
  <c r="C224" i="16" s="1"/>
  <c r="O223" i="16"/>
  <c r="L223" i="16"/>
  <c r="I223" i="16"/>
  <c r="F223" i="16"/>
  <c r="O222" i="16"/>
  <c r="L222" i="16"/>
  <c r="I222" i="16"/>
  <c r="C222" i="16" s="1"/>
  <c r="F222" i="16"/>
  <c r="O221" i="16"/>
  <c r="L221" i="16"/>
  <c r="I221" i="16"/>
  <c r="F221" i="16"/>
  <c r="O220" i="16"/>
  <c r="L220" i="16"/>
  <c r="I220" i="16"/>
  <c r="C220" i="16" s="1"/>
  <c r="F220" i="16"/>
  <c r="O219" i="16"/>
  <c r="L219" i="16"/>
  <c r="I219" i="16"/>
  <c r="F219" i="16"/>
  <c r="O218" i="16"/>
  <c r="L218" i="16"/>
  <c r="I218" i="16"/>
  <c r="F218" i="16"/>
  <c r="O217" i="16"/>
  <c r="L217" i="16"/>
  <c r="L216" i="16" s="1"/>
  <c r="I217" i="16"/>
  <c r="F217" i="16"/>
  <c r="O216" i="16"/>
  <c r="N216" i="16"/>
  <c r="M216" i="16"/>
  <c r="K216" i="16"/>
  <c r="J216" i="16"/>
  <c r="H216" i="16"/>
  <c r="G216" i="16"/>
  <c r="E216" i="16"/>
  <c r="D216" i="16"/>
  <c r="O215" i="16"/>
  <c r="L215" i="16"/>
  <c r="I215" i="16"/>
  <c r="F215" i="16"/>
  <c r="O214" i="16"/>
  <c r="L214" i="16"/>
  <c r="I214" i="16"/>
  <c r="F214" i="16"/>
  <c r="O213" i="16"/>
  <c r="L213" i="16"/>
  <c r="I213" i="16"/>
  <c r="F213" i="16"/>
  <c r="O212" i="16"/>
  <c r="L212" i="16"/>
  <c r="I212" i="16"/>
  <c r="F212" i="16"/>
  <c r="C212" i="16"/>
  <c r="O211" i="16"/>
  <c r="L211" i="16"/>
  <c r="I211" i="16"/>
  <c r="F211" i="16"/>
  <c r="C211" i="16" s="1"/>
  <c r="O210" i="16"/>
  <c r="L210" i="16"/>
  <c r="I210" i="16"/>
  <c r="F210" i="16"/>
  <c r="O209" i="16"/>
  <c r="L209" i="16"/>
  <c r="I209" i="16"/>
  <c r="F209" i="16"/>
  <c r="C209" i="16" s="1"/>
  <c r="O208" i="16"/>
  <c r="L208" i="16"/>
  <c r="I208" i="16"/>
  <c r="F208" i="16"/>
  <c r="C208" i="16" s="1"/>
  <c r="O207" i="16"/>
  <c r="L207" i="16"/>
  <c r="I207" i="16"/>
  <c r="F207" i="16"/>
  <c r="O206" i="16"/>
  <c r="L206" i="16"/>
  <c r="I206" i="16"/>
  <c r="I205" i="16" s="1"/>
  <c r="F206" i="16"/>
  <c r="N205" i="16"/>
  <c r="M205" i="16"/>
  <c r="K205" i="16"/>
  <c r="K204" i="16" s="1"/>
  <c r="J205" i="16"/>
  <c r="J204" i="16" s="1"/>
  <c r="H205" i="16"/>
  <c r="G205" i="16"/>
  <c r="F205" i="16"/>
  <c r="E205" i="16"/>
  <c r="E204" i="16" s="1"/>
  <c r="D205" i="16"/>
  <c r="G204" i="16"/>
  <c r="O203" i="16"/>
  <c r="L203" i="16"/>
  <c r="I203" i="16"/>
  <c r="F203" i="16"/>
  <c r="O202" i="16"/>
  <c r="L202" i="16"/>
  <c r="I202" i="16"/>
  <c r="F202" i="16"/>
  <c r="O201" i="16"/>
  <c r="L201" i="16"/>
  <c r="I201" i="16"/>
  <c r="F201" i="16"/>
  <c r="O200" i="16"/>
  <c r="L200" i="16"/>
  <c r="I200" i="16"/>
  <c r="F200" i="16"/>
  <c r="C200" i="16" s="1"/>
  <c r="O199" i="16"/>
  <c r="L199" i="16"/>
  <c r="I199" i="16"/>
  <c r="F199" i="16"/>
  <c r="N198" i="16"/>
  <c r="N196" i="16" s="1"/>
  <c r="M198" i="16"/>
  <c r="M196" i="16" s="1"/>
  <c r="K198" i="16"/>
  <c r="J198" i="16"/>
  <c r="I198" i="16"/>
  <c r="I196" i="16" s="1"/>
  <c r="H198" i="16"/>
  <c r="G198" i="16"/>
  <c r="E198" i="16"/>
  <c r="E196" i="16" s="1"/>
  <c r="D198" i="16"/>
  <c r="D196" i="16" s="1"/>
  <c r="O197" i="16"/>
  <c r="L197" i="16"/>
  <c r="I197" i="16"/>
  <c r="F197" i="16"/>
  <c r="K196" i="16"/>
  <c r="J196" i="16"/>
  <c r="H196" i="16"/>
  <c r="G196" i="16"/>
  <c r="G195" i="16" s="1"/>
  <c r="O193" i="16"/>
  <c r="L193" i="16"/>
  <c r="L192" i="16" s="1"/>
  <c r="L191" i="16" s="1"/>
  <c r="I193" i="16"/>
  <c r="F193" i="16"/>
  <c r="F192" i="16" s="1"/>
  <c r="O192" i="16"/>
  <c r="O191" i="16" s="1"/>
  <c r="N192" i="16"/>
  <c r="N191" i="16" s="1"/>
  <c r="N187" i="16" s="1"/>
  <c r="M192" i="16"/>
  <c r="M191" i="16" s="1"/>
  <c r="K192" i="16"/>
  <c r="K191" i="16" s="1"/>
  <c r="J192" i="16"/>
  <c r="I192" i="16"/>
  <c r="I191" i="16" s="1"/>
  <c r="H192" i="16"/>
  <c r="G192" i="16"/>
  <c r="G191" i="16" s="1"/>
  <c r="E192" i="16"/>
  <c r="E191" i="16" s="1"/>
  <c r="D192" i="16"/>
  <c r="J191" i="16"/>
  <c r="H191" i="16"/>
  <c r="D191" i="16"/>
  <c r="D187" i="16" s="1"/>
  <c r="O190" i="16"/>
  <c r="L190" i="16"/>
  <c r="I190" i="16"/>
  <c r="F190" i="16"/>
  <c r="O189" i="16"/>
  <c r="L189" i="16"/>
  <c r="L188" i="16" s="1"/>
  <c r="I189" i="16"/>
  <c r="F189" i="16"/>
  <c r="F188" i="16" s="1"/>
  <c r="O188" i="16"/>
  <c r="O187" i="16" s="1"/>
  <c r="N188" i="16"/>
  <c r="M188" i="16"/>
  <c r="K188" i="16"/>
  <c r="J188" i="16"/>
  <c r="H188" i="16"/>
  <c r="G188" i="16"/>
  <c r="G187" i="16" s="1"/>
  <c r="E188" i="16"/>
  <c r="D188" i="16"/>
  <c r="J187" i="16"/>
  <c r="H187" i="16"/>
  <c r="O186" i="16"/>
  <c r="L186" i="16"/>
  <c r="I186" i="16"/>
  <c r="C186" i="16" s="1"/>
  <c r="F186" i="16"/>
  <c r="O185" i="16"/>
  <c r="L185" i="16"/>
  <c r="L184" i="16" s="1"/>
  <c r="I185" i="16"/>
  <c r="F185" i="16"/>
  <c r="F184" i="16" s="1"/>
  <c r="O184" i="16"/>
  <c r="N184" i="16"/>
  <c r="M184" i="16"/>
  <c r="K184" i="16"/>
  <c r="J184" i="16"/>
  <c r="H184" i="16"/>
  <c r="G184" i="16"/>
  <c r="E184" i="16"/>
  <c r="D184" i="16"/>
  <c r="O183" i="16"/>
  <c r="L183" i="16"/>
  <c r="I183" i="16"/>
  <c r="F183" i="16"/>
  <c r="O182" i="16"/>
  <c r="L182" i="16"/>
  <c r="I182" i="16"/>
  <c r="F182" i="16"/>
  <c r="O181" i="16"/>
  <c r="L181" i="16"/>
  <c r="I181" i="16"/>
  <c r="F181" i="16"/>
  <c r="O180" i="16"/>
  <c r="O179" i="16" s="1"/>
  <c r="L180" i="16"/>
  <c r="L179" i="16" s="1"/>
  <c r="I180" i="16"/>
  <c r="I179" i="16" s="1"/>
  <c r="F180" i="16"/>
  <c r="C180" i="16" s="1"/>
  <c r="N179" i="16"/>
  <c r="M179" i="16"/>
  <c r="K179" i="16"/>
  <c r="J179" i="16"/>
  <c r="H179" i="16"/>
  <c r="G179" i="16"/>
  <c r="E179" i="16"/>
  <c r="D179" i="16"/>
  <c r="O178" i="16"/>
  <c r="L178" i="16"/>
  <c r="I178" i="16"/>
  <c r="F178" i="16"/>
  <c r="O177" i="16"/>
  <c r="L177" i="16"/>
  <c r="I177" i="16"/>
  <c r="F177" i="16"/>
  <c r="C177" i="16" s="1"/>
  <c r="O176" i="16"/>
  <c r="O175" i="16" s="1"/>
  <c r="O174" i="16" s="1"/>
  <c r="O173" i="16" s="1"/>
  <c r="L176" i="16"/>
  <c r="I176" i="16"/>
  <c r="I175" i="16" s="1"/>
  <c r="F176" i="16"/>
  <c r="C176" i="16" s="1"/>
  <c r="N175" i="16"/>
  <c r="M175" i="16"/>
  <c r="L175" i="16"/>
  <c r="K175" i="16"/>
  <c r="J175" i="16"/>
  <c r="H175" i="16"/>
  <c r="H174" i="16" s="1"/>
  <c r="H173" i="16" s="1"/>
  <c r="G175" i="16"/>
  <c r="G174" i="16" s="1"/>
  <c r="G173" i="16" s="1"/>
  <c r="E175" i="16"/>
  <c r="D175" i="16"/>
  <c r="M174" i="16"/>
  <c r="M173" i="16" s="1"/>
  <c r="K174" i="16"/>
  <c r="K173" i="16" s="1"/>
  <c r="E174" i="16"/>
  <c r="E173" i="16" s="1"/>
  <c r="O172" i="16"/>
  <c r="L172" i="16"/>
  <c r="I172" i="16"/>
  <c r="F172" i="16"/>
  <c r="C172" i="16"/>
  <c r="O171" i="16"/>
  <c r="L171" i="16"/>
  <c r="I171" i="16"/>
  <c r="F171" i="16"/>
  <c r="C171" i="16" s="1"/>
  <c r="O170" i="16"/>
  <c r="L170" i="16"/>
  <c r="I170" i="16"/>
  <c r="F170" i="16"/>
  <c r="O169" i="16"/>
  <c r="L169" i="16"/>
  <c r="I169" i="16"/>
  <c r="F169" i="16"/>
  <c r="C169" i="16" s="1"/>
  <c r="O168" i="16"/>
  <c r="L168" i="16"/>
  <c r="I168" i="16"/>
  <c r="F168" i="16"/>
  <c r="C168" i="16" s="1"/>
  <c r="O167" i="16"/>
  <c r="L167" i="16"/>
  <c r="L166" i="16" s="1"/>
  <c r="L165" i="16" s="1"/>
  <c r="I167" i="16"/>
  <c r="I166" i="16" s="1"/>
  <c r="I165" i="16" s="1"/>
  <c r="F167" i="16"/>
  <c r="N166" i="16"/>
  <c r="M166" i="16"/>
  <c r="M165" i="16" s="1"/>
  <c r="K166" i="16"/>
  <c r="K165" i="16" s="1"/>
  <c r="J166" i="16"/>
  <c r="H166" i="16"/>
  <c r="G166" i="16"/>
  <c r="G165" i="16" s="1"/>
  <c r="E166" i="16"/>
  <c r="E165" i="16" s="1"/>
  <c r="D166" i="16"/>
  <c r="N165" i="16"/>
  <c r="J165" i="16"/>
  <c r="H165" i="16"/>
  <c r="D165" i="16"/>
  <c r="O164" i="16"/>
  <c r="L164" i="16"/>
  <c r="I164" i="16"/>
  <c r="F164" i="16"/>
  <c r="C164" i="16" s="1"/>
  <c r="O163" i="16"/>
  <c r="L163" i="16"/>
  <c r="I163" i="16"/>
  <c r="F163" i="16"/>
  <c r="O162" i="16"/>
  <c r="L162" i="16"/>
  <c r="I162" i="16"/>
  <c r="C162" i="16" s="1"/>
  <c r="F162" i="16"/>
  <c r="O161" i="16"/>
  <c r="L161" i="16"/>
  <c r="L160" i="16" s="1"/>
  <c r="I161" i="16"/>
  <c r="F161" i="16"/>
  <c r="F160" i="16" s="1"/>
  <c r="O160" i="16"/>
  <c r="N160" i="16"/>
  <c r="M160" i="16"/>
  <c r="K160" i="16"/>
  <c r="J160" i="16"/>
  <c r="H160" i="16"/>
  <c r="G160" i="16"/>
  <c r="E160" i="16"/>
  <c r="D160" i="16"/>
  <c r="O159" i="16"/>
  <c r="L159" i="16"/>
  <c r="I159" i="16"/>
  <c r="F159" i="16"/>
  <c r="C159" i="16" s="1"/>
  <c r="O158" i="16"/>
  <c r="L158" i="16"/>
  <c r="I158" i="16"/>
  <c r="F158" i="16"/>
  <c r="O157" i="16"/>
  <c r="L157" i="16"/>
  <c r="I157" i="16"/>
  <c r="F157" i="16"/>
  <c r="C157" i="16" s="1"/>
  <c r="O156" i="16"/>
  <c r="L156" i="16"/>
  <c r="L151" i="16" s="1"/>
  <c r="I156" i="16"/>
  <c r="F156" i="16"/>
  <c r="C156" i="16" s="1"/>
  <c r="O155" i="16"/>
  <c r="L155" i="16"/>
  <c r="I155" i="16"/>
  <c r="F155" i="16"/>
  <c r="O154" i="16"/>
  <c r="L154" i="16"/>
  <c r="I154" i="16"/>
  <c r="C154" i="16" s="1"/>
  <c r="F154" i="16"/>
  <c r="O153" i="16"/>
  <c r="L153" i="16"/>
  <c r="I153" i="16"/>
  <c r="F153" i="16"/>
  <c r="O152" i="16"/>
  <c r="O151" i="16" s="1"/>
  <c r="L152" i="16"/>
  <c r="I152" i="16"/>
  <c r="I151" i="16" s="1"/>
  <c r="F152" i="16"/>
  <c r="N151" i="16"/>
  <c r="M151" i="16"/>
  <c r="K151" i="16"/>
  <c r="J151" i="16"/>
  <c r="H151" i="16"/>
  <c r="G151" i="16"/>
  <c r="E151" i="16"/>
  <c r="D151" i="16"/>
  <c r="O150" i="16"/>
  <c r="L150" i="16"/>
  <c r="I150" i="16"/>
  <c r="F150" i="16"/>
  <c r="O149" i="16"/>
  <c r="L149" i="16"/>
  <c r="I149" i="16"/>
  <c r="F149" i="16"/>
  <c r="O148" i="16"/>
  <c r="O144" i="16" s="1"/>
  <c r="L148" i="16"/>
  <c r="I148" i="16"/>
  <c r="F148" i="16"/>
  <c r="C148" i="16"/>
  <c r="O147" i="16"/>
  <c r="L147" i="16"/>
  <c r="I147" i="16"/>
  <c r="F147" i="16"/>
  <c r="C147" i="16" s="1"/>
  <c r="O146" i="16"/>
  <c r="L146" i="16"/>
  <c r="I146" i="16"/>
  <c r="F146" i="16"/>
  <c r="O145" i="16"/>
  <c r="L145" i="16"/>
  <c r="L144" i="16" s="1"/>
  <c r="I145" i="16"/>
  <c r="F145" i="16"/>
  <c r="F144" i="16" s="1"/>
  <c r="N144" i="16"/>
  <c r="M144" i="16"/>
  <c r="K144" i="16"/>
  <c r="J144" i="16"/>
  <c r="H144" i="16"/>
  <c r="G144" i="16"/>
  <c r="E144" i="16"/>
  <c r="D144" i="16"/>
  <c r="O143" i="16"/>
  <c r="L143" i="16"/>
  <c r="I143" i="16"/>
  <c r="F143" i="16"/>
  <c r="O142" i="16"/>
  <c r="O141" i="16" s="1"/>
  <c r="L142" i="16"/>
  <c r="I142" i="16"/>
  <c r="I141" i="16" s="1"/>
  <c r="F142" i="16"/>
  <c r="N141" i="16"/>
  <c r="M141" i="16"/>
  <c r="L141" i="16"/>
  <c r="K141" i="16"/>
  <c r="J141" i="16"/>
  <c r="H141" i="16"/>
  <c r="G141" i="16"/>
  <c r="F141" i="16"/>
  <c r="E141" i="16"/>
  <c r="D141" i="16"/>
  <c r="O140" i="16"/>
  <c r="L140" i="16"/>
  <c r="I140" i="16"/>
  <c r="F140" i="16"/>
  <c r="C140" i="16"/>
  <c r="O139" i="16"/>
  <c r="L139" i="16"/>
  <c r="I139" i="16"/>
  <c r="F139" i="16"/>
  <c r="C139" i="16" s="1"/>
  <c r="O138" i="16"/>
  <c r="L138" i="16"/>
  <c r="I138" i="16"/>
  <c r="F138" i="16"/>
  <c r="O137" i="16"/>
  <c r="L137" i="16"/>
  <c r="L136" i="16" s="1"/>
  <c r="I137" i="16"/>
  <c r="F137" i="16"/>
  <c r="F136" i="16" s="1"/>
  <c r="O136" i="16"/>
  <c r="N136" i="16"/>
  <c r="M136" i="16"/>
  <c r="K136" i="16"/>
  <c r="K130" i="16" s="1"/>
  <c r="J136" i="16"/>
  <c r="H136" i="16"/>
  <c r="G136" i="16"/>
  <c r="E136" i="16"/>
  <c r="D136" i="16"/>
  <c r="O135" i="16"/>
  <c r="L135" i="16"/>
  <c r="I135" i="16"/>
  <c r="F135" i="16"/>
  <c r="O134" i="16"/>
  <c r="L134" i="16"/>
  <c r="I134" i="16"/>
  <c r="C134" i="16" s="1"/>
  <c r="F134" i="16"/>
  <c r="O133" i="16"/>
  <c r="L133" i="16"/>
  <c r="I133" i="16"/>
  <c r="F133" i="16"/>
  <c r="O132" i="16"/>
  <c r="O131" i="16" s="1"/>
  <c r="L132" i="16"/>
  <c r="I132" i="16"/>
  <c r="I131" i="16" s="1"/>
  <c r="F132" i="16"/>
  <c r="N131" i="16"/>
  <c r="M131" i="16"/>
  <c r="L131" i="16"/>
  <c r="K131" i="16"/>
  <c r="J131" i="16"/>
  <c r="H131" i="16"/>
  <c r="H130" i="16" s="1"/>
  <c r="G131" i="16"/>
  <c r="E131" i="16"/>
  <c r="E130" i="16" s="1"/>
  <c r="D131" i="16"/>
  <c r="M130" i="16"/>
  <c r="O129" i="16"/>
  <c r="L129" i="16"/>
  <c r="L128" i="16" s="1"/>
  <c r="I129" i="16"/>
  <c r="I128" i="16" s="1"/>
  <c r="F129" i="16"/>
  <c r="F128" i="16" s="1"/>
  <c r="O128" i="16"/>
  <c r="N128" i="16"/>
  <c r="M128" i="16"/>
  <c r="K128" i="16"/>
  <c r="J128" i="16"/>
  <c r="H128" i="16"/>
  <c r="G128" i="16"/>
  <c r="E128" i="16"/>
  <c r="D128" i="16"/>
  <c r="O127" i="16"/>
  <c r="L127" i="16"/>
  <c r="I127" i="16"/>
  <c r="F127" i="16"/>
  <c r="O126" i="16"/>
  <c r="L126" i="16"/>
  <c r="I126" i="16"/>
  <c r="F126" i="16"/>
  <c r="O125" i="16"/>
  <c r="L125" i="16"/>
  <c r="I125" i="16"/>
  <c r="F125" i="16"/>
  <c r="O124" i="16"/>
  <c r="O122" i="16" s="1"/>
  <c r="L124" i="16"/>
  <c r="I124" i="16"/>
  <c r="F124" i="16"/>
  <c r="C124" i="16"/>
  <c r="O123" i="16"/>
  <c r="L123" i="16"/>
  <c r="L122" i="16" s="1"/>
  <c r="I123" i="16"/>
  <c r="I122" i="16" s="1"/>
  <c r="F123" i="16"/>
  <c r="C123" i="16" s="1"/>
  <c r="N122" i="16"/>
  <c r="M122" i="16"/>
  <c r="K122" i="16"/>
  <c r="J122" i="16"/>
  <c r="H122" i="16"/>
  <c r="G122" i="16"/>
  <c r="E122" i="16"/>
  <c r="D122" i="16"/>
  <c r="O121" i="16"/>
  <c r="L121" i="16"/>
  <c r="I121" i="16"/>
  <c r="F121" i="16"/>
  <c r="O120" i="16"/>
  <c r="O116" i="16" s="1"/>
  <c r="L120" i="16"/>
  <c r="I120" i="16"/>
  <c r="C120" i="16" s="1"/>
  <c r="F120" i="16"/>
  <c r="O119" i="16"/>
  <c r="L119" i="16"/>
  <c r="I119" i="16"/>
  <c r="F119" i="16"/>
  <c r="O118" i="16"/>
  <c r="L118" i="16"/>
  <c r="I118" i="16"/>
  <c r="F118" i="16"/>
  <c r="O117" i="16"/>
  <c r="L117" i="16"/>
  <c r="L116" i="16" s="1"/>
  <c r="I117" i="16"/>
  <c r="F117" i="16"/>
  <c r="F116" i="16" s="1"/>
  <c r="N116" i="16"/>
  <c r="M116" i="16"/>
  <c r="K116" i="16"/>
  <c r="J116" i="16"/>
  <c r="H116" i="16"/>
  <c r="G116" i="16"/>
  <c r="E116" i="16"/>
  <c r="D116" i="16"/>
  <c r="O115" i="16"/>
  <c r="L115" i="16"/>
  <c r="I115" i="16"/>
  <c r="F115" i="16"/>
  <c r="O114" i="16"/>
  <c r="L114" i="16"/>
  <c r="I114" i="16"/>
  <c r="F114" i="16"/>
  <c r="O113" i="16"/>
  <c r="L113" i="16"/>
  <c r="L112" i="16" s="1"/>
  <c r="I113" i="16"/>
  <c r="F113" i="16"/>
  <c r="F112" i="16" s="1"/>
  <c r="O112" i="16"/>
  <c r="N112" i="16"/>
  <c r="M112" i="16"/>
  <c r="K112" i="16"/>
  <c r="J112" i="16"/>
  <c r="H112" i="16"/>
  <c r="G112" i="16"/>
  <c r="E112" i="16"/>
  <c r="D112" i="16"/>
  <c r="O111" i="16"/>
  <c r="L111" i="16"/>
  <c r="I111" i="16"/>
  <c r="F111" i="16"/>
  <c r="C111" i="16" s="1"/>
  <c r="O110" i="16"/>
  <c r="L110" i="16"/>
  <c r="I110" i="16"/>
  <c r="F110" i="16"/>
  <c r="O109" i="16"/>
  <c r="L109" i="16"/>
  <c r="I109" i="16"/>
  <c r="F109" i="16"/>
  <c r="C109" i="16" s="1"/>
  <c r="O108" i="16"/>
  <c r="L108" i="16"/>
  <c r="I108" i="16"/>
  <c r="F108" i="16"/>
  <c r="C108" i="16" s="1"/>
  <c r="O107" i="16"/>
  <c r="L107" i="16"/>
  <c r="I107" i="16"/>
  <c r="F107" i="16"/>
  <c r="O106" i="16"/>
  <c r="L106" i="16"/>
  <c r="I106" i="16"/>
  <c r="C106" i="16" s="1"/>
  <c r="F106" i="16"/>
  <c r="O105" i="16"/>
  <c r="L105" i="16"/>
  <c r="I105" i="16"/>
  <c r="F105" i="16"/>
  <c r="O104" i="16"/>
  <c r="O103" i="16" s="1"/>
  <c r="L104" i="16"/>
  <c r="I104" i="16"/>
  <c r="I103" i="16" s="1"/>
  <c r="F104" i="16"/>
  <c r="N103" i="16"/>
  <c r="M103" i="16"/>
  <c r="K103" i="16"/>
  <c r="J103" i="16"/>
  <c r="H103" i="16"/>
  <c r="G103" i="16"/>
  <c r="E103" i="16"/>
  <c r="D103" i="16"/>
  <c r="O102" i="16"/>
  <c r="L102" i="16"/>
  <c r="I102" i="16"/>
  <c r="F102" i="16"/>
  <c r="O101" i="16"/>
  <c r="L101" i="16"/>
  <c r="I101" i="16"/>
  <c r="F101" i="16"/>
  <c r="O100" i="16"/>
  <c r="L100" i="16"/>
  <c r="I100" i="16"/>
  <c r="F100" i="16"/>
  <c r="C100" i="16" s="1"/>
  <c r="O99" i="16"/>
  <c r="L99" i="16"/>
  <c r="I99" i="16"/>
  <c r="F99" i="16"/>
  <c r="O98" i="16"/>
  <c r="L98" i="16"/>
  <c r="I98" i="16"/>
  <c r="F98" i="16"/>
  <c r="O97" i="16"/>
  <c r="L97" i="16"/>
  <c r="I97" i="16"/>
  <c r="F97" i="16"/>
  <c r="O96" i="16"/>
  <c r="O95" i="16" s="1"/>
  <c r="L96" i="16"/>
  <c r="I96" i="16"/>
  <c r="I95" i="16" s="1"/>
  <c r="F96" i="16"/>
  <c r="C96" i="16"/>
  <c r="N95" i="16"/>
  <c r="M95" i="16"/>
  <c r="K95" i="16"/>
  <c r="J95" i="16"/>
  <c r="H95" i="16"/>
  <c r="G95" i="16"/>
  <c r="E95" i="16"/>
  <c r="D95" i="16"/>
  <c r="O94" i="16"/>
  <c r="L94" i="16"/>
  <c r="I94" i="16"/>
  <c r="F94" i="16"/>
  <c r="O93" i="16"/>
  <c r="L93" i="16"/>
  <c r="I93" i="16"/>
  <c r="F93" i="16"/>
  <c r="C93" i="16" s="1"/>
  <c r="O92" i="16"/>
  <c r="L92" i="16"/>
  <c r="I92" i="16"/>
  <c r="F92" i="16"/>
  <c r="C92" i="16" s="1"/>
  <c r="O91" i="16"/>
  <c r="L91" i="16"/>
  <c r="I91" i="16"/>
  <c r="F91" i="16"/>
  <c r="O90" i="16"/>
  <c r="L90" i="16"/>
  <c r="I90" i="16"/>
  <c r="F90" i="16"/>
  <c r="N89" i="16"/>
  <c r="N83" i="16" s="1"/>
  <c r="M89" i="16"/>
  <c r="K89" i="16"/>
  <c r="J89" i="16"/>
  <c r="H89" i="16"/>
  <c r="G89" i="16"/>
  <c r="E89" i="16"/>
  <c r="D89" i="16"/>
  <c r="O88" i="16"/>
  <c r="O84" i="16" s="1"/>
  <c r="L88" i="16"/>
  <c r="I88" i="16"/>
  <c r="C88" i="16" s="1"/>
  <c r="F88" i="16"/>
  <c r="O87" i="16"/>
  <c r="L87" i="16"/>
  <c r="I87" i="16"/>
  <c r="F87" i="16"/>
  <c r="O86" i="16"/>
  <c r="L86" i="16"/>
  <c r="I86" i="16"/>
  <c r="F86" i="16"/>
  <c r="O85" i="16"/>
  <c r="L85" i="16"/>
  <c r="L84" i="16" s="1"/>
  <c r="I85" i="16"/>
  <c r="F85" i="16"/>
  <c r="F84" i="16" s="1"/>
  <c r="N84" i="16"/>
  <c r="M84" i="16"/>
  <c r="M83" i="16" s="1"/>
  <c r="K84" i="16"/>
  <c r="J84" i="16"/>
  <c r="H84" i="16"/>
  <c r="G84" i="16"/>
  <c r="G83" i="16" s="1"/>
  <c r="E84" i="16"/>
  <c r="D84" i="16"/>
  <c r="D83" i="16" s="1"/>
  <c r="H83" i="16"/>
  <c r="O82" i="16"/>
  <c r="L82" i="16"/>
  <c r="I82" i="16"/>
  <c r="C82" i="16" s="1"/>
  <c r="F82" i="16"/>
  <c r="O81" i="16"/>
  <c r="L81" i="16"/>
  <c r="L80" i="16" s="1"/>
  <c r="I81" i="16"/>
  <c r="I80" i="16" s="1"/>
  <c r="F81" i="16"/>
  <c r="O80" i="16"/>
  <c r="N80" i="16"/>
  <c r="M80" i="16"/>
  <c r="M76" i="16" s="1"/>
  <c r="M75" i="16" s="1"/>
  <c r="K80" i="16"/>
  <c r="J80" i="16"/>
  <c r="H80" i="16"/>
  <c r="G80" i="16"/>
  <c r="E80" i="16"/>
  <c r="E76" i="16" s="1"/>
  <c r="D80" i="16"/>
  <c r="O79" i="16"/>
  <c r="L79" i="16"/>
  <c r="I79" i="16"/>
  <c r="F79" i="16"/>
  <c r="O78" i="16"/>
  <c r="O77" i="16" s="1"/>
  <c r="O76" i="16" s="1"/>
  <c r="L78" i="16"/>
  <c r="I78" i="16"/>
  <c r="I77" i="16" s="1"/>
  <c r="I76" i="16" s="1"/>
  <c r="F78" i="16"/>
  <c r="N77" i="16"/>
  <c r="N76" i="16" s="1"/>
  <c r="M77" i="16"/>
  <c r="L77" i="16"/>
  <c r="L76" i="16" s="1"/>
  <c r="K77" i="16"/>
  <c r="J77" i="16"/>
  <c r="J76" i="16" s="1"/>
  <c r="H77" i="16"/>
  <c r="G77" i="16"/>
  <c r="E77" i="16"/>
  <c r="D77" i="16"/>
  <c r="D76" i="16" s="1"/>
  <c r="K76" i="16"/>
  <c r="G76" i="16"/>
  <c r="O74" i="16"/>
  <c r="L74" i="16"/>
  <c r="I74" i="16"/>
  <c r="F74" i="16"/>
  <c r="O73" i="16"/>
  <c r="L73" i="16"/>
  <c r="I73" i="16"/>
  <c r="F73" i="16"/>
  <c r="O72" i="16"/>
  <c r="L72" i="16"/>
  <c r="I72" i="16"/>
  <c r="F72" i="16"/>
  <c r="O71" i="16"/>
  <c r="L71" i="16"/>
  <c r="I71" i="16"/>
  <c r="F71" i="16"/>
  <c r="O70" i="16"/>
  <c r="L70" i="16"/>
  <c r="I70" i="16"/>
  <c r="F70" i="16"/>
  <c r="C70" i="16" s="1"/>
  <c r="N69" i="16"/>
  <c r="N67" i="16" s="1"/>
  <c r="M69" i="16"/>
  <c r="K69" i="16"/>
  <c r="K67" i="16" s="1"/>
  <c r="J69" i="16"/>
  <c r="J67" i="16" s="1"/>
  <c r="H69" i="16"/>
  <c r="H67" i="16" s="1"/>
  <c r="G69" i="16"/>
  <c r="E69" i="16"/>
  <c r="D69" i="16"/>
  <c r="O68" i="16"/>
  <c r="L68" i="16"/>
  <c r="I68" i="16"/>
  <c r="F68" i="16"/>
  <c r="M67" i="16"/>
  <c r="G67" i="16"/>
  <c r="E67" i="16"/>
  <c r="D67" i="16"/>
  <c r="O66" i="16"/>
  <c r="L66" i="16"/>
  <c r="I66" i="16"/>
  <c r="F66" i="16"/>
  <c r="O65" i="16"/>
  <c r="L65" i="16"/>
  <c r="I65" i="16"/>
  <c r="C65" i="16" s="1"/>
  <c r="F65" i="16"/>
  <c r="O64" i="16"/>
  <c r="L64" i="16"/>
  <c r="I64" i="16"/>
  <c r="F64" i="16"/>
  <c r="O63" i="16"/>
  <c r="L63" i="16"/>
  <c r="I63" i="16"/>
  <c r="C63" i="16" s="1"/>
  <c r="F63" i="16"/>
  <c r="O62" i="16"/>
  <c r="L62" i="16"/>
  <c r="I62" i="16"/>
  <c r="F62" i="16"/>
  <c r="O61" i="16"/>
  <c r="L61" i="16"/>
  <c r="I61" i="16"/>
  <c r="F61" i="16"/>
  <c r="O60" i="16"/>
  <c r="L60" i="16"/>
  <c r="I60" i="16"/>
  <c r="F60" i="16"/>
  <c r="O59" i="16"/>
  <c r="L59" i="16"/>
  <c r="L58" i="16" s="1"/>
  <c r="I59" i="16"/>
  <c r="F59" i="16"/>
  <c r="C59" i="16" s="1"/>
  <c r="N58" i="16"/>
  <c r="M58" i="16"/>
  <c r="K58" i="16"/>
  <c r="J58" i="16"/>
  <c r="H58" i="16"/>
  <c r="G58" i="16"/>
  <c r="E58" i="16"/>
  <c r="D58" i="16"/>
  <c r="O57" i="16"/>
  <c r="L57" i="16"/>
  <c r="I57" i="16"/>
  <c r="C57" i="16" s="1"/>
  <c r="F57" i="16"/>
  <c r="O56" i="16"/>
  <c r="L56" i="16"/>
  <c r="L55" i="16" s="1"/>
  <c r="I56" i="16"/>
  <c r="I55" i="16" s="1"/>
  <c r="F56" i="16"/>
  <c r="F55" i="16" s="1"/>
  <c r="O55" i="16"/>
  <c r="N55" i="16"/>
  <c r="M55" i="16"/>
  <c r="M54" i="16" s="1"/>
  <c r="M53" i="16" s="1"/>
  <c r="K55" i="16"/>
  <c r="K54" i="16" s="1"/>
  <c r="J55" i="16"/>
  <c r="J54" i="16" s="1"/>
  <c r="J53" i="16" s="1"/>
  <c r="H55" i="16"/>
  <c r="H54" i="16" s="1"/>
  <c r="H53" i="16" s="1"/>
  <c r="G55" i="16"/>
  <c r="E55" i="16"/>
  <c r="D55" i="16"/>
  <c r="N54" i="16"/>
  <c r="N53" i="16" s="1"/>
  <c r="D54" i="16"/>
  <c r="D53" i="16" s="1"/>
  <c r="O47" i="16"/>
  <c r="C47" i="16" s="1"/>
  <c r="O46" i="16"/>
  <c r="C46" i="16" s="1"/>
  <c r="N45" i="16"/>
  <c r="M45" i="16"/>
  <c r="L44" i="16"/>
  <c r="L43" i="16" s="1"/>
  <c r="I44" i="16"/>
  <c r="F44" i="16"/>
  <c r="K43" i="16"/>
  <c r="J43" i="16"/>
  <c r="I43" i="16"/>
  <c r="H43" i="16"/>
  <c r="G43" i="16"/>
  <c r="F43" i="16"/>
  <c r="E43" i="16"/>
  <c r="D43" i="16"/>
  <c r="F42" i="16"/>
  <c r="C42" i="16" s="1"/>
  <c r="E41" i="16"/>
  <c r="D41" i="16"/>
  <c r="L40" i="16"/>
  <c r="C40" i="16" s="1"/>
  <c r="L39" i="16"/>
  <c r="C39" i="16" s="1"/>
  <c r="L38" i="16"/>
  <c r="L36" i="16" s="1"/>
  <c r="C36" i="16" s="1"/>
  <c r="L37" i="16"/>
  <c r="C37" i="16" s="1"/>
  <c r="K36" i="16"/>
  <c r="J36" i="16"/>
  <c r="L35" i="16"/>
  <c r="C35" i="16" s="1"/>
  <c r="L34" i="16"/>
  <c r="C34" i="16" s="1"/>
  <c r="K33" i="16"/>
  <c r="J33" i="16"/>
  <c r="J26" i="16" s="1"/>
  <c r="L32" i="16"/>
  <c r="L31" i="16" s="1"/>
  <c r="K31" i="16"/>
  <c r="J31" i="16"/>
  <c r="L30" i="16"/>
  <c r="C30" i="16" s="1"/>
  <c r="L29" i="16"/>
  <c r="C29" i="16" s="1"/>
  <c r="L28" i="16"/>
  <c r="C28" i="16" s="1"/>
  <c r="K27" i="16"/>
  <c r="K26" i="16" s="1"/>
  <c r="K20" i="16" s="1"/>
  <c r="J27" i="16"/>
  <c r="F25" i="16"/>
  <c r="C25" i="16" s="1"/>
  <c r="I24" i="16"/>
  <c r="F24" i="16"/>
  <c r="C24" i="16" s="1"/>
  <c r="O23" i="16"/>
  <c r="L23" i="16"/>
  <c r="I23" i="16"/>
  <c r="F23" i="16"/>
  <c r="O22" i="16"/>
  <c r="O21" i="16" s="1"/>
  <c r="L22" i="16"/>
  <c r="I22" i="16"/>
  <c r="I21" i="16" s="1"/>
  <c r="F22" i="16"/>
  <c r="N21" i="16"/>
  <c r="N292" i="16" s="1"/>
  <c r="N291" i="16" s="1"/>
  <c r="M21" i="16"/>
  <c r="M292" i="16" s="1"/>
  <c r="M291" i="16" s="1"/>
  <c r="L21" i="16"/>
  <c r="L292" i="16" s="1"/>
  <c r="K21" i="16"/>
  <c r="K292" i="16" s="1"/>
  <c r="K291" i="16" s="1"/>
  <c r="J21" i="16"/>
  <c r="J292" i="16" s="1"/>
  <c r="J291" i="16" s="1"/>
  <c r="H21" i="16"/>
  <c r="H292" i="16" s="1"/>
  <c r="H291" i="16" s="1"/>
  <c r="G21" i="16"/>
  <c r="G292" i="16" s="1"/>
  <c r="G291" i="16" s="1"/>
  <c r="F21" i="16"/>
  <c r="E21" i="16"/>
  <c r="E292" i="16" s="1"/>
  <c r="E291" i="16" s="1"/>
  <c r="D21" i="16"/>
  <c r="D292" i="16" s="1"/>
  <c r="D291" i="16" s="1"/>
  <c r="M20" i="16"/>
  <c r="G20" i="16"/>
  <c r="E194" i="18" l="1"/>
  <c r="C43" i="16"/>
  <c r="L69" i="16"/>
  <c r="L67" i="16" s="1"/>
  <c r="G75" i="16"/>
  <c r="L174" i="16"/>
  <c r="H230" i="16"/>
  <c r="H289" i="16" s="1"/>
  <c r="C23" i="16"/>
  <c r="L27" i="16"/>
  <c r="C27" i="16" s="1"/>
  <c r="L54" i="16"/>
  <c r="L53" i="16" s="1"/>
  <c r="F58" i="16"/>
  <c r="O58" i="16"/>
  <c r="C79" i="16"/>
  <c r="C94" i="16"/>
  <c r="L103" i="16"/>
  <c r="C110" i="16"/>
  <c r="C115" i="16"/>
  <c r="C125" i="16"/>
  <c r="C127" i="16"/>
  <c r="D130" i="16"/>
  <c r="D75" i="16" s="1"/>
  <c r="D52" i="16" s="1"/>
  <c r="J130" i="16"/>
  <c r="N130" i="16"/>
  <c r="N75" i="16" s="1"/>
  <c r="G130" i="16"/>
  <c r="C138" i="16"/>
  <c r="C146" i="16"/>
  <c r="C149" i="16"/>
  <c r="C158" i="16"/>
  <c r="C163" i="16"/>
  <c r="C170" i="16"/>
  <c r="D174" i="16"/>
  <c r="D173" i="16" s="1"/>
  <c r="C178" i="16"/>
  <c r="C190" i="16"/>
  <c r="E195" i="16"/>
  <c r="C199" i="16"/>
  <c r="O198" i="16"/>
  <c r="O196" i="16" s="1"/>
  <c r="C210" i="16"/>
  <c r="C213" i="16"/>
  <c r="C215" i="16"/>
  <c r="C226" i="16"/>
  <c r="G231" i="16"/>
  <c r="G230" i="16" s="1"/>
  <c r="K231" i="16"/>
  <c r="K230" i="16" s="1"/>
  <c r="C241" i="16"/>
  <c r="C243" i="16"/>
  <c r="C250" i="16"/>
  <c r="C255" i="16"/>
  <c r="C266" i="16"/>
  <c r="C274" i="16"/>
  <c r="I270" i="17"/>
  <c r="I269" i="17" s="1"/>
  <c r="J174" i="16"/>
  <c r="J173" i="16" s="1"/>
  <c r="N174" i="16"/>
  <c r="N173" i="16" s="1"/>
  <c r="C181" i="16"/>
  <c r="C183" i="16"/>
  <c r="L187" i="16"/>
  <c r="K195" i="16"/>
  <c r="C201" i="16"/>
  <c r="C203" i="16"/>
  <c r="D204" i="16"/>
  <c r="D195" i="16" s="1"/>
  <c r="D289" i="16" s="1"/>
  <c r="H204" i="16"/>
  <c r="H195" i="16" s="1"/>
  <c r="N204" i="16"/>
  <c r="N195" i="16" s="1"/>
  <c r="O205" i="16"/>
  <c r="O204" i="16" s="1"/>
  <c r="L205" i="16"/>
  <c r="L204" i="16" s="1"/>
  <c r="C214" i="16"/>
  <c r="F216" i="16"/>
  <c r="F204" i="16" s="1"/>
  <c r="C219" i="16"/>
  <c r="C235" i="16"/>
  <c r="C236" i="16"/>
  <c r="M231" i="16"/>
  <c r="M230" i="16" s="1"/>
  <c r="C242" i="16"/>
  <c r="C245" i="16"/>
  <c r="C254" i="16"/>
  <c r="C257" i="16"/>
  <c r="O259" i="16"/>
  <c r="L264" i="16"/>
  <c r="L259" i="16" s="1"/>
  <c r="K26" i="17"/>
  <c r="K20" i="17" s="1"/>
  <c r="L33" i="16"/>
  <c r="C33" i="16" s="1"/>
  <c r="C44" i="16"/>
  <c r="E54" i="16"/>
  <c r="E53" i="16" s="1"/>
  <c r="C60" i="16"/>
  <c r="C62" i="16"/>
  <c r="C68" i="16"/>
  <c r="F69" i="16"/>
  <c r="F67" i="16" s="1"/>
  <c r="C87" i="16"/>
  <c r="L89" i="16"/>
  <c r="C98" i="16"/>
  <c r="C101" i="16"/>
  <c r="C104" i="16"/>
  <c r="C114" i="16"/>
  <c r="C119" i="16"/>
  <c r="C126" i="16"/>
  <c r="C132" i="16"/>
  <c r="O130" i="16"/>
  <c r="C150" i="16"/>
  <c r="C152" i="16"/>
  <c r="E20" i="16"/>
  <c r="G54" i="16"/>
  <c r="G53" i="16" s="1"/>
  <c r="G52" i="16" s="1"/>
  <c r="G51" i="16" s="1"/>
  <c r="G290" i="16" s="1"/>
  <c r="K53" i="16"/>
  <c r="I58" i="16"/>
  <c r="C61" i="16"/>
  <c r="C64" i="16"/>
  <c r="C66" i="16"/>
  <c r="C72" i="16"/>
  <c r="C74" i="16"/>
  <c r="H76" i="16"/>
  <c r="H75" i="16" s="1"/>
  <c r="H52" i="16" s="1"/>
  <c r="E83" i="16"/>
  <c r="E75" i="16" s="1"/>
  <c r="K83" i="16"/>
  <c r="K75" i="16" s="1"/>
  <c r="J83" i="16"/>
  <c r="C91" i="16"/>
  <c r="L95" i="16"/>
  <c r="C102" i="16"/>
  <c r="C107" i="16"/>
  <c r="C118" i="16"/>
  <c r="C121" i="16"/>
  <c r="L130" i="16"/>
  <c r="C133" i="16"/>
  <c r="C135" i="16"/>
  <c r="C141" i="16"/>
  <c r="C143" i="16"/>
  <c r="C153" i="16"/>
  <c r="C155" i="16"/>
  <c r="C167" i="16"/>
  <c r="O166" i="16"/>
  <c r="O165" i="16" s="1"/>
  <c r="F175" i="16"/>
  <c r="C175" i="16" s="1"/>
  <c r="C182" i="16"/>
  <c r="G194" i="16"/>
  <c r="M195" i="16"/>
  <c r="M194" i="16" s="1"/>
  <c r="L198" i="16"/>
  <c r="C202" i="16"/>
  <c r="J195" i="16"/>
  <c r="C207" i="16"/>
  <c r="C218" i="16"/>
  <c r="C221" i="16"/>
  <c r="C223" i="16"/>
  <c r="C229" i="16"/>
  <c r="I231" i="16"/>
  <c r="J231" i="16"/>
  <c r="J230" i="16" s="1"/>
  <c r="J289" i="16" s="1"/>
  <c r="C237" i="16"/>
  <c r="C247" i="16"/>
  <c r="O246" i="16"/>
  <c r="O231" i="16" s="1"/>
  <c r="O230" i="16" s="1"/>
  <c r="L252" i="16"/>
  <c r="L251" i="16" s="1"/>
  <c r="C258" i="16"/>
  <c r="E259" i="16"/>
  <c r="K259" i="16"/>
  <c r="C263" i="16"/>
  <c r="C271" i="16"/>
  <c r="C298" i="16"/>
  <c r="N52" i="19"/>
  <c r="N51" i="19" s="1"/>
  <c r="N50" i="19" s="1"/>
  <c r="O293" i="16"/>
  <c r="L293" i="16"/>
  <c r="L291" i="16" s="1"/>
  <c r="O55" i="17"/>
  <c r="N54" i="17"/>
  <c r="N53" i="17" s="1"/>
  <c r="N52" i="17" s="1"/>
  <c r="I69" i="17"/>
  <c r="I67" i="17" s="1"/>
  <c r="J83" i="17"/>
  <c r="J75" i="17" s="1"/>
  <c r="J52" i="17" s="1"/>
  <c r="N83" i="17"/>
  <c r="C106" i="17"/>
  <c r="C108" i="17"/>
  <c r="C114" i="17"/>
  <c r="C124" i="17"/>
  <c r="G130" i="17"/>
  <c r="K130" i="17"/>
  <c r="K75" i="17" s="1"/>
  <c r="C134" i="17"/>
  <c r="D130" i="17"/>
  <c r="H130" i="17"/>
  <c r="C139" i="17"/>
  <c r="C152" i="17"/>
  <c r="O151" i="17"/>
  <c r="F160" i="17"/>
  <c r="C160" i="17" s="1"/>
  <c r="C171" i="17"/>
  <c r="H173" i="17"/>
  <c r="C176" i="17"/>
  <c r="O175" i="17"/>
  <c r="O174" i="17" s="1"/>
  <c r="O173" i="17" s="1"/>
  <c r="L179" i="17"/>
  <c r="C183" i="17"/>
  <c r="F188" i="17"/>
  <c r="C188" i="17" s="1"/>
  <c r="D195" i="17"/>
  <c r="D194" i="17" s="1"/>
  <c r="C203" i="17"/>
  <c r="E204" i="17"/>
  <c r="E195" i="17" s="1"/>
  <c r="K204" i="17"/>
  <c r="K195" i="17" s="1"/>
  <c r="F205" i="17"/>
  <c r="C208" i="17"/>
  <c r="C218" i="17"/>
  <c r="C220" i="17"/>
  <c r="C228" i="17"/>
  <c r="L235" i="17"/>
  <c r="J231" i="17"/>
  <c r="C240" i="17"/>
  <c r="I246" i="17"/>
  <c r="C246" i="17" s="1"/>
  <c r="C250" i="17"/>
  <c r="J259" i="17"/>
  <c r="N259" i="17"/>
  <c r="F264" i="17"/>
  <c r="C264" i="17" s="1"/>
  <c r="C279" i="17"/>
  <c r="F21" i="18"/>
  <c r="F292" i="18" s="1"/>
  <c r="C60" i="18"/>
  <c r="C62" i="18"/>
  <c r="L69" i="18"/>
  <c r="C73" i="18"/>
  <c r="C78" i="18"/>
  <c r="O77" i="18"/>
  <c r="O76" i="18" s="1"/>
  <c r="F84" i="18"/>
  <c r="C86" i="18"/>
  <c r="L89" i="18"/>
  <c r="C93" i="18"/>
  <c r="F95" i="18"/>
  <c r="C98" i="18"/>
  <c r="C105" i="18"/>
  <c r="C108" i="18"/>
  <c r="C110" i="18"/>
  <c r="I112" i="18"/>
  <c r="C118" i="18"/>
  <c r="C124" i="18"/>
  <c r="C127" i="18"/>
  <c r="F136" i="18"/>
  <c r="C143" i="18"/>
  <c r="C159" i="18"/>
  <c r="C168" i="18"/>
  <c r="L198" i="18"/>
  <c r="L196" i="18" s="1"/>
  <c r="C212" i="18"/>
  <c r="C218" i="18"/>
  <c r="E230" i="18"/>
  <c r="F238" i="18"/>
  <c r="C249" i="18"/>
  <c r="O270" i="18"/>
  <c r="O269" i="18" s="1"/>
  <c r="L276" i="18"/>
  <c r="I286" i="18"/>
  <c r="L27" i="19"/>
  <c r="C27" i="19" s="1"/>
  <c r="C55" i="19"/>
  <c r="O55" i="19"/>
  <c r="O54" i="19" s="1"/>
  <c r="H53" i="19"/>
  <c r="I69" i="19"/>
  <c r="I67" i="19" s="1"/>
  <c r="I53" i="19" s="1"/>
  <c r="D53" i="17"/>
  <c r="F58" i="17"/>
  <c r="D75" i="17"/>
  <c r="C122" i="17"/>
  <c r="L166" i="17"/>
  <c r="L165" i="17" s="1"/>
  <c r="G195" i="17"/>
  <c r="E230" i="17"/>
  <c r="E194" i="17" s="1"/>
  <c r="G230" i="17"/>
  <c r="K230" i="17"/>
  <c r="C238" i="17"/>
  <c r="C244" i="17"/>
  <c r="O270" i="17"/>
  <c r="O269" i="17" s="1"/>
  <c r="F293" i="17"/>
  <c r="H52" i="18"/>
  <c r="C61" i="18"/>
  <c r="C64" i="18"/>
  <c r="C66" i="18"/>
  <c r="K76" i="18"/>
  <c r="K75" i="18" s="1"/>
  <c r="K52" i="18" s="1"/>
  <c r="C109" i="18"/>
  <c r="C121" i="18"/>
  <c r="C140" i="18"/>
  <c r="C145" i="18"/>
  <c r="C160" i="18"/>
  <c r="L173" i="18"/>
  <c r="C184" i="18"/>
  <c r="C189" i="18"/>
  <c r="O187" i="18"/>
  <c r="I205" i="18"/>
  <c r="C214" i="18"/>
  <c r="I216" i="18"/>
  <c r="C224" i="18"/>
  <c r="C229" i="18"/>
  <c r="G230" i="18"/>
  <c r="H231" i="18"/>
  <c r="H230" i="18" s="1"/>
  <c r="I238" i="18"/>
  <c r="C238" i="18" s="1"/>
  <c r="C241" i="18"/>
  <c r="C244" i="18"/>
  <c r="F252" i="18"/>
  <c r="C254" i="18"/>
  <c r="C266" i="18"/>
  <c r="C277" i="18"/>
  <c r="O276" i="18"/>
  <c r="C287" i="18"/>
  <c r="C294" i="18"/>
  <c r="L43" i="19"/>
  <c r="C43" i="19" s="1"/>
  <c r="C56" i="19"/>
  <c r="C57" i="19"/>
  <c r="L58" i="19"/>
  <c r="L54" i="19" s="1"/>
  <c r="L53" i="19" s="1"/>
  <c r="C68" i="19"/>
  <c r="D53" i="19"/>
  <c r="C70" i="19"/>
  <c r="I77" i="19"/>
  <c r="C278" i="16"/>
  <c r="I293" i="16"/>
  <c r="I291" i="16" s="1"/>
  <c r="C297" i="16"/>
  <c r="C299" i="16"/>
  <c r="M20" i="17"/>
  <c r="C23" i="17"/>
  <c r="L31" i="17"/>
  <c r="C31" i="17" s="1"/>
  <c r="C44" i="17"/>
  <c r="G54" i="17"/>
  <c r="G53" i="17" s="1"/>
  <c r="C57" i="17"/>
  <c r="C59" i="17"/>
  <c r="C61" i="17"/>
  <c r="C64" i="17"/>
  <c r="E53" i="17"/>
  <c r="C72" i="17"/>
  <c r="O69" i="17"/>
  <c r="O67" i="17" s="1"/>
  <c r="G76" i="17"/>
  <c r="N76" i="17"/>
  <c r="N75" i="17" s="1"/>
  <c r="L80" i="17"/>
  <c r="L76" i="17" s="1"/>
  <c r="C87" i="17"/>
  <c r="F89" i="17"/>
  <c r="C92" i="17"/>
  <c r="C99" i="17"/>
  <c r="I103" i="17"/>
  <c r="C111" i="17"/>
  <c r="C118" i="17"/>
  <c r="C120" i="17"/>
  <c r="C127" i="17"/>
  <c r="F136" i="17"/>
  <c r="C136" i="17" s="1"/>
  <c r="C146" i="17"/>
  <c r="C148" i="17"/>
  <c r="L151" i="17"/>
  <c r="L130" i="17" s="1"/>
  <c r="C155" i="17"/>
  <c r="C158" i="17"/>
  <c r="C163" i="17"/>
  <c r="C168" i="17"/>
  <c r="M173" i="17"/>
  <c r="L175" i="17"/>
  <c r="C180" i="17"/>
  <c r="O179" i="17"/>
  <c r="C186" i="17"/>
  <c r="F196" i="17"/>
  <c r="C200" i="17"/>
  <c r="L205" i="17"/>
  <c r="L204" i="17" s="1"/>
  <c r="L195" i="17" s="1"/>
  <c r="C211" i="17"/>
  <c r="C214" i="17"/>
  <c r="C223" i="17"/>
  <c r="C226" i="17"/>
  <c r="M230" i="17"/>
  <c r="M194" i="17" s="1"/>
  <c r="C236" i="17"/>
  <c r="O235" i="17"/>
  <c r="C243" i="17"/>
  <c r="O246" i="17"/>
  <c r="O231" i="17" s="1"/>
  <c r="O230" i="17" s="1"/>
  <c r="L246" i="17"/>
  <c r="L251" i="17"/>
  <c r="C254" i="17"/>
  <c r="C256" i="17"/>
  <c r="L259" i="17"/>
  <c r="C262" i="17"/>
  <c r="C268" i="17"/>
  <c r="K269" i="17"/>
  <c r="K194" i="17" s="1"/>
  <c r="C275" i="17"/>
  <c r="I286" i="17"/>
  <c r="C296" i="17"/>
  <c r="C298" i="17"/>
  <c r="C301" i="17"/>
  <c r="E20" i="18"/>
  <c r="C24" i="18"/>
  <c r="F43" i="18"/>
  <c r="C43" i="18" s="1"/>
  <c r="G53" i="18"/>
  <c r="M54" i="18"/>
  <c r="M53" i="18" s="1"/>
  <c r="M52" i="18" s="1"/>
  <c r="M51" i="18" s="1"/>
  <c r="M50" i="18" s="1"/>
  <c r="C57" i="18"/>
  <c r="C65" i="18"/>
  <c r="C70" i="18"/>
  <c r="O69" i="18"/>
  <c r="O67" i="18" s="1"/>
  <c r="M76" i="18"/>
  <c r="M75" i="18" s="1"/>
  <c r="L77" i="18"/>
  <c r="L76" i="18" s="1"/>
  <c r="D83" i="18"/>
  <c r="C90" i="18"/>
  <c r="O89" i="18"/>
  <c r="L95" i="18"/>
  <c r="L83" i="18" s="1"/>
  <c r="C101" i="18"/>
  <c r="O112" i="18"/>
  <c r="O83" i="18" s="1"/>
  <c r="F128" i="18"/>
  <c r="C128" i="18" s="1"/>
  <c r="C134" i="18"/>
  <c r="C139" i="18"/>
  <c r="C146" i="18"/>
  <c r="C148" i="18"/>
  <c r="C154" i="18"/>
  <c r="C156" i="18"/>
  <c r="C162" i="18"/>
  <c r="C164" i="18"/>
  <c r="C171" i="18"/>
  <c r="C180" i="18"/>
  <c r="C186" i="18"/>
  <c r="C190" i="18"/>
  <c r="F198" i="18"/>
  <c r="C198" i="18" s="1"/>
  <c r="D231" i="18"/>
  <c r="J231" i="18"/>
  <c r="J230" i="18" s="1"/>
  <c r="I259" i="18"/>
  <c r="L270" i="18"/>
  <c r="L269" i="18" s="1"/>
  <c r="C296" i="18"/>
  <c r="C297" i="18"/>
  <c r="C298" i="18"/>
  <c r="J26" i="19"/>
  <c r="J20" i="19" s="1"/>
  <c r="F41" i="19"/>
  <c r="C41" i="19" s="1"/>
  <c r="E20" i="19"/>
  <c r="K53" i="19"/>
  <c r="O67" i="19"/>
  <c r="C74" i="19"/>
  <c r="F80" i="19"/>
  <c r="C81" i="19"/>
  <c r="C43" i="17"/>
  <c r="L54" i="17"/>
  <c r="L58" i="17"/>
  <c r="M53" i="17"/>
  <c r="M76" i="17"/>
  <c r="M75" i="17" s="1"/>
  <c r="C79" i="17"/>
  <c r="C81" i="17"/>
  <c r="D83" i="17"/>
  <c r="H83" i="17"/>
  <c r="H75" i="17" s="1"/>
  <c r="H52" i="17" s="1"/>
  <c r="H51" i="17" s="1"/>
  <c r="G83" i="17"/>
  <c r="C104" i="17"/>
  <c r="C113" i="17"/>
  <c r="C119" i="17"/>
  <c r="L122" i="17"/>
  <c r="C129" i="17"/>
  <c r="E130" i="17"/>
  <c r="E75" i="17" s="1"/>
  <c r="E52" i="17" s="1"/>
  <c r="C132" i="17"/>
  <c r="C138" i="17"/>
  <c r="C140" i="17"/>
  <c r="C147" i="17"/>
  <c r="C150" i="17"/>
  <c r="C159" i="17"/>
  <c r="C170" i="17"/>
  <c r="C172" i="17"/>
  <c r="C182" i="17"/>
  <c r="C193" i="17"/>
  <c r="H195" i="17"/>
  <c r="H194" i="17" s="1"/>
  <c r="C197" i="17"/>
  <c r="C202" i="17"/>
  <c r="C215" i="17"/>
  <c r="C217" i="17"/>
  <c r="C232" i="17"/>
  <c r="D231" i="17"/>
  <c r="D230" i="17" s="1"/>
  <c r="D289" i="17" s="1"/>
  <c r="N231" i="17"/>
  <c r="N230" i="17" s="1"/>
  <c r="N194" i="17" s="1"/>
  <c r="L238" i="17"/>
  <c r="L231" i="17" s="1"/>
  <c r="L230" i="17" s="1"/>
  <c r="C263" i="17"/>
  <c r="L293" i="17"/>
  <c r="L291" i="17" s="1"/>
  <c r="N53" i="18"/>
  <c r="L54" i="18"/>
  <c r="C58" i="18"/>
  <c r="L67" i="18"/>
  <c r="D75" i="18"/>
  <c r="C80" i="18"/>
  <c r="C94" i="18"/>
  <c r="C103" i="18"/>
  <c r="C112" i="18"/>
  <c r="C122" i="18"/>
  <c r="L130" i="18"/>
  <c r="C135" i="18"/>
  <c r="C141" i="18"/>
  <c r="C158" i="18"/>
  <c r="C176" i="18"/>
  <c r="C182" i="18"/>
  <c r="L216" i="18"/>
  <c r="C232" i="18"/>
  <c r="C237" i="18"/>
  <c r="O231" i="18"/>
  <c r="C248" i="18"/>
  <c r="F246" i="18"/>
  <c r="C246" i="18" s="1"/>
  <c r="D230" i="18"/>
  <c r="D194" i="18" s="1"/>
  <c r="C262" i="18"/>
  <c r="C273" i="18"/>
  <c r="O272" i="18"/>
  <c r="C283" i="18"/>
  <c r="C288" i="18"/>
  <c r="C300" i="18"/>
  <c r="C301" i="18"/>
  <c r="D20" i="19"/>
  <c r="K26" i="19"/>
  <c r="L33" i="19"/>
  <c r="C33" i="19" s="1"/>
  <c r="O45" i="19"/>
  <c r="O20" i="19" s="1"/>
  <c r="E54" i="19"/>
  <c r="E53" i="19" s="1"/>
  <c r="M54" i="19"/>
  <c r="M53" i="19" s="1"/>
  <c r="F58" i="19"/>
  <c r="F54" i="19" s="1"/>
  <c r="C59" i="19"/>
  <c r="C60" i="19"/>
  <c r="C61" i="19"/>
  <c r="G53" i="19"/>
  <c r="C71" i="19"/>
  <c r="C72" i="19"/>
  <c r="C78" i="19"/>
  <c r="H83" i="19"/>
  <c r="C87" i="19"/>
  <c r="C88" i="19"/>
  <c r="C94" i="19"/>
  <c r="C99" i="19"/>
  <c r="C100" i="19"/>
  <c r="C111" i="19"/>
  <c r="C118" i="19"/>
  <c r="C126" i="19"/>
  <c r="C129" i="19"/>
  <c r="C135" i="19"/>
  <c r="D130" i="19"/>
  <c r="C142" i="19"/>
  <c r="C145" i="19"/>
  <c r="O144" i="19"/>
  <c r="C150" i="19"/>
  <c r="F151" i="19"/>
  <c r="C152" i="19"/>
  <c r="C158" i="19"/>
  <c r="C161" i="19"/>
  <c r="F166" i="19"/>
  <c r="C167" i="19"/>
  <c r="C168" i="19"/>
  <c r="H174" i="19"/>
  <c r="C177" i="19"/>
  <c r="I179" i="19"/>
  <c r="D187" i="19"/>
  <c r="H187" i="19"/>
  <c r="C199" i="19"/>
  <c r="O198" i="19"/>
  <c r="O196" i="19" s="1"/>
  <c r="O195" i="19" s="1"/>
  <c r="I205" i="19"/>
  <c r="C210" i="19"/>
  <c r="C211" i="19"/>
  <c r="C212" i="19"/>
  <c r="I216" i="19"/>
  <c r="C222" i="19"/>
  <c r="C223" i="19"/>
  <c r="C224" i="19"/>
  <c r="C234" i="19"/>
  <c r="O238" i="19"/>
  <c r="O231" i="19" s="1"/>
  <c r="L238" i="19"/>
  <c r="I246" i="19"/>
  <c r="C246" i="19" s="1"/>
  <c r="O246" i="19"/>
  <c r="L246" i="19"/>
  <c r="N259" i="19"/>
  <c r="C261" i="19"/>
  <c r="C279" i="19"/>
  <c r="C282" i="19"/>
  <c r="C288" i="19"/>
  <c r="C295" i="19"/>
  <c r="W9" i="20"/>
  <c r="H24" i="20"/>
  <c r="H26" i="21"/>
  <c r="I98" i="21"/>
  <c r="I75" i="21" s="1"/>
  <c r="I118" i="21"/>
  <c r="I121" i="21"/>
  <c r="I154" i="21"/>
  <c r="H190" i="21"/>
  <c r="K83" i="19"/>
  <c r="C91" i="19"/>
  <c r="C92" i="19"/>
  <c r="C106" i="19"/>
  <c r="C128" i="19"/>
  <c r="M75" i="19"/>
  <c r="C144" i="19"/>
  <c r="C160" i="19"/>
  <c r="L204" i="19"/>
  <c r="L195" i="19" s="1"/>
  <c r="M204" i="19"/>
  <c r="M195" i="19" s="1"/>
  <c r="C238" i="19"/>
  <c r="C247" i="19"/>
  <c r="C248" i="19"/>
  <c r="C253" i="19"/>
  <c r="C281" i="19"/>
  <c r="L9" i="20"/>
  <c r="F11" i="20"/>
  <c r="F9" i="20" s="1"/>
  <c r="K9" i="20"/>
  <c r="K2" i="20" s="1"/>
  <c r="H131" i="21"/>
  <c r="H161" i="21"/>
  <c r="C79" i="19"/>
  <c r="C86" i="19"/>
  <c r="G83" i="19"/>
  <c r="G75" i="19" s="1"/>
  <c r="I89" i="19"/>
  <c r="C98" i="19"/>
  <c r="F103" i="19"/>
  <c r="O103" i="19"/>
  <c r="O83" i="19" s="1"/>
  <c r="O75" i="19" s="1"/>
  <c r="C110" i="19"/>
  <c r="C113" i="19"/>
  <c r="F116" i="19"/>
  <c r="C119" i="19"/>
  <c r="C120" i="19"/>
  <c r="I122" i="19"/>
  <c r="C122" i="19" s="1"/>
  <c r="E130" i="19"/>
  <c r="C134" i="19"/>
  <c r="C137" i="19"/>
  <c r="C143" i="19"/>
  <c r="C159" i="19"/>
  <c r="N75" i="19"/>
  <c r="G173" i="19"/>
  <c r="I188" i="19"/>
  <c r="I187" i="19" s="1"/>
  <c r="C202" i="19"/>
  <c r="O204" i="19"/>
  <c r="E204" i="19"/>
  <c r="E195" i="19" s="1"/>
  <c r="D230" i="19"/>
  <c r="C232" i="19"/>
  <c r="N231" i="19"/>
  <c r="N230" i="19" s="1"/>
  <c r="L231" i="19"/>
  <c r="L230" i="19" s="1"/>
  <c r="C236" i="19"/>
  <c r="C242" i="19"/>
  <c r="C243" i="19"/>
  <c r="C244" i="19"/>
  <c r="C250" i="19"/>
  <c r="C254" i="19"/>
  <c r="C255" i="19"/>
  <c r="C256" i="19"/>
  <c r="C262" i="19"/>
  <c r="C263" i="19"/>
  <c r="C266" i="19"/>
  <c r="E270" i="19"/>
  <c r="E269" i="19" s="1"/>
  <c r="N270" i="19"/>
  <c r="N269" i="19" s="1"/>
  <c r="C275" i="19"/>
  <c r="F293" i="19"/>
  <c r="C293" i="19" s="1"/>
  <c r="C297" i="19"/>
  <c r="G11" i="20"/>
  <c r="G9" i="20" s="1"/>
  <c r="H15" i="20"/>
  <c r="H19" i="20"/>
  <c r="R22" i="20"/>
  <c r="H29" i="20"/>
  <c r="H33" i="20"/>
  <c r="I107" i="21"/>
  <c r="I125" i="21"/>
  <c r="H198" i="21"/>
  <c r="H223" i="21"/>
  <c r="H229" i="21"/>
  <c r="H225" i="21" s="1"/>
  <c r="H232" i="21"/>
  <c r="C112" i="19"/>
  <c r="C115" i="19"/>
  <c r="C127" i="19"/>
  <c r="O130" i="19"/>
  <c r="H130" i="19"/>
  <c r="C139" i="19"/>
  <c r="C140" i="19"/>
  <c r="I141" i="19"/>
  <c r="C141" i="19" s="1"/>
  <c r="C146" i="19"/>
  <c r="C154" i="19"/>
  <c r="C162" i="19"/>
  <c r="J75" i="19"/>
  <c r="J52" i="19" s="1"/>
  <c r="C170" i="19"/>
  <c r="C178" i="19"/>
  <c r="K195" i="19"/>
  <c r="K194" i="19" s="1"/>
  <c r="C197" i="19"/>
  <c r="F196" i="19"/>
  <c r="N194" i="19"/>
  <c r="C201" i="19"/>
  <c r="C206" i="19"/>
  <c r="C207" i="19"/>
  <c r="C208" i="19"/>
  <c r="C218" i="19"/>
  <c r="C219" i="19"/>
  <c r="C220" i="19"/>
  <c r="C228" i="19"/>
  <c r="C271" i="19"/>
  <c r="C273" i="19"/>
  <c r="C280" i="19"/>
  <c r="C296" i="19"/>
  <c r="C301" i="19"/>
  <c r="R12" i="20"/>
  <c r="H25" i="20"/>
  <c r="H19" i="21"/>
  <c r="H36" i="21"/>
  <c r="F44" i="21"/>
  <c r="F28" i="21" s="1"/>
  <c r="F11" i="21" s="1"/>
  <c r="H98" i="21"/>
  <c r="H121" i="21"/>
  <c r="H107" i="21" s="1"/>
  <c r="I223" i="21"/>
  <c r="I198" i="21" s="1"/>
  <c r="I229" i="21"/>
  <c r="I232" i="21"/>
  <c r="C58" i="16"/>
  <c r="I292" i="16"/>
  <c r="I20" i="16"/>
  <c r="O54" i="16"/>
  <c r="L26" i="16"/>
  <c r="C31" i="16"/>
  <c r="C55" i="16"/>
  <c r="F54" i="16"/>
  <c r="O292" i="16"/>
  <c r="O291" i="16" s="1"/>
  <c r="J75" i="16"/>
  <c r="J52" i="16" s="1"/>
  <c r="I54" i="16"/>
  <c r="C22" i="16"/>
  <c r="J20" i="16"/>
  <c r="N20" i="16"/>
  <c r="C32" i="16"/>
  <c r="C38" i="16"/>
  <c r="C56" i="16"/>
  <c r="I69" i="16"/>
  <c r="I67" i="16" s="1"/>
  <c r="C73" i="16"/>
  <c r="F77" i="16"/>
  <c r="C78" i="16"/>
  <c r="F80" i="16"/>
  <c r="C80" i="16" s="1"/>
  <c r="C81" i="16"/>
  <c r="F89" i="16"/>
  <c r="I89" i="16"/>
  <c r="C90" i="16"/>
  <c r="C192" i="16"/>
  <c r="F191" i="16"/>
  <c r="C191" i="16" s="1"/>
  <c r="K194" i="16"/>
  <c r="L196" i="16"/>
  <c r="N194" i="16"/>
  <c r="C227" i="16"/>
  <c r="L231" i="16"/>
  <c r="C284" i="16"/>
  <c r="F283" i="16"/>
  <c r="C283" i="16" s="1"/>
  <c r="O45" i="16"/>
  <c r="O20" i="16" s="1"/>
  <c r="C105" i="16"/>
  <c r="C128" i="16"/>
  <c r="F259" i="16"/>
  <c r="I292" i="17"/>
  <c r="I20" i="17"/>
  <c r="F41" i="16"/>
  <c r="C41" i="16" s="1"/>
  <c r="D20" i="16"/>
  <c r="H20" i="16"/>
  <c r="L20" i="16"/>
  <c r="C21" i="16"/>
  <c r="O69" i="16"/>
  <c r="O67" i="16" s="1"/>
  <c r="C86" i="16"/>
  <c r="I84" i="16"/>
  <c r="O89" i="16"/>
  <c r="O83" i="16" s="1"/>
  <c r="C97" i="16"/>
  <c r="C99" i="16"/>
  <c r="F95" i="16"/>
  <c r="C95" i="16" s="1"/>
  <c r="L173" i="16"/>
  <c r="E187" i="16"/>
  <c r="K187" i="16"/>
  <c r="F187" i="16"/>
  <c r="E230" i="16"/>
  <c r="E194" i="16" s="1"/>
  <c r="C281" i="16"/>
  <c r="G289" i="16"/>
  <c r="C71" i="16"/>
  <c r="I174" i="16"/>
  <c r="M187" i="16"/>
  <c r="M52" i="16" s="1"/>
  <c r="M51" i="16" s="1"/>
  <c r="F251" i="16"/>
  <c r="L270" i="16"/>
  <c r="L269" i="16" s="1"/>
  <c r="O292" i="17"/>
  <c r="C85" i="16"/>
  <c r="C113" i="16"/>
  <c r="C117" i="16"/>
  <c r="F122" i="16"/>
  <c r="C122" i="16" s="1"/>
  <c r="C129" i="16"/>
  <c r="C137" i="16"/>
  <c r="C145" i="16"/>
  <c r="C161" i="16"/>
  <c r="F166" i="16"/>
  <c r="C185" i="16"/>
  <c r="C189" i="16"/>
  <c r="C193" i="16"/>
  <c r="C197" i="16"/>
  <c r="F198" i="16"/>
  <c r="C198" i="16" s="1"/>
  <c r="C217" i="16"/>
  <c r="C233" i="16"/>
  <c r="F238" i="16"/>
  <c r="C238" i="16" s="1"/>
  <c r="F246" i="16"/>
  <c r="C246" i="16" s="1"/>
  <c r="C253" i="16"/>
  <c r="C261" i="16"/>
  <c r="C265" i="16"/>
  <c r="F270" i="16"/>
  <c r="C273" i="16"/>
  <c r="C277" i="16"/>
  <c r="C285" i="16"/>
  <c r="F286" i="16"/>
  <c r="F292" i="16" s="1"/>
  <c r="J20" i="17"/>
  <c r="N20" i="17"/>
  <c r="O58" i="17"/>
  <c r="O54" i="17" s="1"/>
  <c r="O53" i="17" s="1"/>
  <c r="C66" i="17"/>
  <c r="L69" i="17"/>
  <c r="L67" i="17" s="1"/>
  <c r="L53" i="17" s="1"/>
  <c r="C74" i="17"/>
  <c r="F77" i="17"/>
  <c r="C78" i="17"/>
  <c r="C82" i="17"/>
  <c r="L95" i="17"/>
  <c r="C102" i="17"/>
  <c r="L174" i="17"/>
  <c r="L173" i="17" s="1"/>
  <c r="D187" i="17"/>
  <c r="H187" i="17"/>
  <c r="I187" i="17"/>
  <c r="F103" i="16"/>
  <c r="C103" i="16" s="1"/>
  <c r="I112" i="16"/>
  <c r="C112" i="16" s="1"/>
  <c r="I116" i="16"/>
  <c r="C116" i="16" s="1"/>
  <c r="F131" i="16"/>
  <c r="I136" i="16"/>
  <c r="I130" i="16" s="1"/>
  <c r="C142" i="16"/>
  <c r="I144" i="16"/>
  <c r="C144" i="16" s="1"/>
  <c r="F151" i="16"/>
  <c r="C151" i="16" s="1"/>
  <c r="I160" i="16"/>
  <c r="C160" i="16" s="1"/>
  <c r="F179" i="16"/>
  <c r="C179" i="16" s="1"/>
  <c r="I184" i="16"/>
  <c r="C184" i="16" s="1"/>
  <c r="I188" i="16"/>
  <c r="I187" i="16" s="1"/>
  <c r="C206" i="16"/>
  <c r="I216" i="16"/>
  <c r="I204" i="16" s="1"/>
  <c r="C234" i="16"/>
  <c r="I252" i="16"/>
  <c r="I251" i="16" s="1"/>
  <c r="I260" i="16"/>
  <c r="I259" i="16" s="1"/>
  <c r="I264" i="16"/>
  <c r="I272" i="16"/>
  <c r="I270" i="16" s="1"/>
  <c r="I269" i="16" s="1"/>
  <c r="I276" i="16"/>
  <c r="C276" i="16" s="1"/>
  <c r="C282" i="16"/>
  <c r="C294" i="16"/>
  <c r="L27" i="17"/>
  <c r="L33" i="17"/>
  <c r="C33" i="17" s="1"/>
  <c r="L36" i="17"/>
  <c r="C36" i="17" s="1"/>
  <c r="F41" i="17"/>
  <c r="C41" i="17" s="1"/>
  <c r="O45" i="17"/>
  <c r="O20" i="17" s="1"/>
  <c r="C56" i="17"/>
  <c r="F55" i="17"/>
  <c r="C60" i="17"/>
  <c r="C84" i="17"/>
  <c r="C85" i="17"/>
  <c r="C91" i="17"/>
  <c r="I89" i="17"/>
  <c r="C94" i="17"/>
  <c r="C112" i="17"/>
  <c r="C128" i="17"/>
  <c r="O130" i="17"/>
  <c r="C165" i="17"/>
  <c r="C192" i="17"/>
  <c r="O196" i="17"/>
  <c r="O195" i="17" s="1"/>
  <c r="D20" i="17"/>
  <c r="H20" i="17"/>
  <c r="C21" i="17"/>
  <c r="I58" i="17"/>
  <c r="C58" i="17" s="1"/>
  <c r="F69" i="17"/>
  <c r="C70" i="17"/>
  <c r="I76" i="17"/>
  <c r="L89" i="17"/>
  <c r="L83" i="17" s="1"/>
  <c r="C96" i="17"/>
  <c r="F95" i="17"/>
  <c r="C95" i="17" s="1"/>
  <c r="O95" i="17"/>
  <c r="O83" i="17" s="1"/>
  <c r="C141" i="17"/>
  <c r="O187" i="17"/>
  <c r="C205" i="17"/>
  <c r="I54" i="17"/>
  <c r="I53" i="17" s="1"/>
  <c r="C68" i="17"/>
  <c r="C80" i="17"/>
  <c r="C233" i="17"/>
  <c r="C90" i="17"/>
  <c r="F103" i="17"/>
  <c r="C103" i="17" s="1"/>
  <c r="F131" i="17"/>
  <c r="C142" i="17"/>
  <c r="F151" i="17"/>
  <c r="C151" i="17" s="1"/>
  <c r="C166" i="17"/>
  <c r="F175" i="17"/>
  <c r="F179" i="17"/>
  <c r="C179" i="17" s="1"/>
  <c r="F191" i="17"/>
  <c r="C191" i="17" s="1"/>
  <c r="C198" i="17"/>
  <c r="C206" i="17"/>
  <c r="F227" i="17"/>
  <c r="C227" i="17" s="1"/>
  <c r="F231" i="17"/>
  <c r="C234" i="17"/>
  <c r="F235" i="17"/>
  <c r="C235" i="17" s="1"/>
  <c r="L276" i="17"/>
  <c r="L270" i="17" s="1"/>
  <c r="L269" i="17" s="1"/>
  <c r="F284" i="17"/>
  <c r="C285" i="17"/>
  <c r="O293" i="17"/>
  <c r="O291" i="17" s="1"/>
  <c r="I292" i="18"/>
  <c r="I20" i="18"/>
  <c r="J52" i="18"/>
  <c r="G52" i="18"/>
  <c r="G51" i="18" s="1"/>
  <c r="N75" i="18"/>
  <c r="O173" i="18"/>
  <c r="H194" i="18"/>
  <c r="H51" i="18" s="1"/>
  <c r="F116" i="17"/>
  <c r="C116" i="17" s="1"/>
  <c r="C123" i="17"/>
  <c r="I141" i="17"/>
  <c r="I130" i="17" s="1"/>
  <c r="F144" i="17"/>
  <c r="C144" i="17" s="1"/>
  <c r="C167" i="17"/>
  <c r="C199" i="17"/>
  <c r="I205" i="17"/>
  <c r="I204" i="17" s="1"/>
  <c r="I195" i="17" s="1"/>
  <c r="F216" i="17"/>
  <c r="C216" i="17" s="1"/>
  <c r="C239" i="17"/>
  <c r="C247" i="17"/>
  <c r="F252" i="17"/>
  <c r="C267" i="17"/>
  <c r="C295" i="17"/>
  <c r="F272" i="17"/>
  <c r="C272" i="17" s="1"/>
  <c r="C273" i="17"/>
  <c r="F276" i="17"/>
  <c r="C277" i="17"/>
  <c r="C281" i="17"/>
  <c r="C282" i="17"/>
  <c r="I293" i="17"/>
  <c r="C293" i="17" s="1"/>
  <c r="C297" i="17"/>
  <c r="O292" i="18"/>
  <c r="O291" i="18" s="1"/>
  <c r="D52" i="18"/>
  <c r="O54" i="18"/>
  <c r="O53" i="18" s="1"/>
  <c r="O130" i="18"/>
  <c r="C136" i="18"/>
  <c r="C165" i="18"/>
  <c r="C271" i="17"/>
  <c r="F270" i="17"/>
  <c r="C287" i="17"/>
  <c r="F286" i="17"/>
  <c r="F54" i="18"/>
  <c r="F116" i="18"/>
  <c r="C116" i="18" s="1"/>
  <c r="C120" i="18"/>
  <c r="C144" i="18"/>
  <c r="J20" i="18"/>
  <c r="N20" i="18"/>
  <c r="C56" i="18"/>
  <c r="C68" i="18"/>
  <c r="F69" i="18"/>
  <c r="C69" i="18" s="1"/>
  <c r="F77" i="18"/>
  <c r="C84" i="18"/>
  <c r="F89" i="18"/>
  <c r="C89" i="18" s="1"/>
  <c r="C96" i="18"/>
  <c r="C104" i="18"/>
  <c r="C123" i="18"/>
  <c r="F131" i="18"/>
  <c r="C142" i="18"/>
  <c r="F151" i="18"/>
  <c r="C151" i="18" s="1"/>
  <c r="C166" i="18"/>
  <c r="F175" i="18"/>
  <c r="F179" i="18"/>
  <c r="C179" i="18" s="1"/>
  <c r="G204" i="18"/>
  <c r="G195" i="18" s="1"/>
  <c r="G194" i="18" s="1"/>
  <c r="K204" i="18"/>
  <c r="K195" i="18" s="1"/>
  <c r="K194" i="18" s="1"/>
  <c r="F205" i="18"/>
  <c r="C206" i="18"/>
  <c r="L27" i="18"/>
  <c r="L33" i="18"/>
  <c r="C33" i="18" s="1"/>
  <c r="L36" i="18"/>
  <c r="C36" i="18" s="1"/>
  <c r="F41" i="18"/>
  <c r="C41" i="18" s="1"/>
  <c r="O45" i="18"/>
  <c r="I55" i="18"/>
  <c r="I54" i="18" s="1"/>
  <c r="I53" i="18" s="1"/>
  <c r="C81" i="18"/>
  <c r="C85" i="18"/>
  <c r="I95" i="18"/>
  <c r="C113" i="18"/>
  <c r="C117" i="18"/>
  <c r="C167" i="18"/>
  <c r="C192" i="18"/>
  <c r="F191" i="18"/>
  <c r="C191" i="18" s="1"/>
  <c r="C193" i="18"/>
  <c r="C197" i="18"/>
  <c r="C200" i="18"/>
  <c r="C208" i="18"/>
  <c r="C209" i="18"/>
  <c r="C220" i="18"/>
  <c r="D20" i="18"/>
  <c r="H20" i="18"/>
  <c r="C21" i="18"/>
  <c r="E116" i="18"/>
  <c r="E83" i="18" s="1"/>
  <c r="E75" i="18" s="1"/>
  <c r="N187" i="18"/>
  <c r="N289" i="18" s="1"/>
  <c r="C202" i="18"/>
  <c r="L205" i="18"/>
  <c r="L204" i="18" s="1"/>
  <c r="L195" i="18" s="1"/>
  <c r="C210" i="18"/>
  <c r="C222" i="18"/>
  <c r="M290" i="18"/>
  <c r="C188" i="18"/>
  <c r="C216" i="18"/>
  <c r="C228" i="18"/>
  <c r="F227" i="18"/>
  <c r="C227" i="18" s="1"/>
  <c r="C233" i="18"/>
  <c r="C234" i="18"/>
  <c r="F235" i="18"/>
  <c r="F231" i="18" s="1"/>
  <c r="C242" i="18"/>
  <c r="C250" i="18"/>
  <c r="F251" i="18"/>
  <c r="I252" i="18"/>
  <c r="I251" i="18" s="1"/>
  <c r="C268" i="18"/>
  <c r="F272" i="18"/>
  <c r="J270" i="18"/>
  <c r="J269" i="18" s="1"/>
  <c r="J194" i="18" s="1"/>
  <c r="C280" i="18"/>
  <c r="C285" i="18"/>
  <c r="G289" i="18"/>
  <c r="L286" i="18"/>
  <c r="L292" i="18" s="1"/>
  <c r="H75" i="19"/>
  <c r="C84" i="19"/>
  <c r="C166" i="19"/>
  <c r="C192" i="19"/>
  <c r="M289" i="18"/>
  <c r="C276" i="18"/>
  <c r="D289" i="18"/>
  <c r="H289" i="18"/>
  <c r="I20" i="19"/>
  <c r="K20" i="19"/>
  <c r="C80" i="19"/>
  <c r="F76" i="19"/>
  <c r="C256" i="18"/>
  <c r="C257" i="18"/>
  <c r="F260" i="18"/>
  <c r="C261" i="18"/>
  <c r="O260" i="18"/>
  <c r="F264" i="18"/>
  <c r="C264" i="18" s="1"/>
  <c r="C265" i="18"/>
  <c r="O264" i="18"/>
  <c r="C275" i="18"/>
  <c r="C279" i="18"/>
  <c r="C281" i="18"/>
  <c r="C284" i="18"/>
  <c r="J289" i="18"/>
  <c r="I291" i="18"/>
  <c r="C54" i="19"/>
  <c r="C58" i="19"/>
  <c r="D75" i="19"/>
  <c r="K75" i="19"/>
  <c r="K52" i="19" s="1"/>
  <c r="K51" i="19" s="1"/>
  <c r="K50" i="19" s="1"/>
  <c r="C116" i="19"/>
  <c r="E75" i="19"/>
  <c r="I130" i="19"/>
  <c r="I235" i="18"/>
  <c r="I270" i="18"/>
  <c r="I269" i="18" s="1"/>
  <c r="I76" i="19"/>
  <c r="F130" i="19"/>
  <c r="C136" i="19"/>
  <c r="F293" i="18"/>
  <c r="C293" i="18" s="1"/>
  <c r="L31" i="19"/>
  <c r="C123" i="19"/>
  <c r="H173" i="19"/>
  <c r="H52" i="19" s="1"/>
  <c r="H51" i="19" s="1"/>
  <c r="L175" i="19"/>
  <c r="L179" i="19"/>
  <c r="F179" i="19"/>
  <c r="C190" i="19"/>
  <c r="C191" i="19"/>
  <c r="C205" i="19"/>
  <c r="I204" i="19"/>
  <c r="F20" i="19"/>
  <c r="N20" i="19"/>
  <c r="F69" i="19"/>
  <c r="F89" i="19"/>
  <c r="L95" i="19"/>
  <c r="C95" i="19" s="1"/>
  <c r="C96" i="19"/>
  <c r="L103" i="19"/>
  <c r="C103" i="19" s="1"/>
  <c r="C104" i="19"/>
  <c r="L131" i="19"/>
  <c r="L151" i="19"/>
  <c r="C151" i="19" s="1"/>
  <c r="F165" i="19"/>
  <c r="C165" i="19" s="1"/>
  <c r="D173" i="19"/>
  <c r="I175" i="19"/>
  <c r="I174" i="19" s="1"/>
  <c r="C182" i="19"/>
  <c r="C183" i="19"/>
  <c r="D194" i="19"/>
  <c r="L194" i="19"/>
  <c r="G230" i="19"/>
  <c r="C233" i="19"/>
  <c r="F291" i="19"/>
  <c r="O187" i="19"/>
  <c r="I195" i="19"/>
  <c r="C21" i="19"/>
  <c r="C45" i="19"/>
  <c r="L77" i="19"/>
  <c r="L76" i="19" s="1"/>
  <c r="L89" i="19"/>
  <c r="C186" i="19"/>
  <c r="I184" i="19"/>
  <c r="C184" i="19" s="1"/>
  <c r="L188" i="19"/>
  <c r="J195" i="19"/>
  <c r="J194" i="19" s="1"/>
  <c r="F227" i="19"/>
  <c r="C227" i="19" s="1"/>
  <c r="F235" i="19"/>
  <c r="C235" i="19" s="1"/>
  <c r="F216" i="19"/>
  <c r="C216" i="19" s="1"/>
  <c r="F252" i="19"/>
  <c r="F260" i="19"/>
  <c r="F264" i="19"/>
  <c r="C265" i="19"/>
  <c r="O264" i="19"/>
  <c r="O259" i="19" s="1"/>
  <c r="C276" i="19"/>
  <c r="N289" i="19"/>
  <c r="H22" i="20"/>
  <c r="I28" i="21"/>
  <c r="H75" i="21"/>
  <c r="H125" i="21"/>
  <c r="H160" i="21"/>
  <c r="F283" i="19"/>
  <c r="C283" i="19" s="1"/>
  <c r="C284" i="19"/>
  <c r="D289" i="19"/>
  <c r="J289" i="19"/>
  <c r="H14" i="20"/>
  <c r="H12" i="20" s="1"/>
  <c r="M12" i="20"/>
  <c r="F270" i="19"/>
  <c r="C272" i="19"/>
  <c r="H27" i="20"/>
  <c r="I286" i="19"/>
  <c r="C300" i="19"/>
  <c r="M22" i="20"/>
  <c r="R27" i="20"/>
  <c r="C277" i="19"/>
  <c r="C285" i="19"/>
  <c r="L286" i="19"/>
  <c r="E289" i="18" l="1"/>
  <c r="E52" i="18"/>
  <c r="E51" i="18" s="1"/>
  <c r="K52" i="17"/>
  <c r="K289" i="17"/>
  <c r="K289" i="16"/>
  <c r="M194" i="19"/>
  <c r="M289" i="19"/>
  <c r="L75" i="18"/>
  <c r="L289" i="18" s="1"/>
  <c r="K51" i="17"/>
  <c r="N289" i="16"/>
  <c r="N52" i="16"/>
  <c r="N51" i="16" s="1"/>
  <c r="J51" i="19"/>
  <c r="N51" i="17"/>
  <c r="C293" i="16"/>
  <c r="C196" i="19"/>
  <c r="L83" i="19"/>
  <c r="I231" i="19"/>
  <c r="I230" i="19" s="1"/>
  <c r="I194" i="19" s="1"/>
  <c r="C89" i="19"/>
  <c r="K289" i="18"/>
  <c r="E289" i="19"/>
  <c r="D52" i="19"/>
  <c r="D51" i="19" s="1"/>
  <c r="O259" i="18"/>
  <c r="O230" i="18" s="1"/>
  <c r="O194" i="18" s="1"/>
  <c r="C251" i="18"/>
  <c r="L194" i="18"/>
  <c r="D51" i="18"/>
  <c r="E289" i="17"/>
  <c r="M289" i="17"/>
  <c r="F259" i="17"/>
  <c r="C259" i="17" s="1"/>
  <c r="N289" i="17"/>
  <c r="C69" i="17"/>
  <c r="I230" i="16"/>
  <c r="M289" i="16"/>
  <c r="K52" i="16"/>
  <c r="K51" i="16" s="1"/>
  <c r="C89" i="16"/>
  <c r="G50" i="16"/>
  <c r="I225" i="21"/>
  <c r="I11" i="21" s="1"/>
  <c r="I83" i="19"/>
  <c r="I75" i="19" s="1"/>
  <c r="I289" i="19" s="1"/>
  <c r="M52" i="17"/>
  <c r="M51" i="17" s="1"/>
  <c r="O230" i="19"/>
  <c r="R11" i="20"/>
  <c r="R9" i="20" s="1"/>
  <c r="K51" i="18"/>
  <c r="K290" i="18" s="1"/>
  <c r="L75" i="17"/>
  <c r="E52" i="16"/>
  <c r="E51" i="16" s="1"/>
  <c r="D194" i="16"/>
  <c r="D51" i="16" s="1"/>
  <c r="D290" i="16" s="1"/>
  <c r="G52" i="19"/>
  <c r="L53" i="18"/>
  <c r="G194" i="17"/>
  <c r="J230" i="17"/>
  <c r="E194" i="19"/>
  <c r="G52" i="17"/>
  <c r="G51" i="17" s="1"/>
  <c r="C198" i="19"/>
  <c r="C175" i="19"/>
  <c r="O75" i="18"/>
  <c r="F196" i="18"/>
  <c r="C196" i="18" s="1"/>
  <c r="C205" i="16"/>
  <c r="K289" i="19"/>
  <c r="H11" i="20"/>
  <c r="H9" i="20" s="1"/>
  <c r="F204" i="19"/>
  <c r="C204" i="19" s="1"/>
  <c r="G289" i="19"/>
  <c r="N290" i="19"/>
  <c r="L174" i="19"/>
  <c r="L173" i="19" s="1"/>
  <c r="I231" i="18"/>
  <c r="I230" i="18" s="1"/>
  <c r="C252" i="18"/>
  <c r="C95" i="18"/>
  <c r="O75" i="17"/>
  <c r="O289" i="17" s="1"/>
  <c r="C264" i="16"/>
  <c r="D52" i="17"/>
  <c r="D51" i="17" s="1"/>
  <c r="E289" i="16"/>
  <c r="L52" i="16"/>
  <c r="O75" i="16"/>
  <c r="L230" i="16"/>
  <c r="L289" i="16" s="1"/>
  <c r="L195" i="16"/>
  <c r="H44" i="21"/>
  <c r="H28" i="21" s="1"/>
  <c r="H11" i="21" s="1"/>
  <c r="M52" i="19"/>
  <c r="M51" i="19" s="1"/>
  <c r="G75" i="17"/>
  <c r="G289" i="17" s="1"/>
  <c r="I204" i="18"/>
  <c r="I195" i="18" s="1"/>
  <c r="I194" i="18" s="1"/>
  <c r="I231" i="17"/>
  <c r="I230" i="17" s="1"/>
  <c r="I194" i="17" s="1"/>
  <c r="O53" i="19"/>
  <c r="O52" i="19" s="1"/>
  <c r="J194" i="16"/>
  <c r="J51" i="16" s="1"/>
  <c r="L83" i="16"/>
  <c r="L75" i="16" s="1"/>
  <c r="H194" i="16"/>
  <c r="H51" i="16" s="1"/>
  <c r="O195" i="16"/>
  <c r="O194" i="16" s="1"/>
  <c r="J50" i="19"/>
  <c r="J290" i="19"/>
  <c r="H290" i="19"/>
  <c r="H50" i="19"/>
  <c r="H290" i="18"/>
  <c r="H50" i="18"/>
  <c r="L194" i="17"/>
  <c r="L289" i="17"/>
  <c r="L52" i="17"/>
  <c r="D290" i="19"/>
  <c r="D50" i="19"/>
  <c r="K50" i="17"/>
  <c r="K290" i="17"/>
  <c r="K50" i="16"/>
  <c r="K290" i="16"/>
  <c r="O289" i="18"/>
  <c r="L291" i="18"/>
  <c r="C292" i="18"/>
  <c r="K50" i="18"/>
  <c r="C292" i="16"/>
  <c r="F291" i="16"/>
  <c r="C291" i="16" s="1"/>
  <c r="M50" i="16"/>
  <c r="M290" i="16"/>
  <c r="E290" i="16"/>
  <c r="E50" i="16"/>
  <c r="I195" i="16"/>
  <c r="I194" i="16" s="1"/>
  <c r="C204" i="16"/>
  <c r="D290" i="17"/>
  <c r="D50" i="17"/>
  <c r="C252" i="19"/>
  <c r="F251" i="19"/>
  <c r="C251" i="19" s="1"/>
  <c r="F231" i="19"/>
  <c r="G194" i="19"/>
  <c r="G51" i="19" s="1"/>
  <c r="I173" i="19"/>
  <c r="L130" i="19"/>
  <c r="C130" i="19" s="1"/>
  <c r="L26" i="19"/>
  <c r="C31" i="19"/>
  <c r="C131" i="19"/>
  <c r="K290" i="19"/>
  <c r="F83" i="19"/>
  <c r="C83" i="19" s="1"/>
  <c r="C235" i="18"/>
  <c r="F187" i="18"/>
  <c r="C187" i="18" s="1"/>
  <c r="C45" i="18"/>
  <c r="C27" i="18"/>
  <c r="L26" i="18"/>
  <c r="C205" i="18"/>
  <c r="F204" i="18"/>
  <c r="C204" i="18" s="1"/>
  <c r="F174" i="18"/>
  <c r="C175" i="18"/>
  <c r="F130" i="18"/>
  <c r="C130" i="18" s="1"/>
  <c r="C131" i="18"/>
  <c r="I83" i="18"/>
  <c r="I75" i="18" s="1"/>
  <c r="I289" i="18" s="1"/>
  <c r="O52" i="18"/>
  <c r="N52" i="18"/>
  <c r="N51" i="18" s="1"/>
  <c r="J51" i="18"/>
  <c r="F187" i="17"/>
  <c r="C187" i="17" s="1"/>
  <c r="F67" i="17"/>
  <c r="C67" i="17" s="1"/>
  <c r="F204" i="17"/>
  <c r="C45" i="17"/>
  <c r="C27" i="17"/>
  <c r="L26" i="17"/>
  <c r="C131" i="16"/>
  <c r="F130" i="16"/>
  <c r="C130" i="16" s="1"/>
  <c r="H289" i="17"/>
  <c r="F174" i="16"/>
  <c r="C252" i="16"/>
  <c r="C188" i="16"/>
  <c r="C259" i="16"/>
  <c r="L194" i="16"/>
  <c r="I53" i="16"/>
  <c r="C54" i="16"/>
  <c r="F53" i="16"/>
  <c r="F83" i="16"/>
  <c r="F269" i="19"/>
  <c r="C270" i="19"/>
  <c r="F195" i="19"/>
  <c r="C179" i="19"/>
  <c r="F174" i="19"/>
  <c r="C260" i="18"/>
  <c r="F259" i="18"/>
  <c r="F75" i="19"/>
  <c r="C76" i="19"/>
  <c r="E52" i="19"/>
  <c r="E51" i="19" s="1"/>
  <c r="C286" i="18"/>
  <c r="F67" i="18"/>
  <c r="C67" i="18" s="1"/>
  <c r="E290" i="18"/>
  <c r="E50" i="18"/>
  <c r="C286" i="17"/>
  <c r="F269" i="17"/>
  <c r="C269" i="17" s="1"/>
  <c r="C270" i="17"/>
  <c r="F83" i="18"/>
  <c r="C83" i="18" s="1"/>
  <c r="D290" i="18"/>
  <c r="D50" i="18"/>
  <c r="I291" i="17"/>
  <c r="F83" i="17"/>
  <c r="F292" i="17"/>
  <c r="C77" i="17"/>
  <c r="F76" i="17"/>
  <c r="F165" i="16"/>
  <c r="C165" i="16" s="1"/>
  <c r="C166" i="16"/>
  <c r="F20" i="17"/>
  <c r="C136" i="16"/>
  <c r="C260" i="16"/>
  <c r="E51" i="17"/>
  <c r="C216" i="16"/>
  <c r="C26" i="16"/>
  <c r="C67" i="16"/>
  <c r="C286" i="19"/>
  <c r="M11" i="20"/>
  <c r="M9" i="20" s="1"/>
  <c r="M2" i="20" s="1"/>
  <c r="H289" i="19"/>
  <c r="C264" i="19"/>
  <c r="F67" i="19"/>
  <c r="C69" i="19"/>
  <c r="O194" i="19"/>
  <c r="C77" i="19"/>
  <c r="I292" i="19"/>
  <c r="F270" i="18"/>
  <c r="C272" i="18"/>
  <c r="C231" i="18"/>
  <c r="F230" i="18"/>
  <c r="F291" i="18"/>
  <c r="C291" i="18" s="1"/>
  <c r="F76" i="18"/>
  <c r="C77" i="18"/>
  <c r="F20" i="18"/>
  <c r="C54" i="18"/>
  <c r="O20" i="18"/>
  <c r="C276" i="17"/>
  <c r="C252" i="17"/>
  <c r="F251" i="17"/>
  <c r="C251" i="17" s="1"/>
  <c r="C284" i="17"/>
  <c r="F283" i="17"/>
  <c r="C283" i="17" s="1"/>
  <c r="F174" i="17"/>
  <c r="C175" i="17"/>
  <c r="F130" i="17"/>
  <c r="C130" i="17" s="1"/>
  <c r="C131" i="17"/>
  <c r="I83" i="17"/>
  <c r="I75" i="17" s="1"/>
  <c r="C89" i="17"/>
  <c r="C55" i="17"/>
  <c r="F54" i="17"/>
  <c r="C196" i="17"/>
  <c r="C286" i="16"/>
  <c r="F269" i="16"/>
  <c r="C269" i="16" s="1"/>
  <c r="C270" i="16"/>
  <c r="C272" i="16"/>
  <c r="F231" i="16"/>
  <c r="F196" i="16"/>
  <c r="C69" i="16"/>
  <c r="C260" i="19"/>
  <c r="F259" i="19"/>
  <c r="C259" i="19" s="1"/>
  <c r="C188" i="19"/>
  <c r="L187" i="19"/>
  <c r="C187" i="19" s="1"/>
  <c r="L292" i="19"/>
  <c r="L291" i="19" s="1"/>
  <c r="I52" i="18"/>
  <c r="C55" i="18"/>
  <c r="G290" i="18"/>
  <c r="G50" i="18"/>
  <c r="O194" i="17"/>
  <c r="H290" i="17"/>
  <c r="H50" i="17"/>
  <c r="C251" i="16"/>
  <c r="I173" i="16"/>
  <c r="I289" i="16" s="1"/>
  <c r="C187" i="16"/>
  <c r="I83" i="16"/>
  <c r="I75" i="16" s="1"/>
  <c r="C84" i="16"/>
  <c r="C45" i="16"/>
  <c r="F76" i="16"/>
  <c r="C77" i="16"/>
  <c r="O53" i="16"/>
  <c r="O52" i="16" s="1"/>
  <c r="O51" i="16" s="1"/>
  <c r="O50" i="16" s="1"/>
  <c r="F20" i="16"/>
  <c r="C20" i="16" s="1"/>
  <c r="J290" i="16" l="1"/>
  <c r="J50" i="16"/>
  <c r="H50" i="16"/>
  <c r="H290" i="16"/>
  <c r="N50" i="16"/>
  <c r="N290" i="16"/>
  <c r="I52" i="19"/>
  <c r="I51" i="19" s="1"/>
  <c r="G290" i="17"/>
  <c r="G50" i="17"/>
  <c r="C231" i="17"/>
  <c r="F195" i="18"/>
  <c r="F230" i="17"/>
  <c r="C230" i="17" s="1"/>
  <c r="L75" i="19"/>
  <c r="C259" i="18"/>
  <c r="L51" i="16"/>
  <c r="O51" i="18"/>
  <c r="O50" i="18" s="1"/>
  <c r="D50" i="16"/>
  <c r="O52" i="17"/>
  <c r="L52" i="18"/>
  <c r="L51" i="18" s="1"/>
  <c r="L50" i="18" s="1"/>
  <c r="N50" i="17"/>
  <c r="N290" i="17"/>
  <c r="J289" i="17"/>
  <c r="J194" i="17"/>
  <c r="J51" i="17" s="1"/>
  <c r="M50" i="17"/>
  <c r="M290" i="17"/>
  <c r="F53" i="18"/>
  <c r="O51" i="19"/>
  <c r="O50" i="19" s="1"/>
  <c r="I51" i="18"/>
  <c r="I290" i="18" s="1"/>
  <c r="C230" i="18"/>
  <c r="M50" i="19"/>
  <c r="M290" i="19"/>
  <c r="O289" i="19"/>
  <c r="I290" i="19"/>
  <c r="I50" i="19"/>
  <c r="I289" i="17"/>
  <c r="I52" i="17"/>
  <c r="I51" i="17" s="1"/>
  <c r="L50" i="16"/>
  <c r="L290" i="16"/>
  <c r="C76" i="16"/>
  <c r="F75" i="16"/>
  <c r="C75" i="16" s="1"/>
  <c r="I50" i="18"/>
  <c r="L52" i="19"/>
  <c r="L51" i="19" s="1"/>
  <c r="L50" i="19" s="1"/>
  <c r="C231" i="16"/>
  <c r="F230" i="16"/>
  <c r="C230" i="16" s="1"/>
  <c r="C292" i="19"/>
  <c r="I291" i="19"/>
  <c r="C291" i="19" s="1"/>
  <c r="C67" i="19"/>
  <c r="F53" i="19"/>
  <c r="C195" i="18"/>
  <c r="C174" i="19"/>
  <c r="F173" i="19"/>
  <c r="C173" i="19" s="1"/>
  <c r="C269" i="19"/>
  <c r="F173" i="18"/>
  <c r="C173" i="18" s="1"/>
  <c r="C174" i="18"/>
  <c r="G290" i="19"/>
  <c r="G50" i="19"/>
  <c r="L51" i="17"/>
  <c r="L50" i="17" s="1"/>
  <c r="L289" i="19"/>
  <c r="E290" i="17"/>
  <c r="E50" i="17"/>
  <c r="C292" i="17"/>
  <c r="F291" i="17"/>
  <c r="C291" i="17" s="1"/>
  <c r="C75" i="19"/>
  <c r="I52" i="16"/>
  <c r="I51" i="16" s="1"/>
  <c r="J50" i="18"/>
  <c r="J290" i="18"/>
  <c r="L290" i="19"/>
  <c r="C26" i="19"/>
  <c r="L20" i="19"/>
  <c r="C20" i="19" s="1"/>
  <c r="O289" i="16"/>
  <c r="O290" i="16"/>
  <c r="C53" i="18"/>
  <c r="F75" i="18"/>
  <c r="C75" i="18" s="1"/>
  <c r="C76" i="18"/>
  <c r="C83" i="17"/>
  <c r="C195" i="19"/>
  <c r="C83" i="16"/>
  <c r="F173" i="16"/>
  <c r="C173" i="16" s="1"/>
  <c r="C174" i="16"/>
  <c r="C26" i="17"/>
  <c r="L20" i="17"/>
  <c r="C20" i="17" s="1"/>
  <c r="C204" i="17"/>
  <c r="F195" i="17"/>
  <c r="N50" i="18"/>
  <c r="N290" i="18"/>
  <c r="F230" i="19"/>
  <c r="C230" i="19" s="1"/>
  <c r="C231" i="19"/>
  <c r="C196" i="16"/>
  <c r="F195" i="16"/>
  <c r="F53" i="17"/>
  <c r="C54" i="17"/>
  <c r="F173" i="17"/>
  <c r="C173" i="17" s="1"/>
  <c r="C174" i="17"/>
  <c r="F269" i="18"/>
  <c r="C270" i="18"/>
  <c r="C76" i="17"/>
  <c r="F75" i="17"/>
  <c r="C75" i="17" s="1"/>
  <c r="E290" i="19"/>
  <c r="E50" i="19"/>
  <c r="C53" i="16"/>
  <c r="F52" i="16"/>
  <c r="L290" i="18"/>
  <c r="C26" i="18"/>
  <c r="L20" i="18"/>
  <c r="C20" i="18" s="1"/>
  <c r="O51" i="17"/>
  <c r="J50" i="17" l="1"/>
  <c r="J290" i="17"/>
  <c r="L290" i="17"/>
  <c r="O290" i="18"/>
  <c r="O290" i="19"/>
  <c r="C53" i="19"/>
  <c r="F52" i="19"/>
  <c r="C269" i="18"/>
  <c r="F289" i="18"/>
  <c r="C289" i="18" s="1"/>
  <c r="F52" i="17"/>
  <c r="C53" i="17"/>
  <c r="F194" i="17"/>
  <c r="C194" i="17" s="1"/>
  <c r="C195" i="17"/>
  <c r="F194" i="19"/>
  <c r="C194" i="19" s="1"/>
  <c r="F289" i="17"/>
  <c r="C289" i="17" s="1"/>
  <c r="F289" i="19"/>
  <c r="C289" i="19" s="1"/>
  <c r="O50" i="17"/>
  <c r="O290" i="17"/>
  <c r="C52" i="16"/>
  <c r="C195" i="16"/>
  <c r="F194" i="16"/>
  <c r="C194" i="16" s="1"/>
  <c r="F289" i="16"/>
  <c r="C289" i="16" s="1"/>
  <c r="F194" i="18"/>
  <c r="C194" i="18" s="1"/>
  <c r="I290" i="17"/>
  <c r="I50" i="17"/>
  <c r="F52" i="18"/>
  <c r="I290" i="16"/>
  <c r="I50" i="16"/>
  <c r="F51" i="18" l="1"/>
  <c r="C52" i="18"/>
  <c r="F51" i="16"/>
  <c r="F51" i="19"/>
  <c r="C52" i="19"/>
  <c r="F51" i="17"/>
  <c r="C52" i="17"/>
  <c r="F290" i="18" l="1"/>
  <c r="C290" i="18" s="1"/>
  <c r="C51" i="18"/>
  <c r="F50" i="18"/>
  <c r="C50" i="18" s="1"/>
  <c r="F290" i="19"/>
  <c r="C290" i="19" s="1"/>
  <c r="F50" i="19"/>
  <c r="C50" i="19" s="1"/>
  <c r="C51" i="19"/>
  <c r="F290" i="16"/>
  <c r="C290" i="16" s="1"/>
  <c r="C51" i="16"/>
  <c r="F50" i="16"/>
  <c r="C50" i="16" s="1"/>
  <c r="F290" i="17"/>
  <c r="C290" i="17" s="1"/>
  <c r="C51" i="17"/>
  <c r="F50" i="17"/>
  <c r="C50" i="17" s="1"/>
  <c r="O301" i="15" l="1"/>
  <c r="L301" i="15"/>
  <c r="I301" i="15"/>
  <c r="F301" i="15"/>
  <c r="O300" i="15"/>
  <c r="L300" i="15"/>
  <c r="I300" i="15"/>
  <c r="F300" i="15"/>
  <c r="C300" i="15" s="1"/>
  <c r="O299" i="15"/>
  <c r="L299" i="15"/>
  <c r="I299" i="15"/>
  <c r="F299" i="15"/>
  <c r="C299" i="15" s="1"/>
  <c r="O298" i="15"/>
  <c r="L298" i="15"/>
  <c r="I298" i="15"/>
  <c r="F298" i="15"/>
  <c r="C298" i="15" s="1"/>
  <c r="O297" i="15"/>
  <c r="L297" i="15"/>
  <c r="I297" i="15"/>
  <c r="F297" i="15"/>
  <c r="O296" i="15"/>
  <c r="L296" i="15"/>
  <c r="I296" i="15"/>
  <c r="F296" i="15"/>
  <c r="O295" i="15"/>
  <c r="L295" i="15"/>
  <c r="I295" i="15"/>
  <c r="F295" i="15"/>
  <c r="O294" i="15"/>
  <c r="O293" i="15" s="1"/>
  <c r="L294" i="15"/>
  <c r="L293" i="15" s="1"/>
  <c r="I294" i="15"/>
  <c r="C294" i="15" s="1"/>
  <c r="F294" i="15"/>
  <c r="N293" i="15"/>
  <c r="M293" i="15"/>
  <c r="K293" i="15"/>
  <c r="J293" i="15"/>
  <c r="H293" i="15"/>
  <c r="G293" i="15"/>
  <c r="E293" i="15"/>
  <c r="D293" i="15"/>
  <c r="O288" i="15"/>
  <c r="L288" i="15"/>
  <c r="I288" i="15"/>
  <c r="F288" i="15"/>
  <c r="C288" i="15" s="1"/>
  <c r="O287" i="15"/>
  <c r="L287" i="15"/>
  <c r="L286" i="15" s="1"/>
  <c r="I287" i="15"/>
  <c r="F287" i="15"/>
  <c r="O286" i="15"/>
  <c r="N286" i="15"/>
  <c r="M286" i="15"/>
  <c r="K286" i="15"/>
  <c r="J286" i="15"/>
  <c r="H286" i="15"/>
  <c r="G286" i="15"/>
  <c r="F286" i="15"/>
  <c r="E286" i="15"/>
  <c r="D286" i="15"/>
  <c r="O285" i="15"/>
  <c r="L285" i="15"/>
  <c r="I285" i="15"/>
  <c r="F285" i="15"/>
  <c r="O284" i="15"/>
  <c r="O283" i="15" s="1"/>
  <c r="N284" i="15"/>
  <c r="M284" i="15"/>
  <c r="M283" i="15" s="1"/>
  <c r="L284" i="15"/>
  <c r="L283" i="15" s="1"/>
  <c r="K284" i="15"/>
  <c r="K283" i="15" s="1"/>
  <c r="J284" i="15"/>
  <c r="I284" i="15"/>
  <c r="I283" i="15" s="1"/>
  <c r="H284" i="15"/>
  <c r="G284" i="15"/>
  <c r="G283" i="15" s="1"/>
  <c r="E284" i="15"/>
  <c r="E283" i="15" s="1"/>
  <c r="D284" i="15"/>
  <c r="N283" i="15"/>
  <c r="J283" i="15"/>
  <c r="H283" i="15"/>
  <c r="D283" i="15"/>
  <c r="O282" i="15"/>
  <c r="O281" i="15" s="1"/>
  <c r="L282" i="15"/>
  <c r="L281" i="15" s="1"/>
  <c r="I282" i="15"/>
  <c r="F282" i="15"/>
  <c r="N281" i="15"/>
  <c r="M281" i="15"/>
  <c r="K281" i="15"/>
  <c r="J281" i="15"/>
  <c r="J269" i="15" s="1"/>
  <c r="I281" i="15"/>
  <c r="H281" i="15"/>
  <c r="G281" i="15"/>
  <c r="F281" i="15"/>
  <c r="E281" i="15"/>
  <c r="D281" i="15"/>
  <c r="O280" i="15"/>
  <c r="L280" i="15"/>
  <c r="I280" i="15"/>
  <c r="F280" i="15"/>
  <c r="O279" i="15"/>
  <c r="L279" i="15"/>
  <c r="I279" i="15"/>
  <c r="F279" i="15"/>
  <c r="O278" i="15"/>
  <c r="L278" i="15"/>
  <c r="C278" i="15" s="1"/>
  <c r="I278" i="15"/>
  <c r="F278" i="15"/>
  <c r="O277" i="15"/>
  <c r="L277" i="15"/>
  <c r="I277" i="15"/>
  <c r="F277" i="15"/>
  <c r="N276" i="15"/>
  <c r="M276" i="15"/>
  <c r="K276" i="15"/>
  <c r="J276" i="15"/>
  <c r="I276" i="15"/>
  <c r="H276" i="15"/>
  <c r="G276" i="15"/>
  <c r="E276" i="15"/>
  <c r="D276" i="15"/>
  <c r="D270" i="15" s="1"/>
  <c r="D269" i="15" s="1"/>
  <c r="O275" i="15"/>
  <c r="L275" i="15"/>
  <c r="I275" i="15"/>
  <c r="F275" i="15"/>
  <c r="O274" i="15"/>
  <c r="L274" i="15"/>
  <c r="I274" i="15"/>
  <c r="F274" i="15"/>
  <c r="C274" i="15" s="1"/>
  <c r="O273" i="15"/>
  <c r="L273" i="15"/>
  <c r="I273" i="15"/>
  <c r="I272" i="15" s="1"/>
  <c r="I270" i="15" s="1"/>
  <c r="I269" i="15" s="1"/>
  <c r="F273" i="15"/>
  <c r="N272" i="15"/>
  <c r="M272" i="15"/>
  <c r="M270" i="15" s="1"/>
  <c r="M269" i="15" s="1"/>
  <c r="L272" i="15"/>
  <c r="K272" i="15"/>
  <c r="J272" i="15"/>
  <c r="H272" i="15"/>
  <c r="H270" i="15" s="1"/>
  <c r="H269" i="15" s="1"/>
  <c r="G272" i="15"/>
  <c r="E272" i="15"/>
  <c r="D272" i="15"/>
  <c r="O271" i="15"/>
  <c r="L271" i="15"/>
  <c r="I271" i="15"/>
  <c r="F271" i="15"/>
  <c r="N270" i="15"/>
  <c r="N269" i="15" s="1"/>
  <c r="K270" i="15"/>
  <c r="K269" i="15" s="1"/>
  <c r="J270" i="15"/>
  <c r="G270" i="15"/>
  <c r="G269" i="15" s="1"/>
  <c r="O268" i="15"/>
  <c r="L268" i="15"/>
  <c r="I268" i="15"/>
  <c r="I264" i="15" s="1"/>
  <c r="F268" i="15"/>
  <c r="O267" i="15"/>
  <c r="L267" i="15"/>
  <c r="I267" i="15"/>
  <c r="F267" i="15"/>
  <c r="O266" i="15"/>
  <c r="L266" i="15"/>
  <c r="I266" i="15"/>
  <c r="F266" i="15"/>
  <c r="C266" i="15" s="1"/>
  <c r="O265" i="15"/>
  <c r="L265" i="15"/>
  <c r="I265" i="15"/>
  <c r="F265" i="15"/>
  <c r="N264" i="15"/>
  <c r="M264" i="15"/>
  <c r="K264" i="15"/>
  <c r="J264" i="15"/>
  <c r="H264" i="15"/>
  <c r="G264" i="15"/>
  <c r="E264" i="15"/>
  <c r="D264" i="15"/>
  <c r="O263" i="15"/>
  <c r="L263" i="15"/>
  <c r="I263" i="15"/>
  <c r="F263" i="15"/>
  <c r="O262" i="15"/>
  <c r="L262" i="15"/>
  <c r="I262" i="15"/>
  <c r="F262" i="15"/>
  <c r="C262" i="15" s="1"/>
  <c r="O261" i="15"/>
  <c r="L261" i="15"/>
  <c r="I261" i="15"/>
  <c r="F261" i="15"/>
  <c r="N260" i="15"/>
  <c r="N259" i="15" s="1"/>
  <c r="M260" i="15"/>
  <c r="K260" i="15"/>
  <c r="J260" i="15"/>
  <c r="I260" i="15"/>
  <c r="H260" i="15"/>
  <c r="G260" i="15"/>
  <c r="G259" i="15" s="1"/>
  <c r="E260" i="15"/>
  <c r="E259" i="15" s="1"/>
  <c r="D260" i="15"/>
  <c r="D259" i="15" s="1"/>
  <c r="K259" i="15"/>
  <c r="J259" i="15"/>
  <c r="H259" i="15"/>
  <c r="O258" i="15"/>
  <c r="L258" i="15"/>
  <c r="I258" i="15"/>
  <c r="F258" i="15"/>
  <c r="C258" i="15" s="1"/>
  <c r="O257" i="15"/>
  <c r="L257" i="15"/>
  <c r="I257" i="15"/>
  <c r="F257" i="15"/>
  <c r="O256" i="15"/>
  <c r="L256" i="15"/>
  <c r="I256" i="15"/>
  <c r="F256" i="15"/>
  <c r="O255" i="15"/>
  <c r="L255" i="15"/>
  <c r="I255" i="15"/>
  <c r="F255" i="15"/>
  <c r="O254" i="15"/>
  <c r="L254" i="15"/>
  <c r="I254" i="15"/>
  <c r="F254" i="15"/>
  <c r="C254" i="15"/>
  <c r="O253" i="15"/>
  <c r="L253" i="15"/>
  <c r="I253" i="15"/>
  <c r="F253" i="15"/>
  <c r="N252" i="15"/>
  <c r="M252" i="15"/>
  <c r="M251" i="15" s="1"/>
  <c r="K252" i="15"/>
  <c r="J252" i="15"/>
  <c r="J251" i="15" s="1"/>
  <c r="H252" i="15"/>
  <c r="G252" i="15"/>
  <c r="G251" i="15" s="1"/>
  <c r="E252" i="15"/>
  <c r="E251" i="15" s="1"/>
  <c r="D252" i="15"/>
  <c r="D251" i="15" s="1"/>
  <c r="N251" i="15"/>
  <c r="K251" i="15"/>
  <c r="H251" i="15"/>
  <c r="O250" i="15"/>
  <c r="L250" i="15"/>
  <c r="I250" i="15"/>
  <c r="F250" i="15"/>
  <c r="C250" i="15" s="1"/>
  <c r="O249" i="15"/>
  <c r="L249" i="15"/>
  <c r="I249" i="15"/>
  <c r="F249" i="15"/>
  <c r="O248" i="15"/>
  <c r="L248" i="15"/>
  <c r="I248" i="15"/>
  <c r="F248" i="15"/>
  <c r="O247" i="15"/>
  <c r="L247" i="15"/>
  <c r="I247" i="15"/>
  <c r="F247" i="15"/>
  <c r="O246" i="15"/>
  <c r="N246" i="15"/>
  <c r="M246" i="15"/>
  <c r="K246" i="15"/>
  <c r="J246" i="15"/>
  <c r="H246" i="15"/>
  <c r="G246" i="15"/>
  <c r="E246" i="15"/>
  <c r="D246" i="15"/>
  <c r="O245" i="15"/>
  <c r="L245" i="15"/>
  <c r="I245" i="15"/>
  <c r="F245" i="15"/>
  <c r="C245" i="15" s="1"/>
  <c r="O244" i="15"/>
  <c r="L244" i="15"/>
  <c r="I244" i="15"/>
  <c r="F244" i="15"/>
  <c r="O243" i="15"/>
  <c r="L243" i="15"/>
  <c r="I243" i="15"/>
  <c r="F243" i="15"/>
  <c r="O242" i="15"/>
  <c r="L242" i="15"/>
  <c r="I242" i="15"/>
  <c r="F242" i="15"/>
  <c r="C242" i="15" s="1"/>
  <c r="O241" i="15"/>
  <c r="L241" i="15"/>
  <c r="I241" i="15"/>
  <c r="F241" i="15"/>
  <c r="O240" i="15"/>
  <c r="L240" i="15"/>
  <c r="I240" i="15"/>
  <c r="F240" i="15"/>
  <c r="O239" i="15"/>
  <c r="L239" i="15"/>
  <c r="I239" i="15"/>
  <c r="F239" i="15"/>
  <c r="O238" i="15"/>
  <c r="N238" i="15"/>
  <c r="M238" i="15"/>
  <c r="M231" i="15" s="1"/>
  <c r="K238" i="15"/>
  <c r="J238" i="15"/>
  <c r="H238" i="15"/>
  <c r="G238" i="15"/>
  <c r="E238" i="15"/>
  <c r="D238" i="15"/>
  <c r="O237" i="15"/>
  <c r="L237" i="15"/>
  <c r="I237" i="15"/>
  <c r="F237" i="15"/>
  <c r="O236" i="15"/>
  <c r="L236" i="15"/>
  <c r="L235" i="15" s="1"/>
  <c r="I236" i="15"/>
  <c r="I235" i="15" s="1"/>
  <c r="F236" i="15"/>
  <c r="O235" i="15"/>
  <c r="N235" i="15"/>
  <c r="M235" i="15"/>
  <c r="K235" i="15"/>
  <c r="J235" i="15"/>
  <c r="H235" i="15"/>
  <c r="G235" i="15"/>
  <c r="E235" i="15"/>
  <c r="D235" i="15"/>
  <c r="O234" i="15"/>
  <c r="O233" i="15" s="1"/>
  <c r="L234" i="15"/>
  <c r="I234" i="15"/>
  <c r="F234" i="15"/>
  <c r="C234" i="15" s="1"/>
  <c r="N233" i="15"/>
  <c r="N231" i="15" s="1"/>
  <c r="N230" i="15" s="1"/>
  <c r="M233" i="15"/>
  <c r="L233" i="15"/>
  <c r="K233" i="15"/>
  <c r="J233" i="15"/>
  <c r="J231" i="15" s="1"/>
  <c r="I233" i="15"/>
  <c r="H233" i="15"/>
  <c r="H231" i="15" s="1"/>
  <c r="H230" i="15" s="1"/>
  <c r="G233" i="15"/>
  <c r="E233" i="15"/>
  <c r="D233" i="15"/>
  <c r="D231" i="15" s="1"/>
  <c r="O232" i="15"/>
  <c r="L232" i="15"/>
  <c r="I232" i="15"/>
  <c r="F232" i="15"/>
  <c r="C232" i="15" s="1"/>
  <c r="E231" i="15"/>
  <c r="O229" i="15"/>
  <c r="L229" i="15"/>
  <c r="I229" i="15"/>
  <c r="F229" i="15"/>
  <c r="O228" i="15"/>
  <c r="L228" i="15"/>
  <c r="I228" i="15"/>
  <c r="I227" i="15" s="1"/>
  <c r="F228" i="15"/>
  <c r="O227" i="15"/>
  <c r="N227" i="15"/>
  <c r="M227" i="15"/>
  <c r="L227" i="15"/>
  <c r="K227" i="15"/>
  <c r="J227" i="15"/>
  <c r="H227" i="15"/>
  <c r="G227" i="15"/>
  <c r="F227" i="15"/>
  <c r="E227" i="15"/>
  <c r="D227" i="15"/>
  <c r="O226" i="15"/>
  <c r="L226" i="15"/>
  <c r="I226" i="15"/>
  <c r="F226" i="15"/>
  <c r="C226" i="15" s="1"/>
  <c r="O225" i="15"/>
  <c r="L225" i="15"/>
  <c r="I225" i="15"/>
  <c r="F225" i="15"/>
  <c r="O224" i="15"/>
  <c r="L224" i="15"/>
  <c r="I224" i="15"/>
  <c r="F224" i="15"/>
  <c r="O223" i="15"/>
  <c r="L223" i="15"/>
  <c r="I223" i="15"/>
  <c r="F223" i="15"/>
  <c r="O222" i="15"/>
  <c r="L222" i="15"/>
  <c r="I222" i="15"/>
  <c r="C222" i="15" s="1"/>
  <c r="F222" i="15"/>
  <c r="O221" i="15"/>
  <c r="L221" i="15"/>
  <c r="I221" i="15"/>
  <c r="F221" i="15"/>
  <c r="O220" i="15"/>
  <c r="L220" i="15"/>
  <c r="I220" i="15"/>
  <c r="F220" i="15"/>
  <c r="O219" i="15"/>
  <c r="L219" i="15"/>
  <c r="I219" i="15"/>
  <c r="F219" i="15"/>
  <c r="O218" i="15"/>
  <c r="L218" i="15"/>
  <c r="I218" i="15"/>
  <c r="F218" i="15"/>
  <c r="C218" i="15" s="1"/>
  <c r="O217" i="15"/>
  <c r="L217" i="15"/>
  <c r="I217" i="15"/>
  <c r="F217" i="15"/>
  <c r="N216" i="15"/>
  <c r="M216" i="15"/>
  <c r="K216" i="15"/>
  <c r="K204" i="15" s="1"/>
  <c r="J216" i="15"/>
  <c r="H216" i="15"/>
  <c r="G216" i="15"/>
  <c r="E216" i="15"/>
  <c r="E204" i="15" s="1"/>
  <c r="D216" i="15"/>
  <c r="O215" i="15"/>
  <c r="L215" i="15"/>
  <c r="I215" i="15"/>
  <c r="F215" i="15"/>
  <c r="O214" i="15"/>
  <c r="L214" i="15"/>
  <c r="I214" i="15"/>
  <c r="F214" i="15"/>
  <c r="C214" i="15"/>
  <c r="O213" i="15"/>
  <c r="L213" i="15"/>
  <c r="I213" i="15"/>
  <c r="F213" i="15"/>
  <c r="C213" i="15" s="1"/>
  <c r="O212" i="15"/>
  <c r="L212" i="15"/>
  <c r="I212" i="15"/>
  <c r="F212" i="15"/>
  <c r="C212" i="15" s="1"/>
  <c r="O211" i="15"/>
  <c r="L211" i="15"/>
  <c r="I211" i="15"/>
  <c r="F211" i="15"/>
  <c r="O210" i="15"/>
  <c r="L210" i="15"/>
  <c r="I210" i="15"/>
  <c r="F210" i="15"/>
  <c r="C210" i="15" s="1"/>
  <c r="O209" i="15"/>
  <c r="L209" i="15"/>
  <c r="I209" i="15"/>
  <c r="F209" i="15"/>
  <c r="O208" i="15"/>
  <c r="L208" i="15"/>
  <c r="I208" i="15"/>
  <c r="F208" i="15"/>
  <c r="O207" i="15"/>
  <c r="L207" i="15"/>
  <c r="I207" i="15"/>
  <c r="F207" i="15"/>
  <c r="O206" i="15"/>
  <c r="L206" i="15"/>
  <c r="I206" i="15"/>
  <c r="C206" i="15" s="1"/>
  <c r="F206" i="15"/>
  <c r="N205" i="15"/>
  <c r="M205" i="15"/>
  <c r="K205" i="15"/>
  <c r="J205" i="15"/>
  <c r="H205" i="15"/>
  <c r="G205" i="15"/>
  <c r="G204" i="15" s="1"/>
  <c r="E205" i="15"/>
  <c r="D205" i="15"/>
  <c r="O203" i="15"/>
  <c r="L203" i="15"/>
  <c r="I203" i="15"/>
  <c r="F203" i="15"/>
  <c r="O202" i="15"/>
  <c r="L202" i="15"/>
  <c r="I202" i="15"/>
  <c r="C202" i="15" s="1"/>
  <c r="F202" i="15"/>
  <c r="O201" i="15"/>
  <c r="L201" i="15"/>
  <c r="I201" i="15"/>
  <c r="F201" i="15"/>
  <c r="O200" i="15"/>
  <c r="L200" i="15"/>
  <c r="I200" i="15"/>
  <c r="F200" i="15"/>
  <c r="O199" i="15"/>
  <c r="L199" i="15"/>
  <c r="I199" i="15"/>
  <c r="F199" i="15"/>
  <c r="F198" i="15" s="1"/>
  <c r="O198" i="15"/>
  <c r="N198" i="15"/>
  <c r="M198" i="15"/>
  <c r="K198" i="15"/>
  <c r="K196" i="15" s="1"/>
  <c r="J198" i="15"/>
  <c r="H198" i="15"/>
  <c r="H196" i="15" s="1"/>
  <c r="G198" i="15"/>
  <c r="G196" i="15" s="1"/>
  <c r="E198" i="15"/>
  <c r="D198" i="15"/>
  <c r="O197" i="15"/>
  <c r="L197" i="15"/>
  <c r="I197" i="15"/>
  <c r="F197" i="15"/>
  <c r="N196" i="15"/>
  <c r="M196" i="15"/>
  <c r="J196" i="15"/>
  <c r="E196" i="15"/>
  <c r="D196" i="15"/>
  <c r="O193" i="15"/>
  <c r="L193" i="15"/>
  <c r="I193" i="15"/>
  <c r="F193" i="15"/>
  <c r="O192" i="15"/>
  <c r="N192" i="15"/>
  <c r="N191" i="15" s="1"/>
  <c r="N187" i="15" s="1"/>
  <c r="M192" i="15"/>
  <c r="M191" i="15" s="1"/>
  <c r="L192" i="15"/>
  <c r="L191" i="15" s="1"/>
  <c r="K192" i="15"/>
  <c r="K191" i="15" s="1"/>
  <c r="J192" i="15"/>
  <c r="I192" i="15"/>
  <c r="I191" i="15" s="1"/>
  <c r="H192" i="15"/>
  <c r="H191" i="15" s="1"/>
  <c r="H187" i="15" s="1"/>
  <c r="G192" i="15"/>
  <c r="E192" i="15"/>
  <c r="E191" i="15" s="1"/>
  <c r="D192" i="15"/>
  <c r="O191" i="15"/>
  <c r="J191" i="15"/>
  <c r="J187" i="15" s="1"/>
  <c r="G191" i="15"/>
  <c r="D191" i="15"/>
  <c r="O190" i="15"/>
  <c r="O188" i="15" s="1"/>
  <c r="O187" i="15" s="1"/>
  <c r="L190" i="15"/>
  <c r="I190" i="15"/>
  <c r="F190" i="15"/>
  <c r="O189" i="15"/>
  <c r="L189" i="15"/>
  <c r="L188" i="15" s="1"/>
  <c r="L187" i="15" s="1"/>
  <c r="I189" i="15"/>
  <c r="F189" i="15"/>
  <c r="C189" i="15" s="1"/>
  <c r="N188" i="15"/>
  <c r="M188" i="15"/>
  <c r="M187" i="15" s="1"/>
  <c r="K188" i="15"/>
  <c r="J188" i="15"/>
  <c r="I188" i="15"/>
  <c r="I187" i="15" s="1"/>
  <c r="H188" i="15"/>
  <c r="G188" i="15"/>
  <c r="G187" i="15" s="1"/>
  <c r="E188" i="15"/>
  <c r="D188" i="15"/>
  <c r="D187" i="15" s="1"/>
  <c r="O186" i="15"/>
  <c r="O184" i="15" s="1"/>
  <c r="L186" i="15"/>
  <c r="I186" i="15"/>
  <c r="I184" i="15" s="1"/>
  <c r="F186" i="15"/>
  <c r="C186" i="15"/>
  <c r="O185" i="15"/>
  <c r="L185" i="15"/>
  <c r="L184" i="15" s="1"/>
  <c r="I185" i="15"/>
  <c r="F185" i="15"/>
  <c r="N184" i="15"/>
  <c r="M184" i="15"/>
  <c r="K184" i="15"/>
  <c r="J184" i="15"/>
  <c r="H184" i="15"/>
  <c r="G184" i="15"/>
  <c r="E184" i="15"/>
  <c r="D184" i="15"/>
  <c r="O183" i="15"/>
  <c r="L183" i="15"/>
  <c r="I183" i="15"/>
  <c r="F183" i="15"/>
  <c r="O182" i="15"/>
  <c r="L182" i="15"/>
  <c r="I182" i="15"/>
  <c r="C182" i="15" s="1"/>
  <c r="F182" i="15"/>
  <c r="O181" i="15"/>
  <c r="L181" i="15"/>
  <c r="I181" i="15"/>
  <c r="F181" i="15"/>
  <c r="O180" i="15"/>
  <c r="L180" i="15"/>
  <c r="I180" i="15"/>
  <c r="F180" i="15"/>
  <c r="N179" i="15"/>
  <c r="M179" i="15"/>
  <c r="M174" i="15" s="1"/>
  <c r="K179" i="15"/>
  <c r="J179" i="15"/>
  <c r="H179" i="15"/>
  <c r="G179" i="15"/>
  <c r="E179" i="15"/>
  <c r="D179" i="15"/>
  <c r="O178" i="15"/>
  <c r="L178" i="15"/>
  <c r="L175" i="15" s="1"/>
  <c r="I178" i="15"/>
  <c r="F178" i="15"/>
  <c r="C178" i="15" s="1"/>
  <c r="O177" i="15"/>
  <c r="L177" i="15"/>
  <c r="I177" i="15"/>
  <c r="F177" i="15"/>
  <c r="O176" i="15"/>
  <c r="L176" i="15"/>
  <c r="I176" i="15"/>
  <c r="F176" i="15"/>
  <c r="N175" i="15"/>
  <c r="N174" i="15" s="1"/>
  <c r="N173" i="15" s="1"/>
  <c r="M175" i="15"/>
  <c r="K175" i="15"/>
  <c r="J175" i="15"/>
  <c r="H175" i="15"/>
  <c r="H174" i="15" s="1"/>
  <c r="G175" i="15"/>
  <c r="E175" i="15"/>
  <c r="E174" i="15" s="1"/>
  <c r="D175" i="15"/>
  <c r="K174" i="15"/>
  <c r="K173" i="15" s="1"/>
  <c r="G174" i="15"/>
  <c r="G173" i="15" s="1"/>
  <c r="H173" i="15"/>
  <c r="O172" i="15"/>
  <c r="L172" i="15"/>
  <c r="I172" i="15"/>
  <c r="F172" i="15"/>
  <c r="O171" i="15"/>
  <c r="L171" i="15"/>
  <c r="I171" i="15"/>
  <c r="F171" i="15"/>
  <c r="O170" i="15"/>
  <c r="L170" i="15"/>
  <c r="I170" i="15"/>
  <c r="F170" i="15"/>
  <c r="C170" i="15" s="1"/>
  <c r="O169" i="15"/>
  <c r="L169" i="15"/>
  <c r="I169" i="15"/>
  <c r="F169" i="15"/>
  <c r="O168" i="15"/>
  <c r="L168" i="15"/>
  <c r="I168" i="15"/>
  <c r="F168" i="15"/>
  <c r="O167" i="15"/>
  <c r="L167" i="15"/>
  <c r="I167" i="15"/>
  <c r="F167" i="15"/>
  <c r="N166" i="15"/>
  <c r="M166" i="15"/>
  <c r="M165" i="15" s="1"/>
  <c r="K166" i="15"/>
  <c r="K165" i="15" s="1"/>
  <c r="J166" i="15"/>
  <c r="H166" i="15"/>
  <c r="H165" i="15" s="1"/>
  <c r="G166" i="15"/>
  <c r="G165" i="15" s="1"/>
  <c r="E166" i="15"/>
  <c r="E165" i="15" s="1"/>
  <c r="D166" i="15"/>
  <c r="N165" i="15"/>
  <c r="J165" i="15"/>
  <c r="D165" i="15"/>
  <c r="O164" i="15"/>
  <c r="L164" i="15"/>
  <c r="I164" i="15"/>
  <c r="F164" i="15"/>
  <c r="O163" i="15"/>
  <c r="L163" i="15"/>
  <c r="I163" i="15"/>
  <c r="F163" i="15"/>
  <c r="O162" i="15"/>
  <c r="O160" i="15" s="1"/>
  <c r="L162" i="15"/>
  <c r="I162" i="15"/>
  <c r="I160" i="15" s="1"/>
  <c r="F162" i="15"/>
  <c r="C162" i="15"/>
  <c r="O161" i="15"/>
  <c r="L161" i="15"/>
  <c r="L160" i="15" s="1"/>
  <c r="I161" i="15"/>
  <c r="F161" i="15"/>
  <c r="N160" i="15"/>
  <c r="M160" i="15"/>
  <c r="K160" i="15"/>
  <c r="J160" i="15"/>
  <c r="H160" i="15"/>
  <c r="G160" i="15"/>
  <c r="E160" i="15"/>
  <c r="D160" i="15"/>
  <c r="O159" i="15"/>
  <c r="L159" i="15"/>
  <c r="I159" i="15"/>
  <c r="F159" i="15"/>
  <c r="O158" i="15"/>
  <c r="L158" i="15"/>
  <c r="I158" i="15"/>
  <c r="C158" i="15" s="1"/>
  <c r="F158" i="15"/>
  <c r="O157" i="15"/>
  <c r="L157" i="15"/>
  <c r="I157" i="15"/>
  <c r="F157" i="15"/>
  <c r="O156" i="15"/>
  <c r="L156" i="15"/>
  <c r="I156" i="15"/>
  <c r="F156" i="15"/>
  <c r="O155" i="15"/>
  <c r="L155" i="15"/>
  <c r="L151" i="15" s="1"/>
  <c r="I155" i="15"/>
  <c r="F155" i="15"/>
  <c r="O154" i="15"/>
  <c r="L154" i="15"/>
  <c r="I154" i="15"/>
  <c r="F154" i="15"/>
  <c r="C154" i="15" s="1"/>
  <c r="O153" i="15"/>
  <c r="L153" i="15"/>
  <c r="I153" i="15"/>
  <c r="F153" i="15"/>
  <c r="O152" i="15"/>
  <c r="L152" i="15"/>
  <c r="I152" i="15"/>
  <c r="F152" i="15"/>
  <c r="N151" i="15"/>
  <c r="M151" i="15"/>
  <c r="K151" i="15"/>
  <c r="J151" i="15"/>
  <c r="H151" i="15"/>
  <c r="G151" i="15"/>
  <c r="F151" i="15"/>
  <c r="E151" i="15"/>
  <c r="D151" i="15"/>
  <c r="O150" i="15"/>
  <c r="L150" i="15"/>
  <c r="I150" i="15"/>
  <c r="F150" i="15"/>
  <c r="C150" i="15" s="1"/>
  <c r="O149" i="15"/>
  <c r="L149" i="15"/>
  <c r="I149" i="15"/>
  <c r="F149" i="15"/>
  <c r="O148" i="15"/>
  <c r="L148" i="15"/>
  <c r="I148" i="15"/>
  <c r="C148" i="15" s="1"/>
  <c r="F148" i="15"/>
  <c r="O147" i="15"/>
  <c r="L147" i="15"/>
  <c r="I147" i="15"/>
  <c r="F147" i="15"/>
  <c r="O146" i="15"/>
  <c r="O144" i="15" s="1"/>
  <c r="L146" i="15"/>
  <c r="I146" i="15"/>
  <c r="C146" i="15" s="1"/>
  <c r="F146" i="15"/>
  <c r="O145" i="15"/>
  <c r="L145" i="15"/>
  <c r="L144" i="15" s="1"/>
  <c r="I145" i="15"/>
  <c r="F145" i="15"/>
  <c r="N144" i="15"/>
  <c r="M144" i="15"/>
  <c r="K144" i="15"/>
  <c r="J144" i="15"/>
  <c r="H144" i="15"/>
  <c r="G144" i="15"/>
  <c r="E144" i="15"/>
  <c r="D144" i="15"/>
  <c r="O143" i="15"/>
  <c r="L143" i="15"/>
  <c r="I143" i="15"/>
  <c r="F143" i="15"/>
  <c r="O142" i="15"/>
  <c r="O141" i="15" s="1"/>
  <c r="L142" i="15"/>
  <c r="I142" i="15"/>
  <c r="I141" i="15" s="1"/>
  <c r="F142" i="15"/>
  <c r="C142" i="15" s="1"/>
  <c r="N141" i="15"/>
  <c r="M141" i="15"/>
  <c r="K141" i="15"/>
  <c r="J141" i="15"/>
  <c r="H141" i="15"/>
  <c r="G141" i="15"/>
  <c r="F141" i="15"/>
  <c r="E141" i="15"/>
  <c r="D141" i="15"/>
  <c r="O140" i="15"/>
  <c r="L140" i="15"/>
  <c r="I140" i="15"/>
  <c r="F140" i="15"/>
  <c r="O139" i="15"/>
  <c r="L139" i="15"/>
  <c r="I139" i="15"/>
  <c r="F139" i="15"/>
  <c r="C139" i="15" s="1"/>
  <c r="O138" i="15"/>
  <c r="L138" i="15"/>
  <c r="I138" i="15"/>
  <c r="F138" i="15"/>
  <c r="C138" i="15" s="1"/>
  <c r="O137" i="15"/>
  <c r="L137" i="15"/>
  <c r="I137" i="15"/>
  <c r="I136" i="15" s="1"/>
  <c r="F137" i="15"/>
  <c r="N136" i="15"/>
  <c r="M136" i="15"/>
  <c r="K136" i="15"/>
  <c r="J136" i="15"/>
  <c r="H136" i="15"/>
  <c r="G136" i="15"/>
  <c r="G130" i="15" s="1"/>
  <c r="E136" i="15"/>
  <c r="D136" i="15"/>
  <c r="O135" i="15"/>
  <c r="L135" i="15"/>
  <c r="L131" i="15" s="1"/>
  <c r="I135" i="15"/>
  <c r="F135" i="15"/>
  <c r="O134" i="15"/>
  <c r="L134" i="15"/>
  <c r="I134" i="15"/>
  <c r="F134" i="15"/>
  <c r="C134" i="15" s="1"/>
  <c r="O133" i="15"/>
  <c r="L133" i="15"/>
  <c r="I133" i="15"/>
  <c r="F133" i="15"/>
  <c r="O132" i="15"/>
  <c r="O131" i="15" s="1"/>
  <c r="L132" i="15"/>
  <c r="I132" i="15"/>
  <c r="F132" i="15"/>
  <c r="N131" i="15"/>
  <c r="N130" i="15" s="1"/>
  <c r="M131" i="15"/>
  <c r="K131" i="15"/>
  <c r="K130" i="15" s="1"/>
  <c r="J131" i="15"/>
  <c r="H131" i="15"/>
  <c r="H130" i="15" s="1"/>
  <c r="G131" i="15"/>
  <c r="F131" i="15"/>
  <c r="E131" i="15"/>
  <c r="D131" i="15"/>
  <c r="D130" i="15" s="1"/>
  <c r="O129" i="15"/>
  <c r="L129" i="15"/>
  <c r="L128" i="15" s="1"/>
  <c r="I129" i="15"/>
  <c r="F129" i="15"/>
  <c r="O128" i="15"/>
  <c r="N128" i="15"/>
  <c r="M128" i="15"/>
  <c r="K128" i="15"/>
  <c r="J128" i="15"/>
  <c r="I128" i="15"/>
  <c r="H128" i="15"/>
  <c r="G128" i="15"/>
  <c r="E128" i="15"/>
  <c r="D128" i="15"/>
  <c r="O127" i="15"/>
  <c r="L127" i="15"/>
  <c r="I127" i="15"/>
  <c r="F127" i="15"/>
  <c r="O126" i="15"/>
  <c r="L126" i="15"/>
  <c r="I126" i="15"/>
  <c r="F126" i="15"/>
  <c r="C126" i="15" s="1"/>
  <c r="O125" i="15"/>
  <c r="L125" i="15"/>
  <c r="I125" i="15"/>
  <c r="F125" i="15"/>
  <c r="O124" i="15"/>
  <c r="L124" i="15"/>
  <c r="I124" i="15"/>
  <c r="F124" i="15"/>
  <c r="O123" i="15"/>
  <c r="L123" i="15"/>
  <c r="I123" i="15"/>
  <c r="F123" i="15"/>
  <c r="O122"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C118" i="15" s="1"/>
  <c r="O117" i="15"/>
  <c r="L117" i="15"/>
  <c r="I117" i="15"/>
  <c r="F117" i="15"/>
  <c r="N116" i="15"/>
  <c r="M116" i="15"/>
  <c r="K116" i="15"/>
  <c r="J116" i="15"/>
  <c r="H116" i="15"/>
  <c r="G116" i="15"/>
  <c r="E116" i="15"/>
  <c r="D116" i="15"/>
  <c r="O115" i="15"/>
  <c r="L115" i="15"/>
  <c r="I115" i="15"/>
  <c r="F115" i="15"/>
  <c r="O114" i="15"/>
  <c r="O112" i="15" s="1"/>
  <c r="L114" i="15"/>
  <c r="I114" i="15"/>
  <c r="F114" i="15"/>
  <c r="O113" i="15"/>
  <c r="L113" i="15"/>
  <c r="L112" i="15" s="1"/>
  <c r="I113" i="15"/>
  <c r="F113" i="15"/>
  <c r="N112" i="15"/>
  <c r="M112" i="15"/>
  <c r="K112" i="15"/>
  <c r="J112" i="15"/>
  <c r="I112" i="15"/>
  <c r="H112" i="15"/>
  <c r="G112" i="15"/>
  <c r="E112" i="15"/>
  <c r="D112" i="15"/>
  <c r="O111" i="15"/>
  <c r="L111" i="15"/>
  <c r="I111" i="15"/>
  <c r="F111" i="15"/>
  <c r="O110" i="15"/>
  <c r="L110" i="15"/>
  <c r="I110" i="15"/>
  <c r="F110" i="15"/>
  <c r="C110" i="15" s="1"/>
  <c r="O109" i="15"/>
  <c r="L109" i="15"/>
  <c r="I109" i="15"/>
  <c r="F109" i="15"/>
  <c r="O108" i="15"/>
  <c r="L108" i="15"/>
  <c r="I108" i="15"/>
  <c r="C108" i="15" s="1"/>
  <c r="F108" i="15"/>
  <c r="O107" i="15"/>
  <c r="L107" i="15"/>
  <c r="I107" i="15"/>
  <c r="F107" i="15"/>
  <c r="O106" i="15"/>
  <c r="L106" i="15"/>
  <c r="I106" i="15"/>
  <c r="C106" i="15" s="1"/>
  <c r="F106" i="15"/>
  <c r="O105" i="15"/>
  <c r="L105" i="15"/>
  <c r="I105" i="15"/>
  <c r="F105" i="15"/>
  <c r="O104" i="15"/>
  <c r="L104" i="15"/>
  <c r="I104" i="15"/>
  <c r="F104" i="15"/>
  <c r="F103" i="15" s="1"/>
  <c r="N103" i="15"/>
  <c r="M103" i="15"/>
  <c r="K103" i="15"/>
  <c r="J103" i="15"/>
  <c r="H103" i="15"/>
  <c r="G103" i="15"/>
  <c r="E103" i="15"/>
  <c r="D103" i="15"/>
  <c r="O102" i="15"/>
  <c r="C102" i="15" s="1"/>
  <c r="L102" i="15"/>
  <c r="I102" i="15"/>
  <c r="F102" i="15"/>
  <c r="O101" i="15"/>
  <c r="L101" i="15"/>
  <c r="I101" i="15"/>
  <c r="F101" i="15"/>
  <c r="C101" i="15" s="1"/>
  <c r="O100" i="15"/>
  <c r="L100" i="15"/>
  <c r="I100" i="15"/>
  <c r="F100" i="15"/>
  <c r="O99" i="15"/>
  <c r="L99" i="15"/>
  <c r="L95" i="15" s="1"/>
  <c r="I99" i="15"/>
  <c r="F99" i="15"/>
  <c r="O98" i="15"/>
  <c r="L98" i="15"/>
  <c r="I98" i="15"/>
  <c r="F98" i="15"/>
  <c r="C98" i="15" s="1"/>
  <c r="O97" i="15"/>
  <c r="L97" i="15"/>
  <c r="I97" i="15"/>
  <c r="F97" i="15"/>
  <c r="O96" i="15"/>
  <c r="L96" i="15"/>
  <c r="I96" i="15"/>
  <c r="F96" i="15"/>
  <c r="N95" i="15"/>
  <c r="M95" i="15"/>
  <c r="K95" i="15"/>
  <c r="J95" i="15"/>
  <c r="H95" i="15"/>
  <c r="G95" i="15"/>
  <c r="E95" i="15"/>
  <c r="D95" i="15"/>
  <c r="O94" i="15"/>
  <c r="L94" i="15"/>
  <c r="I94" i="15"/>
  <c r="C94" i="15" s="1"/>
  <c r="F94" i="15"/>
  <c r="O93" i="15"/>
  <c r="L93" i="15"/>
  <c r="I93" i="15"/>
  <c r="F93" i="15"/>
  <c r="O92" i="15"/>
  <c r="L92" i="15"/>
  <c r="I92" i="15"/>
  <c r="F92" i="15"/>
  <c r="O91" i="15"/>
  <c r="L91" i="15"/>
  <c r="I91" i="15"/>
  <c r="F91" i="15"/>
  <c r="O90" i="15"/>
  <c r="L90" i="15"/>
  <c r="L89" i="15" s="1"/>
  <c r="I90" i="15"/>
  <c r="F90" i="15"/>
  <c r="C90" i="15" s="1"/>
  <c r="N89" i="15"/>
  <c r="M89" i="15"/>
  <c r="K89" i="15"/>
  <c r="J89" i="15"/>
  <c r="H89" i="15"/>
  <c r="G89" i="15"/>
  <c r="E89" i="15"/>
  <c r="D89" i="15"/>
  <c r="D83" i="15" s="1"/>
  <c r="O88" i="15"/>
  <c r="L88" i="15"/>
  <c r="I88" i="15"/>
  <c r="F88" i="15"/>
  <c r="O87" i="15"/>
  <c r="L87" i="15"/>
  <c r="I87" i="15"/>
  <c r="F87" i="15"/>
  <c r="O86" i="15"/>
  <c r="L86" i="15"/>
  <c r="I86" i="15"/>
  <c r="F86" i="15"/>
  <c r="C86" i="15" s="1"/>
  <c r="O85" i="15"/>
  <c r="L85" i="15"/>
  <c r="I85" i="15"/>
  <c r="I84" i="15" s="1"/>
  <c r="F85" i="15"/>
  <c r="N84" i="15"/>
  <c r="M84" i="15"/>
  <c r="K84" i="15"/>
  <c r="J84" i="15"/>
  <c r="J83" i="15" s="1"/>
  <c r="H84" i="15"/>
  <c r="G84" i="15"/>
  <c r="E84" i="15"/>
  <c r="D84" i="15"/>
  <c r="O82" i="15"/>
  <c r="O80" i="15" s="1"/>
  <c r="L82" i="15"/>
  <c r="I82" i="15"/>
  <c r="I80" i="15" s="1"/>
  <c r="F82" i="15"/>
  <c r="O81" i="15"/>
  <c r="L81" i="15"/>
  <c r="L80" i="15" s="1"/>
  <c r="I81" i="15"/>
  <c r="F81" i="15"/>
  <c r="N80" i="15"/>
  <c r="M80" i="15"/>
  <c r="K80" i="15"/>
  <c r="J80" i="15"/>
  <c r="J76" i="15" s="1"/>
  <c r="H80" i="15"/>
  <c r="H76" i="15" s="1"/>
  <c r="G80" i="15"/>
  <c r="E80" i="15"/>
  <c r="D80" i="15"/>
  <c r="O79" i="15"/>
  <c r="O77" i="15" s="1"/>
  <c r="O76" i="15" s="1"/>
  <c r="L79" i="15"/>
  <c r="I79" i="15"/>
  <c r="C79" i="15" s="1"/>
  <c r="F79" i="15"/>
  <c r="O78" i="15"/>
  <c r="L78" i="15"/>
  <c r="L77" i="15" s="1"/>
  <c r="L76" i="15" s="1"/>
  <c r="I78" i="15"/>
  <c r="F78" i="15"/>
  <c r="F77" i="15" s="1"/>
  <c r="N77" i="15"/>
  <c r="N76" i="15" s="1"/>
  <c r="M77" i="15"/>
  <c r="K77" i="15"/>
  <c r="K76" i="15" s="1"/>
  <c r="J77" i="15"/>
  <c r="H77" i="15"/>
  <c r="G77" i="15"/>
  <c r="G76" i="15" s="1"/>
  <c r="E77" i="15"/>
  <c r="D77" i="15"/>
  <c r="D76" i="15"/>
  <c r="D75" i="15" s="1"/>
  <c r="O74" i="15"/>
  <c r="L74" i="15"/>
  <c r="I74" i="15"/>
  <c r="F74" i="15"/>
  <c r="C74" i="15" s="1"/>
  <c r="O73" i="15"/>
  <c r="L73" i="15"/>
  <c r="I73" i="15"/>
  <c r="F73" i="15"/>
  <c r="C73" i="15" s="1"/>
  <c r="O72" i="15"/>
  <c r="L72" i="15"/>
  <c r="I72" i="15"/>
  <c r="F72" i="15"/>
  <c r="O71" i="15"/>
  <c r="L71" i="15"/>
  <c r="I71" i="15"/>
  <c r="C71" i="15" s="1"/>
  <c r="F71" i="15"/>
  <c r="O70" i="15"/>
  <c r="L70" i="15"/>
  <c r="I70" i="15"/>
  <c r="F70" i="15"/>
  <c r="O69" i="15"/>
  <c r="O67" i="15" s="1"/>
  <c r="N69" i="15"/>
  <c r="M69" i="15"/>
  <c r="K69" i="15"/>
  <c r="K67" i="15" s="1"/>
  <c r="J69" i="15"/>
  <c r="J67" i="15" s="1"/>
  <c r="H69" i="15"/>
  <c r="H67" i="15" s="1"/>
  <c r="G69" i="15"/>
  <c r="G67" i="15" s="1"/>
  <c r="E69" i="15"/>
  <c r="D69" i="15"/>
  <c r="D67" i="15" s="1"/>
  <c r="O68" i="15"/>
  <c r="L68" i="15"/>
  <c r="I68" i="15"/>
  <c r="F68" i="15"/>
  <c r="N67" i="15"/>
  <c r="M67" i="15"/>
  <c r="E67" i="15"/>
  <c r="O66" i="15"/>
  <c r="L66" i="15"/>
  <c r="I66" i="15"/>
  <c r="F66" i="15"/>
  <c r="O65" i="15"/>
  <c r="L65" i="15"/>
  <c r="I65" i="15"/>
  <c r="F65" i="15"/>
  <c r="O64" i="15"/>
  <c r="L64" i="15"/>
  <c r="I64" i="15"/>
  <c r="F64" i="15"/>
  <c r="O63" i="15"/>
  <c r="L63" i="15"/>
  <c r="I63" i="15"/>
  <c r="F63" i="15"/>
  <c r="O62" i="15"/>
  <c r="L62" i="15"/>
  <c r="I62" i="15"/>
  <c r="F62" i="15"/>
  <c r="O61" i="15"/>
  <c r="L61" i="15"/>
  <c r="I61" i="15"/>
  <c r="F61" i="15"/>
  <c r="C61" i="15" s="1"/>
  <c r="O60" i="15"/>
  <c r="L60" i="15"/>
  <c r="I60" i="15"/>
  <c r="F60" i="15"/>
  <c r="O59" i="15"/>
  <c r="O58" i="15" s="1"/>
  <c r="L59" i="15"/>
  <c r="I59" i="15"/>
  <c r="I58" i="15" s="1"/>
  <c r="F59" i="15"/>
  <c r="N58" i="15"/>
  <c r="M58" i="15"/>
  <c r="K58" i="15"/>
  <c r="J58" i="15"/>
  <c r="H58" i="15"/>
  <c r="H54" i="15" s="1"/>
  <c r="G58" i="15"/>
  <c r="F58" i="15"/>
  <c r="E58" i="15"/>
  <c r="D58" i="15"/>
  <c r="D54" i="15" s="1"/>
  <c r="D53" i="15" s="1"/>
  <c r="O57" i="15"/>
  <c r="L57" i="15"/>
  <c r="I57" i="15"/>
  <c r="F57" i="15"/>
  <c r="C57" i="15" s="1"/>
  <c r="O56" i="15"/>
  <c r="L56" i="15"/>
  <c r="I56" i="15"/>
  <c r="I55" i="15" s="1"/>
  <c r="I54" i="15" s="1"/>
  <c r="F56" i="15"/>
  <c r="N55" i="15"/>
  <c r="N54" i="15" s="1"/>
  <c r="N53" i="15" s="1"/>
  <c r="M55" i="15"/>
  <c r="M54" i="15" s="1"/>
  <c r="K55" i="15"/>
  <c r="K54" i="15" s="1"/>
  <c r="K53" i="15" s="1"/>
  <c r="J55" i="15"/>
  <c r="H55" i="15"/>
  <c r="G55" i="15"/>
  <c r="G54" i="15" s="1"/>
  <c r="G53" i="15" s="1"/>
  <c r="E55" i="15"/>
  <c r="E54" i="15" s="1"/>
  <c r="D55" i="15"/>
  <c r="J54" i="15"/>
  <c r="O47" i="15"/>
  <c r="C47" i="15" s="1"/>
  <c r="O46" i="15"/>
  <c r="C46" i="15" s="1"/>
  <c r="N45" i="15"/>
  <c r="M45" i="15"/>
  <c r="L44" i="15"/>
  <c r="I44" i="15"/>
  <c r="I43" i="15" s="1"/>
  <c r="F44" i="15"/>
  <c r="L43" i="15"/>
  <c r="K43" i="15"/>
  <c r="J43" i="15"/>
  <c r="H43" i="15"/>
  <c r="G43" i="15"/>
  <c r="F43" i="15"/>
  <c r="E43" i="15"/>
  <c r="D43" i="15"/>
  <c r="F42" i="15"/>
  <c r="C42" i="15" s="1"/>
  <c r="F41" i="15"/>
  <c r="C41" i="15" s="1"/>
  <c r="E41" i="15"/>
  <c r="D41" i="15"/>
  <c r="L40" i="15"/>
  <c r="C40" i="15" s="1"/>
  <c r="L39" i="15"/>
  <c r="C39" i="15" s="1"/>
  <c r="L38" i="15"/>
  <c r="C38" i="15" s="1"/>
  <c r="L37" i="15"/>
  <c r="C37" i="15" s="1"/>
  <c r="K36" i="15"/>
  <c r="J36" i="15"/>
  <c r="L35" i="15"/>
  <c r="C35" i="15" s="1"/>
  <c r="L34" i="15"/>
  <c r="C34" i="15" s="1"/>
  <c r="L33" i="15"/>
  <c r="C33" i="15" s="1"/>
  <c r="K33" i="15"/>
  <c r="J33" i="15"/>
  <c r="L32" i="15"/>
  <c r="C32" i="15" s="1"/>
  <c r="K31" i="15"/>
  <c r="K26" i="15" s="1"/>
  <c r="J31" i="15"/>
  <c r="L30" i="15"/>
  <c r="C30" i="15" s="1"/>
  <c r="L29" i="15"/>
  <c r="C29" i="15" s="1"/>
  <c r="L28" i="15"/>
  <c r="C28" i="15" s="1"/>
  <c r="K27" i="15"/>
  <c r="J27" i="15"/>
  <c r="F25" i="15"/>
  <c r="C25" i="15" s="1"/>
  <c r="I24" i="15"/>
  <c r="C24" i="15" s="1"/>
  <c r="F24" i="15"/>
  <c r="O23" i="15"/>
  <c r="L23" i="15"/>
  <c r="I23" i="15"/>
  <c r="F23" i="15"/>
  <c r="O22" i="15"/>
  <c r="O21" i="15" s="1"/>
  <c r="L22" i="15"/>
  <c r="L21" i="15" s="1"/>
  <c r="L292" i="15" s="1"/>
  <c r="L291" i="15" s="1"/>
  <c r="I22" i="15"/>
  <c r="I21" i="15" s="1"/>
  <c r="F22" i="15"/>
  <c r="N21" i="15"/>
  <c r="N292" i="15" s="1"/>
  <c r="N291" i="15" s="1"/>
  <c r="M21" i="15"/>
  <c r="M20" i="15" s="1"/>
  <c r="K21" i="15"/>
  <c r="K292" i="15" s="1"/>
  <c r="K291" i="15" s="1"/>
  <c r="J21" i="15"/>
  <c r="J292" i="15" s="1"/>
  <c r="J291" i="15" s="1"/>
  <c r="H21" i="15"/>
  <c r="H292" i="15" s="1"/>
  <c r="H291" i="15" s="1"/>
  <c r="G21" i="15"/>
  <c r="G292" i="15" s="1"/>
  <c r="G291" i="15" s="1"/>
  <c r="F21" i="15"/>
  <c r="F292" i="15" s="1"/>
  <c r="E21" i="15"/>
  <c r="E292" i="15" s="1"/>
  <c r="E291" i="15" s="1"/>
  <c r="D21" i="15"/>
  <c r="D292" i="15" s="1"/>
  <c r="D291" i="15" s="1"/>
  <c r="G20" i="15"/>
  <c r="E20" i="15"/>
  <c r="L174" i="15" l="1"/>
  <c r="L173" i="15" s="1"/>
  <c r="N195" i="15"/>
  <c r="J53" i="15"/>
  <c r="L58" i="15"/>
  <c r="L67" i="15"/>
  <c r="I77" i="15"/>
  <c r="I76" i="15" s="1"/>
  <c r="C82" i="15"/>
  <c r="L141" i="15"/>
  <c r="I205" i="15"/>
  <c r="D230" i="15"/>
  <c r="D289" i="15" s="1"/>
  <c r="L260" i="15"/>
  <c r="L276" i="15"/>
  <c r="M292" i="15"/>
  <c r="M291" i="15" s="1"/>
  <c r="I293" i="15"/>
  <c r="L36" i="15"/>
  <c r="C36" i="15" s="1"/>
  <c r="M53" i="15"/>
  <c r="L55" i="15"/>
  <c r="C60" i="15"/>
  <c r="C65" i="15"/>
  <c r="L69" i="15"/>
  <c r="E76" i="15"/>
  <c r="C88" i="15"/>
  <c r="C100" i="15"/>
  <c r="O103" i="15"/>
  <c r="L103" i="15"/>
  <c r="C115" i="15"/>
  <c r="O116" i="15"/>
  <c r="J130" i="15"/>
  <c r="J75" i="15" s="1"/>
  <c r="C133" i="15"/>
  <c r="C140" i="15"/>
  <c r="C153" i="15"/>
  <c r="F166" i="15"/>
  <c r="F165" i="15" s="1"/>
  <c r="C169" i="15"/>
  <c r="O166" i="15"/>
  <c r="O165" i="15" s="1"/>
  <c r="F175" i="15"/>
  <c r="C177" i="15"/>
  <c r="L179" i="15"/>
  <c r="O196" i="15"/>
  <c r="H204" i="15"/>
  <c r="H195" i="15" s="1"/>
  <c r="C207" i="15"/>
  <c r="O216" i="15"/>
  <c r="J204" i="15"/>
  <c r="J195" i="15" s="1"/>
  <c r="N204" i="15"/>
  <c r="L238" i="15"/>
  <c r="C248" i="15"/>
  <c r="C257" i="15"/>
  <c r="O260" i="15"/>
  <c r="L264" i="15"/>
  <c r="C271" i="15"/>
  <c r="C275" i="15"/>
  <c r="O276" i="15"/>
  <c r="C282" i="15"/>
  <c r="C287" i="15"/>
  <c r="I286" i="15"/>
  <c r="C286" i="15" s="1"/>
  <c r="C23" i="15"/>
  <c r="C64" i="15"/>
  <c r="C68" i="15"/>
  <c r="C91" i="15"/>
  <c r="N83" i="15"/>
  <c r="N75" i="15" s="1"/>
  <c r="N52" i="15" s="1"/>
  <c r="C105" i="15"/>
  <c r="C121" i="15"/>
  <c r="C155" i="15"/>
  <c r="C157" i="15"/>
  <c r="C164" i="15"/>
  <c r="C181" i="15"/>
  <c r="K195" i="15"/>
  <c r="C201" i="15"/>
  <c r="D204" i="15"/>
  <c r="D195" i="15" s="1"/>
  <c r="C211" i="15"/>
  <c r="C221" i="15"/>
  <c r="F233" i="15"/>
  <c r="C233" i="15" s="1"/>
  <c r="C236" i="15"/>
  <c r="C247" i="15"/>
  <c r="I246" i="15"/>
  <c r="I252" i="15"/>
  <c r="I251" i="15" s="1"/>
  <c r="C263" i="15"/>
  <c r="O264" i="15"/>
  <c r="C279" i="15"/>
  <c r="C280" i="15"/>
  <c r="C43" i="15"/>
  <c r="G83" i="15"/>
  <c r="G75" i="15" s="1"/>
  <c r="G52" i="15" s="1"/>
  <c r="K187" i="15"/>
  <c r="C190" i="15"/>
  <c r="L198" i="15"/>
  <c r="I238" i="15"/>
  <c r="C62" i="15"/>
  <c r="C66" i="15"/>
  <c r="J26" i="15"/>
  <c r="C44" i="15"/>
  <c r="E53" i="15"/>
  <c r="C56" i="15"/>
  <c r="O55" i="15"/>
  <c r="C63" i="15"/>
  <c r="F69" i="15"/>
  <c r="C72" i="15"/>
  <c r="M76" i="15"/>
  <c r="O84" i="15"/>
  <c r="H83" i="15"/>
  <c r="H75" i="15" s="1"/>
  <c r="H289" i="15" s="1"/>
  <c r="I89" i="15"/>
  <c r="C92" i="15"/>
  <c r="C97" i="15"/>
  <c r="C109" i="15"/>
  <c r="L116" i="15"/>
  <c r="C120" i="15"/>
  <c r="K83" i="15"/>
  <c r="K75" i="15" s="1"/>
  <c r="F122" i="15"/>
  <c r="C125" i="15"/>
  <c r="O136" i="15"/>
  <c r="C147" i="15"/>
  <c r="C149" i="15"/>
  <c r="C156" i="15"/>
  <c r="C159" i="15"/>
  <c r="L166" i="15"/>
  <c r="L165" i="15" s="1"/>
  <c r="C172" i="15"/>
  <c r="D174" i="15"/>
  <c r="D173" i="15" s="1"/>
  <c r="C183" i="15"/>
  <c r="E187" i="15"/>
  <c r="G195" i="15"/>
  <c r="C203" i="15"/>
  <c r="C215" i="15"/>
  <c r="M204" i="15"/>
  <c r="M195" i="15" s="1"/>
  <c r="I216" i="15"/>
  <c r="C223" i="15"/>
  <c r="C224" i="15"/>
  <c r="C225" i="15"/>
  <c r="C228" i="15"/>
  <c r="C229" i="15"/>
  <c r="K231" i="15"/>
  <c r="K230" i="15" s="1"/>
  <c r="C240" i="15"/>
  <c r="L246" i="15"/>
  <c r="O252" i="15"/>
  <c r="O251" i="15" s="1"/>
  <c r="L252" i="15"/>
  <c r="L251" i="15" s="1"/>
  <c r="O272" i="15"/>
  <c r="K20" i="15"/>
  <c r="O292" i="15"/>
  <c r="O291" i="15" s="1"/>
  <c r="L54" i="15"/>
  <c r="L53" i="15" s="1"/>
  <c r="D52" i="15"/>
  <c r="C58" i="15"/>
  <c r="I292" i="15"/>
  <c r="C292" i="15" s="1"/>
  <c r="I20" i="15"/>
  <c r="H53" i="15"/>
  <c r="O54" i="15"/>
  <c r="O53" i="15" s="1"/>
  <c r="C122" i="15"/>
  <c r="C81" i="15"/>
  <c r="F80" i="15"/>
  <c r="C80" i="15" s="1"/>
  <c r="L130" i="15"/>
  <c r="C145" i="15"/>
  <c r="F144" i="15"/>
  <c r="I151" i="15"/>
  <c r="C152" i="15"/>
  <c r="C200" i="15"/>
  <c r="I198" i="15"/>
  <c r="C301" i="15"/>
  <c r="D20" i="15"/>
  <c r="H20" i="15"/>
  <c r="C21" i="15"/>
  <c r="F55" i="15"/>
  <c r="F67" i="15"/>
  <c r="C70" i="15"/>
  <c r="C78" i="15"/>
  <c r="E83" i="15"/>
  <c r="E75" i="15" s="1"/>
  <c r="C85" i="15"/>
  <c r="F84" i="15"/>
  <c r="O95" i="15"/>
  <c r="I116" i="15"/>
  <c r="M130" i="15"/>
  <c r="L136" i="15"/>
  <c r="J174" i="15"/>
  <c r="J173" i="15" s="1"/>
  <c r="O175" i="15"/>
  <c r="O174" i="15" s="1"/>
  <c r="O173" i="15" s="1"/>
  <c r="F179" i="15"/>
  <c r="I179" i="15"/>
  <c r="C180" i="15"/>
  <c r="C237" i="15"/>
  <c r="F235" i="15"/>
  <c r="C261" i="15"/>
  <c r="F260" i="15"/>
  <c r="I131" i="15"/>
  <c r="C132" i="15"/>
  <c r="C135" i="15"/>
  <c r="C141" i="15"/>
  <c r="O151" i="15"/>
  <c r="O130" i="15" s="1"/>
  <c r="C161" i="15"/>
  <c r="F160" i="15"/>
  <c r="C160" i="15" s="1"/>
  <c r="M173" i="15"/>
  <c r="F174" i="15"/>
  <c r="C185" i="15"/>
  <c r="F184" i="15"/>
  <c r="C184" i="15" s="1"/>
  <c r="O231" i="15"/>
  <c r="C277" i="15"/>
  <c r="F276" i="15"/>
  <c r="C276" i="15" s="1"/>
  <c r="L27" i="15"/>
  <c r="O45" i="15"/>
  <c r="C93" i="15"/>
  <c r="F89" i="15"/>
  <c r="C113" i="15"/>
  <c r="F112" i="15"/>
  <c r="C112" i="15" s="1"/>
  <c r="C114" i="15"/>
  <c r="C129" i="15"/>
  <c r="F128" i="15"/>
  <c r="C128" i="15" s="1"/>
  <c r="C22" i="15"/>
  <c r="L31" i="15"/>
  <c r="C31" i="15" s="1"/>
  <c r="C59" i="15"/>
  <c r="I69" i="15"/>
  <c r="I67" i="15" s="1"/>
  <c r="I53" i="15" s="1"/>
  <c r="C87" i="15"/>
  <c r="I103" i="15"/>
  <c r="C103" i="15" s="1"/>
  <c r="C104" i="15"/>
  <c r="C107" i="15"/>
  <c r="C117" i="15"/>
  <c r="F116" i="15"/>
  <c r="C124" i="15"/>
  <c r="I122" i="15"/>
  <c r="C127" i="15"/>
  <c r="F20" i="15"/>
  <c r="J20" i="15"/>
  <c r="N20" i="15"/>
  <c r="M83" i="15"/>
  <c r="M75" i="15" s="1"/>
  <c r="M52" i="15" s="1"/>
  <c r="L84" i="15"/>
  <c r="O89" i="15"/>
  <c r="F95" i="15"/>
  <c r="I95" i="15"/>
  <c r="I83" i="15" s="1"/>
  <c r="C96" i="15"/>
  <c r="C99" i="15"/>
  <c r="C111" i="15"/>
  <c r="C119" i="15"/>
  <c r="L122" i="15"/>
  <c r="E130" i="15"/>
  <c r="C137" i="15"/>
  <c r="F136" i="15"/>
  <c r="C136" i="15" s="1"/>
  <c r="C143" i="15"/>
  <c r="I144" i="15"/>
  <c r="C163" i="15"/>
  <c r="C168" i="15"/>
  <c r="I166" i="15"/>
  <c r="C171" i="15"/>
  <c r="E173" i="15"/>
  <c r="I175" i="15"/>
  <c r="I174" i="15" s="1"/>
  <c r="I173" i="15" s="1"/>
  <c r="C176" i="15"/>
  <c r="O179" i="15"/>
  <c r="H194" i="15"/>
  <c r="C123" i="15"/>
  <c r="C167" i="15"/>
  <c r="F188" i="15"/>
  <c r="C197" i="15"/>
  <c r="F196" i="15"/>
  <c r="L216" i="15"/>
  <c r="L231" i="15"/>
  <c r="C249" i="15"/>
  <c r="F246" i="15"/>
  <c r="C246" i="15" s="1"/>
  <c r="E270" i="15"/>
  <c r="E269" i="15" s="1"/>
  <c r="C281" i="15"/>
  <c r="C285" i="15"/>
  <c r="F284" i="15"/>
  <c r="O195" i="15"/>
  <c r="O205" i="15"/>
  <c r="O204" i="15" s="1"/>
  <c r="C217" i="15"/>
  <c r="F216" i="15"/>
  <c r="C216" i="15" s="1"/>
  <c r="J230" i="15"/>
  <c r="I231" i="15"/>
  <c r="C239" i="15"/>
  <c r="C241" i="15"/>
  <c r="F238" i="15"/>
  <c r="C238" i="15" s="1"/>
  <c r="E230" i="15"/>
  <c r="C253" i="15"/>
  <c r="F252" i="15"/>
  <c r="M259" i="15"/>
  <c r="M230" i="15" s="1"/>
  <c r="C265" i="15"/>
  <c r="F264" i="15"/>
  <c r="C264" i="15" s="1"/>
  <c r="L270" i="15"/>
  <c r="L269" i="15" s="1"/>
  <c r="C273" i="15"/>
  <c r="F272" i="15"/>
  <c r="C193" i="15"/>
  <c r="F192" i="15"/>
  <c r="E195" i="15"/>
  <c r="L196" i="15"/>
  <c r="L205" i="15"/>
  <c r="L204" i="15" s="1"/>
  <c r="C208" i="15"/>
  <c r="C209" i="15"/>
  <c r="F205" i="15"/>
  <c r="C219" i="15"/>
  <c r="C220" i="15"/>
  <c r="C227" i="15"/>
  <c r="G231" i="15"/>
  <c r="G230" i="15" s="1"/>
  <c r="G194" i="15" s="1"/>
  <c r="C243" i="15"/>
  <c r="C244" i="15"/>
  <c r="C255" i="15"/>
  <c r="C256" i="15"/>
  <c r="I259" i="15"/>
  <c r="L259" i="15"/>
  <c r="C267" i="15"/>
  <c r="C268" i="15"/>
  <c r="C295" i="15"/>
  <c r="C296" i="15"/>
  <c r="C297" i="15"/>
  <c r="F293" i="15"/>
  <c r="C199" i="15"/>
  <c r="N289" i="15" l="1"/>
  <c r="K52" i="15"/>
  <c r="K289" i="15"/>
  <c r="M289" i="15"/>
  <c r="J194" i="15"/>
  <c r="G51" i="15"/>
  <c r="G290" i="15" s="1"/>
  <c r="G289" i="15"/>
  <c r="N194" i="15"/>
  <c r="N51" i="15" s="1"/>
  <c r="N50" i="15" s="1"/>
  <c r="J52" i="15"/>
  <c r="J51" i="15" s="1"/>
  <c r="C151" i="15"/>
  <c r="C77" i="15"/>
  <c r="K194" i="15"/>
  <c r="I204" i="15"/>
  <c r="O83" i="15"/>
  <c r="O75" i="15" s="1"/>
  <c r="H52" i="15"/>
  <c r="H51" i="15" s="1"/>
  <c r="C293" i="15"/>
  <c r="C116" i="15"/>
  <c r="I130" i="15"/>
  <c r="C67" i="15"/>
  <c r="D51" i="15"/>
  <c r="D290" i="15" s="1"/>
  <c r="D194" i="15"/>
  <c r="O270" i="15"/>
  <c r="O269" i="15" s="1"/>
  <c r="O259" i="15"/>
  <c r="O230" i="15" s="1"/>
  <c r="O194" i="15" s="1"/>
  <c r="J50" i="15"/>
  <c r="J290" i="15"/>
  <c r="I75" i="15"/>
  <c r="I52" i="15" s="1"/>
  <c r="G50" i="15"/>
  <c r="E289" i="15"/>
  <c r="E52" i="15"/>
  <c r="C45" i="15"/>
  <c r="C205" i="15"/>
  <c r="F204" i="15"/>
  <c r="C204" i="15" s="1"/>
  <c r="L195" i="15"/>
  <c r="C252" i="15"/>
  <c r="F251" i="15"/>
  <c r="C251" i="15" s="1"/>
  <c r="I291" i="15"/>
  <c r="C284" i="15"/>
  <c r="F283" i="15"/>
  <c r="C283" i="15" s="1"/>
  <c r="C188" i="15"/>
  <c r="F187" i="15"/>
  <c r="C187" i="15" s="1"/>
  <c r="C95" i="15"/>
  <c r="C89" i="15"/>
  <c r="C27" i="15"/>
  <c r="L26" i="15"/>
  <c r="C131" i="15"/>
  <c r="C260" i="15"/>
  <c r="F259" i="15"/>
  <c r="C259" i="15" s="1"/>
  <c r="C55" i="15"/>
  <c r="F54" i="15"/>
  <c r="C198" i="15"/>
  <c r="I196" i="15"/>
  <c r="I195" i="15" s="1"/>
  <c r="F76" i="15"/>
  <c r="C192" i="15"/>
  <c r="F191" i="15"/>
  <c r="C191" i="15" s="1"/>
  <c r="M194" i="15"/>
  <c r="M51" i="15" s="1"/>
  <c r="C175" i="15"/>
  <c r="F130" i="15"/>
  <c r="F291" i="15"/>
  <c r="C144" i="15"/>
  <c r="C69" i="15"/>
  <c r="D50" i="15"/>
  <c r="J289" i="15"/>
  <c r="E194" i="15"/>
  <c r="F270" i="15"/>
  <c r="C272" i="15"/>
  <c r="I230" i="15"/>
  <c r="L230" i="15"/>
  <c r="I165" i="15"/>
  <c r="C165" i="15" s="1"/>
  <c r="C166" i="15"/>
  <c r="L83" i="15"/>
  <c r="L75" i="15" s="1"/>
  <c r="L52" i="15" s="1"/>
  <c r="F173" i="15"/>
  <c r="C173" i="15" s="1"/>
  <c r="C174" i="15"/>
  <c r="C235" i="15"/>
  <c r="F231" i="15"/>
  <c r="C179" i="15"/>
  <c r="C84" i="15"/>
  <c r="F83" i="15"/>
  <c r="O52" i="15"/>
  <c r="O20" i="15"/>
  <c r="O289" i="15" l="1"/>
  <c r="O51" i="15"/>
  <c r="O50" i="15" s="1"/>
  <c r="I289" i="15"/>
  <c r="N290" i="15"/>
  <c r="K51" i="15"/>
  <c r="C130" i="15"/>
  <c r="F230" i="15"/>
  <c r="C230" i="15" s="1"/>
  <c r="C231" i="15"/>
  <c r="H290" i="15"/>
  <c r="H50" i="15"/>
  <c r="F195" i="15"/>
  <c r="I194" i="15"/>
  <c r="I51" i="15" s="1"/>
  <c r="M50" i="15"/>
  <c r="M290" i="15"/>
  <c r="F269" i="15"/>
  <c r="C270" i="15"/>
  <c r="C291" i="15"/>
  <c r="C196" i="15"/>
  <c r="C26" i="15"/>
  <c r="L20" i="15"/>
  <c r="C20" i="15" s="1"/>
  <c r="C83" i="15"/>
  <c r="L289" i="15"/>
  <c r="C76" i="15"/>
  <c r="F75" i="15"/>
  <c r="C75" i="15" s="1"/>
  <c r="F53" i="15"/>
  <c r="C54" i="15"/>
  <c r="L194" i="15"/>
  <c r="L51" i="15" s="1"/>
  <c r="O290" i="15"/>
  <c r="E51" i="15"/>
  <c r="K50" i="15" l="1"/>
  <c r="K290" i="15"/>
  <c r="I290" i="15"/>
  <c r="I50" i="15"/>
  <c r="L50" i="15"/>
  <c r="L290" i="15"/>
  <c r="C269" i="15"/>
  <c r="F289" i="15"/>
  <c r="C289" i="15" s="1"/>
  <c r="F194" i="15"/>
  <c r="C194" i="15" s="1"/>
  <c r="C195" i="15"/>
  <c r="E290" i="15"/>
  <c r="E50" i="15"/>
  <c r="F52" i="15"/>
  <c r="C53" i="15"/>
  <c r="C52" i="15" l="1"/>
  <c r="F51" i="15"/>
  <c r="F290" i="15" l="1"/>
  <c r="C290" i="15" s="1"/>
  <c r="C51" i="15"/>
  <c r="F50" i="15"/>
  <c r="C50" i="15" s="1"/>
  <c r="O301" i="14" l="1"/>
  <c r="L301" i="14"/>
  <c r="I301" i="14"/>
  <c r="F301" i="14"/>
  <c r="C301" i="14" s="1"/>
  <c r="O300" i="14"/>
  <c r="L300" i="14"/>
  <c r="I300" i="14"/>
  <c r="F300" i="14"/>
  <c r="C300" i="14" s="1"/>
  <c r="O299" i="14"/>
  <c r="L299" i="14"/>
  <c r="I299" i="14"/>
  <c r="F299" i="14"/>
  <c r="O298" i="14"/>
  <c r="L298" i="14"/>
  <c r="I298" i="14"/>
  <c r="C298" i="14" s="1"/>
  <c r="F298" i="14"/>
  <c r="O297" i="14"/>
  <c r="L297" i="14"/>
  <c r="I297" i="14"/>
  <c r="F297" i="14"/>
  <c r="O296" i="14"/>
  <c r="L296" i="14"/>
  <c r="I296" i="14"/>
  <c r="F296" i="14"/>
  <c r="C296" i="14" s="1"/>
  <c r="O295" i="14"/>
  <c r="L295" i="14"/>
  <c r="I295" i="14"/>
  <c r="F295" i="14"/>
  <c r="O294" i="14"/>
  <c r="O293" i="14" s="1"/>
  <c r="L294" i="14"/>
  <c r="I294" i="14"/>
  <c r="F294" i="14"/>
  <c r="N293" i="14"/>
  <c r="M293" i="14"/>
  <c r="K293" i="14"/>
  <c r="J293" i="14"/>
  <c r="H293" i="14"/>
  <c r="G293" i="14"/>
  <c r="F293" i="14"/>
  <c r="E293" i="14"/>
  <c r="D293" i="14"/>
  <c r="O288" i="14"/>
  <c r="O286" i="14" s="1"/>
  <c r="L288" i="14"/>
  <c r="I288" i="14"/>
  <c r="F288" i="14"/>
  <c r="C288" i="14"/>
  <c r="O287" i="14"/>
  <c r="L287" i="14"/>
  <c r="L286" i="14" s="1"/>
  <c r="I287" i="14"/>
  <c r="I286" i="14" s="1"/>
  <c r="F287" i="14"/>
  <c r="N286" i="14"/>
  <c r="M286" i="14"/>
  <c r="K286" i="14"/>
  <c r="J286" i="14"/>
  <c r="H286" i="14"/>
  <c r="G286" i="14"/>
  <c r="E286" i="14"/>
  <c r="D286" i="14"/>
  <c r="O285" i="14"/>
  <c r="L285" i="14"/>
  <c r="L284" i="14" s="1"/>
  <c r="L283" i="14" s="1"/>
  <c r="I285" i="14"/>
  <c r="I284" i="14" s="1"/>
  <c r="I283" i="14" s="1"/>
  <c r="F285" i="14"/>
  <c r="O284" i="14"/>
  <c r="O283" i="14" s="1"/>
  <c r="N284" i="14"/>
  <c r="M284" i="14"/>
  <c r="M283" i="14" s="1"/>
  <c r="K284" i="14"/>
  <c r="K283" i="14" s="1"/>
  <c r="J284" i="14"/>
  <c r="H284" i="14"/>
  <c r="H283" i="14" s="1"/>
  <c r="G284" i="14"/>
  <c r="G283" i="14" s="1"/>
  <c r="E284" i="14"/>
  <c r="E283" i="14" s="1"/>
  <c r="D284" i="14"/>
  <c r="N283" i="14"/>
  <c r="J283" i="14"/>
  <c r="D283" i="14"/>
  <c r="O282" i="14"/>
  <c r="O281" i="14" s="1"/>
  <c r="L282" i="14"/>
  <c r="I282" i="14"/>
  <c r="F282" i="14"/>
  <c r="N281" i="14"/>
  <c r="M281" i="14"/>
  <c r="L281" i="14"/>
  <c r="K281" i="14"/>
  <c r="J281" i="14"/>
  <c r="H281" i="14"/>
  <c r="G281" i="14"/>
  <c r="F281" i="14"/>
  <c r="E281" i="14"/>
  <c r="D281" i="14"/>
  <c r="O280" i="14"/>
  <c r="L280" i="14"/>
  <c r="I280" i="14"/>
  <c r="C280" i="14" s="1"/>
  <c r="F280" i="14"/>
  <c r="O279" i="14"/>
  <c r="L279" i="14"/>
  <c r="I279" i="14"/>
  <c r="F279" i="14"/>
  <c r="O278" i="14"/>
  <c r="L278" i="14"/>
  <c r="I278" i="14"/>
  <c r="F278" i="14"/>
  <c r="O277" i="14"/>
  <c r="L277" i="14"/>
  <c r="L276" i="14" s="1"/>
  <c r="I277" i="14"/>
  <c r="F277" i="14"/>
  <c r="O276" i="14"/>
  <c r="N276" i="14"/>
  <c r="N270" i="14" s="1"/>
  <c r="N269" i="14" s="1"/>
  <c r="M276" i="14"/>
  <c r="K276" i="14"/>
  <c r="J276" i="14"/>
  <c r="H276" i="14"/>
  <c r="G276" i="14"/>
  <c r="E276" i="14"/>
  <c r="D276" i="14"/>
  <c r="O275" i="14"/>
  <c r="L275" i="14"/>
  <c r="I275" i="14"/>
  <c r="F275" i="14"/>
  <c r="O274" i="14"/>
  <c r="L274" i="14"/>
  <c r="I274" i="14"/>
  <c r="F274" i="14"/>
  <c r="O273" i="14"/>
  <c r="L273" i="14"/>
  <c r="L272" i="14" s="1"/>
  <c r="I273" i="14"/>
  <c r="F273" i="14"/>
  <c r="O272" i="14"/>
  <c r="O270" i="14" s="1"/>
  <c r="O269" i="14" s="1"/>
  <c r="N272" i="14"/>
  <c r="M272" i="14"/>
  <c r="K272" i="14"/>
  <c r="K270" i="14" s="1"/>
  <c r="K269" i="14" s="1"/>
  <c r="J272" i="14"/>
  <c r="J270" i="14" s="1"/>
  <c r="J269" i="14" s="1"/>
  <c r="H272" i="14"/>
  <c r="G272" i="14"/>
  <c r="E272" i="14"/>
  <c r="E270" i="14" s="1"/>
  <c r="E269" i="14" s="1"/>
  <c r="D272" i="14"/>
  <c r="D270" i="14" s="1"/>
  <c r="D269" i="14" s="1"/>
  <c r="O271" i="14"/>
  <c r="L271" i="14"/>
  <c r="I271" i="14"/>
  <c r="F271" i="14"/>
  <c r="M270" i="14"/>
  <c r="M269" i="14" s="1"/>
  <c r="H270" i="14"/>
  <c r="H269" i="14" s="1"/>
  <c r="O268" i="14"/>
  <c r="L268" i="14"/>
  <c r="C268" i="14" s="1"/>
  <c r="I268" i="14"/>
  <c r="F268" i="14"/>
  <c r="O267" i="14"/>
  <c r="L267" i="14"/>
  <c r="I267" i="14"/>
  <c r="F267" i="14"/>
  <c r="O266" i="14"/>
  <c r="L266" i="14"/>
  <c r="I266" i="14"/>
  <c r="F266" i="14"/>
  <c r="O265" i="14"/>
  <c r="O264" i="14" s="1"/>
  <c r="L265" i="14"/>
  <c r="I265" i="14"/>
  <c r="F265" i="14"/>
  <c r="N264" i="14"/>
  <c r="M264" i="14"/>
  <c r="K264" i="14"/>
  <c r="J264" i="14"/>
  <c r="J259" i="14" s="1"/>
  <c r="H264" i="14"/>
  <c r="G264" i="14"/>
  <c r="E264" i="14"/>
  <c r="D264" i="14"/>
  <c r="D259" i="14" s="1"/>
  <c r="O263" i="14"/>
  <c r="L263" i="14"/>
  <c r="I263" i="14"/>
  <c r="F263" i="14"/>
  <c r="C263" i="14" s="1"/>
  <c r="O262" i="14"/>
  <c r="L262" i="14"/>
  <c r="I262" i="14"/>
  <c r="F262" i="14"/>
  <c r="O261" i="14"/>
  <c r="L261" i="14"/>
  <c r="L260" i="14" s="1"/>
  <c r="I261" i="14"/>
  <c r="F261" i="14"/>
  <c r="C261" i="14" s="1"/>
  <c r="O260" i="14"/>
  <c r="N260" i="14"/>
  <c r="M260" i="14"/>
  <c r="M259" i="14" s="1"/>
  <c r="K260" i="14"/>
  <c r="K259" i="14" s="1"/>
  <c r="J260" i="14"/>
  <c r="H260" i="14"/>
  <c r="G260" i="14"/>
  <c r="G259" i="14" s="1"/>
  <c r="E260" i="14"/>
  <c r="E259" i="14" s="1"/>
  <c r="D260" i="14"/>
  <c r="N259" i="14"/>
  <c r="H259" i="14"/>
  <c r="O258" i="14"/>
  <c r="L258" i="14"/>
  <c r="I258" i="14"/>
  <c r="C258" i="14" s="1"/>
  <c r="F258" i="14"/>
  <c r="O257" i="14"/>
  <c r="L257" i="14"/>
  <c r="I257" i="14"/>
  <c r="F257" i="14"/>
  <c r="O256" i="14"/>
  <c r="L256" i="14"/>
  <c r="I256" i="14"/>
  <c r="C256" i="14" s="1"/>
  <c r="F256" i="14"/>
  <c r="O255" i="14"/>
  <c r="L255" i="14"/>
  <c r="I255" i="14"/>
  <c r="F255" i="14"/>
  <c r="O254" i="14"/>
  <c r="L254" i="14"/>
  <c r="I254" i="14"/>
  <c r="F254" i="14"/>
  <c r="O253" i="14"/>
  <c r="L253" i="14"/>
  <c r="L252" i="14" s="1"/>
  <c r="I253" i="14"/>
  <c r="F253" i="14"/>
  <c r="N252" i="14"/>
  <c r="M252" i="14"/>
  <c r="M251" i="14" s="1"/>
  <c r="K252" i="14"/>
  <c r="K251" i="14" s="1"/>
  <c r="J252" i="14"/>
  <c r="H252" i="14"/>
  <c r="H251" i="14" s="1"/>
  <c r="G252" i="14"/>
  <c r="G251" i="14" s="1"/>
  <c r="G230" i="14" s="1"/>
  <c r="E252" i="14"/>
  <c r="E251" i="14" s="1"/>
  <c r="D252" i="14"/>
  <c r="N251" i="14"/>
  <c r="L251" i="14"/>
  <c r="J251" i="14"/>
  <c r="D251" i="14"/>
  <c r="O250" i="14"/>
  <c r="L250" i="14"/>
  <c r="I250" i="14"/>
  <c r="F250" i="14"/>
  <c r="O249" i="14"/>
  <c r="L249" i="14"/>
  <c r="I249" i="14"/>
  <c r="F249" i="14"/>
  <c r="O248" i="14"/>
  <c r="O246" i="14" s="1"/>
  <c r="L248" i="14"/>
  <c r="I248" i="14"/>
  <c r="F248" i="14"/>
  <c r="C248" i="14"/>
  <c r="O247" i="14"/>
  <c r="L247" i="14"/>
  <c r="L246" i="14" s="1"/>
  <c r="I247" i="14"/>
  <c r="F247" i="14"/>
  <c r="N246" i="14"/>
  <c r="M246" i="14"/>
  <c r="K246" i="14"/>
  <c r="J246" i="14"/>
  <c r="H246" i="14"/>
  <c r="G246" i="14"/>
  <c r="E246" i="14"/>
  <c r="D246" i="14"/>
  <c r="O245" i="14"/>
  <c r="L245" i="14"/>
  <c r="I245" i="14"/>
  <c r="F245" i="14"/>
  <c r="O244" i="14"/>
  <c r="L244" i="14"/>
  <c r="I244" i="14"/>
  <c r="F244" i="14"/>
  <c r="C244" i="14" s="1"/>
  <c r="O243" i="14"/>
  <c r="L243" i="14"/>
  <c r="I243" i="14"/>
  <c r="F243" i="14"/>
  <c r="O242" i="14"/>
  <c r="L242" i="14"/>
  <c r="I242" i="14"/>
  <c r="C242" i="14" s="1"/>
  <c r="F242" i="14"/>
  <c r="O241" i="14"/>
  <c r="L241" i="14"/>
  <c r="I241" i="14"/>
  <c r="F241" i="14"/>
  <c r="O240" i="14"/>
  <c r="L240" i="14"/>
  <c r="I240" i="14"/>
  <c r="C240" i="14" s="1"/>
  <c r="F240" i="14"/>
  <c r="O239" i="14"/>
  <c r="L239" i="14"/>
  <c r="I239" i="14"/>
  <c r="F239" i="14"/>
  <c r="N238" i="14"/>
  <c r="M238" i="14"/>
  <c r="K238" i="14"/>
  <c r="J238" i="14"/>
  <c r="H238" i="14"/>
  <c r="G238" i="14"/>
  <c r="E238" i="14"/>
  <c r="D238" i="14"/>
  <c r="O237" i="14"/>
  <c r="L237" i="14"/>
  <c r="I237" i="14"/>
  <c r="F237" i="14"/>
  <c r="O236" i="14"/>
  <c r="O235" i="14" s="1"/>
  <c r="L236" i="14"/>
  <c r="I236" i="14"/>
  <c r="I235" i="14" s="1"/>
  <c r="F236" i="14"/>
  <c r="C236" i="14"/>
  <c r="N235" i="14"/>
  <c r="M235" i="14"/>
  <c r="L235" i="14"/>
  <c r="K235" i="14"/>
  <c r="K231" i="14" s="1"/>
  <c r="J235" i="14"/>
  <c r="H235" i="14"/>
  <c r="G235" i="14"/>
  <c r="F235" i="14"/>
  <c r="E235" i="14"/>
  <c r="D235" i="14"/>
  <c r="O234" i="14"/>
  <c r="O233" i="14" s="1"/>
  <c r="L234" i="14"/>
  <c r="L233" i="14" s="1"/>
  <c r="I234" i="14"/>
  <c r="F234" i="14"/>
  <c r="N233" i="14"/>
  <c r="N231" i="14" s="1"/>
  <c r="N230" i="14" s="1"/>
  <c r="M233" i="14"/>
  <c r="K233" i="14"/>
  <c r="J233" i="14"/>
  <c r="H233" i="14"/>
  <c r="G233" i="14"/>
  <c r="F233" i="14"/>
  <c r="E233" i="14"/>
  <c r="D233" i="14"/>
  <c r="O232" i="14"/>
  <c r="L232" i="14"/>
  <c r="I232" i="14"/>
  <c r="F232" i="14"/>
  <c r="C232" i="14" s="1"/>
  <c r="G231" i="14"/>
  <c r="D231" i="14"/>
  <c r="O229" i="14"/>
  <c r="L229" i="14"/>
  <c r="I229" i="14"/>
  <c r="F229" i="14"/>
  <c r="O228" i="14"/>
  <c r="O227" i="14" s="1"/>
  <c r="L228" i="14"/>
  <c r="I228" i="14"/>
  <c r="I227" i="14" s="1"/>
  <c r="F228" i="14"/>
  <c r="C228" i="14" s="1"/>
  <c r="N227" i="14"/>
  <c r="M227" i="14"/>
  <c r="L227" i="14"/>
  <c r="K227" i="14"/>
  <c r="J227" i="14"/>
  <c r="H227" i="14"/>
  <c r="G227" i="14"/>
  <c r="E227" i="14"/>
  <c r="D227" i="14"/>
  <c r="O226" i="14"/>
  <c r="L226" i="14"/>
  <c r="I226" i="14"/>
  <c r="F226" i="14"/>
  <c r="O225" i="14"/>
  <c r="L225" i="14"/>
  <c r="I225" i="14"/>
  <c r="F225" i="14"/>
  <c r="O224" i="14"/>
  <c r="O216" i="14" s="1"/>
  <c r="L224" i="14"/>
  <c r="I224" i="14"/>
  <c r="F224" i="14"/>
  <c r="O223" i="14"/>
  <c r="L223" i="14"/>
  <c r="I223" i="14"/>
  <c r="F223" i="14"/>
  <c r="C223" i="14" s="1"/>
  <c r="O222" i="14"/>
  <c r="L222" i="14"/>
  <c r="I222" i="14"/>
  <c r="F222" i="14"/>
  <c r="O221" i="14"/>
  <c r="L221" i="14"/>
  <c r="I221" i="14"/>
  <c r="F221" i="14"/>
  <c r="O220" i="14"/>
  <c r="L220" i="14"/>
  <c r="I220" i="14"/>
  <c r="F220" i="14"/>
  <c r="C220" i="14" s="1"/>
  <c r="O219" i="14"/>
  <c r="L219" i="14"/>
  <c r="I219" i="14"/>
  <c r="F219" i="14"/>
  <c r="O218" i="14"/>
  <c r="L218" i="14"/>
  <c r="I218" i="14"/>
  <c r="F218" i="14"/>
  <c r="O217" i="14"/>
  <c r="L217" i="14"/>
  <c r="I217" i="14"/>
  <c r="F217" i="14"/>
  <c r="N216" i="14"/>
  <c r="M216" i="14"/>
  <c r="M204" i="14" s="1"/>
  <c r="K216" i="14"/>
  <c r="J216" i="14"/>
  <c r="H216" i="14"/>
  <c r="G216" i="14"/>
  <c r="G204" i="14" s="1"/>
  <c r="E216" i="14"/>
  <c r="D216" i="14"/>
  <c r="O215" i="14"/>
  <c r="L215" i="14"/>
  <c r="I215" i="14"/>
  <c r="F215" i="14"/>
  <c r="O214" i="14"/>
  <c r="L214" i="14"/>
  <c r="I214" i="14"/>
  <c r="F214" i="14"/>
  <c r="O213" i="14"/>
  <c r="L213" i="14"/>
  <c r="I213" i="14"/>
  <c r="F213" i="14"/>
  <c r="O212" i="14"/>
  <c r="L212" i="14"/>
  <c r="C212" i="14" s="1"/>
  <c r="I212" i="14"/>
  <c r="F212" i="14"/>
  <c r="O211" i="14"/>
  <c r="L211" i="14"/>
  <c r="I211" i="14"/>
  <c r="F211" i="14"/>
  <c r="O210" i="14"/>
  <c r="L210" i="14"/>
  <c r="I210" i="14"/>
  <c r="F210" i="14"/>
  <c r="O209" i="14"/>
  <c r="L209" i="14"/>
  <c r="I209" i="14"/>
  <c r="F209" i="14"/>
  <c r="O208" i="14"/>
  <c r="C208" i="14" s="1"/>
  <c r="L208" i="14"/>
  <c r="I208" i="14"/>
  <c r="F208" i="14"/>
  <c r="O207" i="14"/>
  <c r="L207" i="14"/>
  <c r="I207" i="14"/>
  <c r="F207" i="14"/>
  <c r="C207" i="14" s="1"/>
  <c r="O206" i="14"/>
  <c r="L206" i="14"/>
  <c r="I206" i="14"/>
  <c r="F206" i="14"/>
  <c r="N205" i="14"/>
  <c r="M205" i="14"/>
  <c r="K205" i="14"/>
  <c r="K204" i="14" s="1"/>
  <c r="J205" i="14"/>
  <c r="J204" i="14" s="1"/>
  <c r="H205" i="14"/>
  <c r="G205" i="14"/>
  <c r="E205" i="14"/>
  <c r="D205" i="14"/>
  <c r="D204" i="14" s="1"/>
  <c r="D195" i="14" s="1"/>
  <c r="E204" i="14"/>
  <c r="O203" i="14"/>
  <c r="L203" i="14"/>
  <c r="I203" i="14"/>
  <c r="F203" i="14"/>
  <c r="C203" i="14" s="1"/>
  <c r="O202" i="14"/>
  <c r="L202" i="14"/>
  <c r="I202" i="14"/>
  <c r="F202" i="14"/>
  <c r="O201" i="14"/>
  <c r="L201" i="14"/>
  <c r="I201" i="14"/>
  <c r="F201" i="14"/>
  <c r="O200" i="14"/>
  <c r="L200" i="14"/>
  <c r="I200" i="14"/>
  <c r="F200" i="14"/>
  <c r="C200" i="14" s="1"/>
  <c r="O199" i="14"/>
  <c r="L199" i="14"/>
  <c r="L198" i="14" s="1"/>
  <c r="I199" i="14"/>
  <c r="I198" i="14" s="1"/>
  <c r="I196" i="14" s="1"/>
  <c r="F199" i="14"/>
  <c r="N198" i="14"/>
  <c r="M198" i="14"/>
  <c r="K198" i="14"/>
  <c r="K196" i="14" s="1"/>
  <c r="J198" i="14"/>
  <c r="H198" i="14"/>
  <c r="H196" i="14" s="1"/>
  <c r="G198" i="14"/>
  <c r="G196" i="14" s="1"/>
  <c r="E198" i="14"/>
  <c r="E196" i="14" s="1"/>
  <c r="D198" i="14"/>
  <c r="O197" i="14"/>
  <c r="L197" i="14"/>
  <c r="I197" i="14"/>
  <c r="F197" i="14"/>
  <c r="N196" i="14"/>
  <c r="M196" i="14"/>
  <c r="J196" i="14"/>
  <c r="D196" i="14"/>
  <c r="J195" i="14"/>
  <c r="O193" i="14"/>
  <c r="L193" i="14"/>
  <c r="I193" i="14"/>
  <c r="I192" i="14" s="1"/>
  <c r="I191" i="14" s="1"/>
  <c r="F193" i="14"/>
  <c r="O192" i="14"/>
  <c r="N192" i="14"/>
  <c r="N191" i="14" s="1"/>
  <c r="M192" i="14"/>
  <c r="M191" i="14" s="1"/>
  <c r="M187" i="14" s="1"/>
  <c r="K192" i="14"/>
  <c r="J192" i="14"/>
  <c r="J191" i="14" s="1"/>
  <c r="H192" i="14"/>
  <c r="H191" i="14" s="1"/>
  <c r="H187" i="14" s="1"/>
  <c r="G192" i="14"/>
  <c r="F192" i="14"/>
  <c r="E192" i="14"/>
  <c r="D192" i="14"/>
  <c r="O191" i="14"/>
  <c r="K191" i="14"/>
  <c r="G191" i="14"/>
  <c r="E191" i="14"/>
  <c r="E187" i="14" s="1"/>
  <c r="D191" i="14"/>
  <c r="D187" i="14" s="1"/>
  <c r="O190" i="14"/>
  <c r="L190" i="14"/>
  <c r="I190" i="14"/>
  <c r="F190" i="14"/>
  <c r="C190" i="14" s="1"/>
  <c r="O189" i="14"/>
  <c r="L189" i="14"/>
  <c r="L188" i="14" s="1"/>
  <c r="I189" i="14"/>
  <c r="F189" i="14"/>
  <c r="O188" i="14"/>
  <c r="N188" i="14"/>
  <c r="M188" i="14"/>
  <c r="K188" i="14"/>
  <c r="J188" i="14"/>
  <c r="J187" i="14" s="1"/>
  <c r="H188" i="14"/>
  <c r="G188" i="14"/>
  <c r="F188" i="14"/>
  <c r="E188" i="14"/>
  <c r="D188" i="14"/>
  <c r="O186" i="14"/>
  <c r="L186" i="14"/>
  <c r="I186" i="14"/>
  <c r="F186" i="14"/>
  <c r="O185" i="14"/>
  <c r="L185" i="14"/>
  <c r="L184" i="14" s="1"/>
  <c r="I185" i="14"/>
  <c r="F185" i="14"/>
  <c r="O184" i="14"/>
  <c r="N184" i="14"/>
  <c r="M184" i="14"/>
  <c r="K184" i="14"/>
  <c r="J184" i="14"/>
  <c r="H184" i="14"/>
  <c r="G184" i="14"/>
  <c r="F184" i="14"/>
  <c r="E184" i="14"/>
  <c r="D184" i="14"/>
  <c r="O183" i="14"/>
  <c r="L183" i="14"/>
  <c r="I183" i="14"/>
  <c r="F183" i="14"/>
  <c r="C183" i="14" s="1"/>
  <c r="O182" i="14"/>
  <c r="L182" i="14"/>
  <c r="I182" i="14"/>
  <c r="F182" i="14"/>
  <c r="O181" i="14"/>
  <c r="L181" i="14"/>
  <c r="I181" i="14"/>
  <c r="F181" i="14"/>
  <c r="O180" i="14"/>
  <c r="L180" i="14"/>
  <c r="I180" i="14"/>
  <c r="F180" i="14"/>
  <c r="O179" i="14"/>
  <c r="N179" i="14"/>
  <c r="M179" i="14"/>
  <c r="M174" i="14" s="1"/>
  <c r="M173" i="14" s="1"/>
  <c r="K179" i="14"/>
  <c r="J179" i="14"/>
  <c r="H179" i="14"/>
  <c r="G179" i="14"/>
  <c r="E179" i="14"/>
  <c r="D179" i="14"/>
  <c r="O178" i="14"/>
  <c r="L178" i="14"/>
  <c r="I178" i="14"/>
  <c r="F178" i="14"/>
  <c r="O177" i="14"/>
  <c r="L177" i="14"/>
  <c r="I177" i="14"/>
  <c r="F177" i="14"/>
  <c r="O176" i="14"/>
  <c r="L176" i="14"/>
  <c r="I176" i="14"/>
  <c r="F176" i="14"/>
  <c r="F175" i="14" s="1"/>
  <c r="O175" i="14"/>
  <c r="O174" i="14" s="1"/>
  <c r="O173" i="14" s="1"/>
  <c r="N175" i="14"/>
  <c r="M175" i="14"/>
  <c r="K175" i="14"/>
  <c r="J175" i="14"/>
  <c r="J174" i="14" s="1"/>
  <c r="H175" i="14"/>
  <c r="H174" i="14" s="1"/>
  <c r="H173" i="14" s="1"/>
  <c r="G175" i="14"/>
  <c r="E175" i="14"/>
  <c r="D175" i="14"/>
  <c r="D174" i="14" s="1"/>
  <c r="D173" i="14" s="1"/>
  <c r="N174" i="14"/>
  <c r="E174" i="14"/>
  <c r="E173" i="14" s="1"/>
  <c r="O172" i="14"/>
  <c r="L172" i="14"/>
  <c r="I172" i="14"/>
  <c r="F172" i="14"/>
  <c r="O171" i="14"/>
  <c r="C171" i="14" s="1"/>
  <c r="L171" i="14"/>
  <c r="I171" i="14"/>
  <c r="F171" i="14"/>
  <c r="O170" i="14"/>
  <c r="L170" i="14"/>
  <c r="I170" i="14"/>
  <c r="F170" i="14"/>
  <c r="O169" i="14"/>
  <c r="L169" i="14"/>
  <c r="I169" i="14"/>
  <c r="F169" i="14"/>
  <c r="O168" i="14"/>
  <c r="L168" i="14"/>
  <c r="I168" i="14"/>
  <c r="F168" i="14"/>
  <c r="O167" i="14"/>
  <c r="O166" i="14" s="1"/>
  <c r="L167" i="14"/>
  <c r="I167" i="14"/>
  <c r="F167" i="14"/>
  <c r="F166" i="14" s="1"/>
  <c r="C167" i="14"/>
  <c r="N166" i="14"/>
  <c r="M166" i="14"/>
  <c r="L166" i="14"/>
  <c r="L165" i="14" s="1"/>
  <c r="K166" i="14"/>
  <c r="J166" i="14"/>
  <c r="H166" i="14"/>
  <c r="H165" i="14" s="1"/>
  <c r="G166" i="14"/>
  <c r="G165" i="14" s="1"/>
  <c r="E166" i="14"/>
  <c r="E165" i="14" s="1"/>
  <c r="D166" i="14"/>
  <c r="D165" i="14" s="1"/>
  <c r="N165" i="14"/>
  <c r="M165" i="14"/>
  <c r="K165" i="14"/>
  <c r="J165" i="14"/>
  <c r="O164" i="14"/>
  <c r="L164" i="14"/>
  <c r="I164" i="14"/>
  <c r="F164" i="14"/>
  <c r="O163" i="14"/>
  <c r="L163" i="14"/>
  <c r="I163" i="14"/>
  <c r="F163" i="14"/>
  <c r="C163" i="14"/>
  <c r="O162" i="14"/>
  <c r="L162" i="14"/>
  <c r="I162" i="14"/>
  <c r="F162" i="14"/>
  <c r="C162" i="14" s="1"/>
  <c r="O161" i="14"/>
  <c r="L161" i="14"/>
  <c r="L160" i="14" s="1"/>
  <c r="I161" i="14"/>
  <c r="F161" i="14"/>
  <c r="O160" i="14"/>
  <c r="N160" i="14"/>
  <c r="M160" i="14"/>
  <c r="K160" i="14"/>
  <c r="J160" i="14"/>
  <c r="H160" i="14"/>
  <c r="G160" i="14"/>
  <c r="F160" i="14"/>
  <c r="E160" i="14"/>
  <c r="D160" i="14"/>
  <c r="O159" i="14"/>
  <c r="L159" i="14"/>
  <c r="C159" i="14" s="1"/>
  <c r="I159" i="14"/>
  <c r="F159" i="14"/>
  <c r="O158" i="14"/>
  <c r="L158" i="14"/>
  <c r="I158" i="14"/>
  <c r="F158" i="14"/>
  <c r="O157" i="14"/>
  <c r="L157" i="14"/>
  <c r="I157" i="14"/>
  <c r="F157" i="14"/>
  <c r="O156" i="14"/>
  <c r="L156" i="14"/>
  <c r="I156" i="14"/>
  <c r="F156" i="14"/>
  <c r="O155" i="14"/>
  <c r="O151" i="14" s="1"/>
  <c r="L155" i="14"/>
  <c r="I155" i="14"/>
  <c r="F155" i="14"/>
  <c r="C155" i="14"/>
  <c r="O154" i="14"/>
  <c r="L154" i="14"/>
  <c r="I154" i="14"/>
  <c r="F154" i="14"/>
  <c r="C154" i="14" s="1"/>
  <c r="O153" i="14"/>
  <c r="L153" i="14"/>
  <c r="I153" i="14"/>
  <c r="F153" i="14"/>
  <c r="O152" i="14"/>
  <c r="L152" i="14"/>
  <c r="I152" i="14"/>
  <c r="F152" i="14"/>
  <c r="F151" i="14" s="1"/>
  <c r="N151" i="14"/>
  <c r="M151" i="14"/>
  <c r="K151" i="14"/>
  <c r="J151" i="14"/>
  <c r="H151" i="14"/>
  <c r="G151" i="14"/>
  <c r="E151" i="14"/>
  <c r="D151" i="14"/>
  <c r="O150" i="14"/>
  <c r="L150" i="14"/>
  <c r="I150" i="14"/>
  <c r="F150" i="14"/>
  <c r="C150" i="14" s="1"/>
  <c r="O149" i="14"/>
  <c r="L149" i="14"/>
  <c r="I149" i="14"/>
  <c r="F149" i="14"/>
  <c r="O148" i="14"/>
  <c r="L148" i="14"/>
  <c r="I148" i="14"/>
  <c r="F148" i="14"/>
  <c r="O147" i="14"/>
  <c r="L147" i="14"/>
  <c r="I147" i="14"/>
  <c r="F147" i="14"/>
  <c r="C147" i="14" s="1"/>
  <c r="O146" i="14"/>
  <c r="L146" i="14"/>
  <c r="I146" i="14"/>
  <c r="F146" i="14"/>
  <c r="O145" i="14"/>
  <c r="L145" i="14"/>
  <c r="I145" i="14"/>
  <c r="F145" i="14"/>
  <c r="N144" i="14"/>
  <c r="M144" i="14"/>
  <c r="K144" i="14"/>
  <c r="J144" i="14"/>
  <c r="H144" i="14"/>
  <c r="G144" i="14"/>
  <c r="F144" i="14"/>
  <c r="E144" i="14"/>
  <c r="D144" i="14"/>
  <c r="O143" i="14"/>
  <c r="L143" i="14"/>
  <c r="L141" i="14" s="1"/>
  <c r="I143" i="14"/>
  <c r="F143" i="14"/>
  <c r="O142" i="14"/>
  <c r="L142" i="14"/>
  <c r="I142" i="14"/>
  <c r="F142" i="14"/>
  <c r="N141" i="14"/>
  <c r="M141" i="14"/>
  <c r="K141" i="14"/>
  <c r="J141" i="14"/>
  <c r="I141" i="14"/>
  <c r="H141" i="14"/>
  <c r="G141" i="14"/>
  <c r="E141" i="14"/>
  <c r="E130" i="14" s="1"/>
  <c r="D141" i="14"/>
  <c r="O140" i="14"/>
  <c r="L140" i="14"/>
  <c r="I140" i="14"/>
  <c r="F140" i="14"/>
  <c r="O139" i="14"/>
  <c r="L139" i="14"/>
  <c r="I139" i="14"/>
  <c r="F139" i="14"/>
  <c r="C139" i="14" s="1"/>
  <c r="O138" i="14"/>
  <c r="L138" i="14"/>
  <c r="I138" i="14"/>
  <c r="F138" i="14"/>
  <c r="O137" i="14"/>
  <c r="L137" i="14"/>
  <c r="L136" i="14" s="1"/>
  <c r="I137" i="14"/>
  <c r="F137" i="14"/>
  <c r="N136" i="14"/>
  <c r="M136" i="14"/>
  <c r="K136" i="14"/>
  <c r="J136" i="14"/>
  <c r="H136" i="14"/>
  <c r="G136" i="14"/>
  <c r="E136" i="14"/>
  <c r="D136" i="14"/>
  <c r="O135" i="14"/>
  <c r="L135" i="14"/>
  <c r="C135" i="14" s="1"/>
  <c r="I135" i="14"/>
  <c r="F135" i="14"/>
  <c r="O134" i="14"/>
  <c r="L134" i="14"/>
  <c r="I134" i="14"/>
  <c r="F134" i="14"/>
  <c r="O133" i="14"/>
  <c r="L133" i="14"/>
  <c r="I133" i="14"/>
  <c r="F133" i="14"/>
  <c r="O132" i="14"/>
  <c r="L132" i="14"/>
  <c r="I132" i="14"/>
  <c r="F132" i="14"/>
  <c r="N131" i="14"/>
  <c r="M131" i="14"/>
  <c r="K131" i="14"/>
  <c r="J131" i="14"/>
  <c r="H131" i="14"/>
  <c r="G131" i="14"/>
  <c r="E131" i="14"/>
  <c r="D131" i="14"/>
  <c r="D130" i="14" s="1"/>
  <c r="H130" i="14"/>
  <c r="O129" i="14"/>
  <c r="L129" i="14"/>
  <c r="L128" i="14" s="1"/>
  <c r="I129" i="14"/>
  <c r="F129" i="14"/>
  <c r="O128" i="14"/>
  <c r="N128" i="14"/>
  <c r="M128" i="14"/>
  <c r="K128" i="14"/>
  <c r="J128" i="14"/>
  <c r="H128" i="14"/>
  <c r="G128" i="14"/>
  <c r="F128" i="14"/>
  <c r="E128" i="14"/>
  <c r="D128" i="14"/>
  <c r="O127" i="14"/>
  <c r="L127" i="14"/>
  <c r="I127" i="14"/>
  <c r="F127" i="14"/>
  <c r="C127" i="14"/>
  <c r="O126" i="14"/>
  <c r="L126" i="14"/>
  <c r="I126" i="14"/>
  <c r="F126" i="14"/>
  <c r="C126" i="14" s="1"/>
  <c r="O125" i="14"/>
  <c r="L125" i="14"/>
  <c r="I125" i="14"/>
  <c r="F125" i="14"/>
  <c r="C125" i="14" s="1"/>
  <c r="O124" i="14"/>
  <c r="L124" i="14"/>
  <c r="I124" i="14"/>
  <c r="F124" i="14"/>
  <c r="O123" i="14"/>
  <c r="L123" i="14"/>
  <c r="I123" i="14"/>
  <c r="F123" i="14"/>
  <c r="F122" i="14" s="1"/>
  <c r="N122" i="14"/>
  <c r="M122" i="14"/>
  <c r="L122" i="14"/>
  <c r="K122" i="14"/>
  <c r="J122" i="14"/>
  <c r="H122" i="14"/>
  <c r="G122" i="14"/>
  <c r="E122" i="14"/>
  <c r="D122" i="14"/>
  <c r="O121" i="14"/>
  <c r="L121" i="14"/>
  <c r="I121" i="14"/>
  <c r="F121" i="14"/>
  <c r="O120" i="14"/>
  <c r="L120" i="14"/>
  <c r="C120" i="14" s="1"/>
  <c r="I120" i="14"/>
  <c r="F120" i="14"/>
  <c r="O119" i="14"/>
  <c r="L119" i="14"/>
  <c r="C119" i="14" s="1"/>
  <c r="I119" i="14"/>
  <c r="F119" i="14"/>
  <c r="O118" i="14"/>
  <c r="L118" i="14"/>
  <c r="I118" i="14"/>
  <c r="F118" i="14"/>
  <c r="O117" i="14"/>
  <c r="L117" i="14"/>
  <c r="I117" i="14"/>
  <c r="F117" i="14"/>
  <c r="F116" i="14" s="1"/>
  <c r="N116" i="14"/>
  <c r="M116" i="14"/>
  <c r="K116" i="14"/>
  <c r="J116" i="14"/>
  <c r="H116" i="14"/>
  <c r="G116" i="14"/>
  <c r="E116" i="14"/>
  <c r="D116" i="14"/>
  <c r="O115" i="14"/>
  <c r="L115" i="14"/>
  <c r="I115" i="14"/>
  <c r="F115" i="14"/>
  <c r="C115" i="14" s="1"/>
  <c r="O114" i="14"/>
  <c r="L114" i="14"/>
  <c r="I114" i="14"/>
  <c r="F114" i="14"/>
  <c r="O113" i="14"/>
  <c r="L113" i="14"/>
  <c r="L112" i="14" s="1"/>
  <c r="I113" i="14"/>
  <c r="I112" i="14" s="1"/>
  <c r="F113" i="14"/>
  <c r="N112" i="14"/>
  <c r="M112" i="14"/>
  <c r="K112" i="14"/>
  <c r="J112" i="14"/>
  <c r="H112" i="14"/>
  <c r="G112" i="14"/>
  <c r="F112" i="14"/>
  <c r="E112" i="14"/>
  <c r="D112" i="14"/>
  <c r="O111" i="14"/>
  <c r="L111" i="14"/>
  <c r="C111" i="14" s="1"/>
  <c r="I111" i="14"/>
  <c r="F111" i="14"/>
  <c r="O110" i="14"/>
  <c r="L110" i="14"/>
  <c r="I110" i="14"/>
  <c r="F110" i="14"/>
  <c r="O109" i="14"/>
  <c r="L109" i="14"/>
  <c r="I109" i="14"/>
  <c r="F109" i="14"/>
  <c r="O108" i="14"/>
  <c r="L108" i="14"/>
  <c r="I108" i="14"/>
  <c r="F108" i="14"/>
  <c r="O107" i="14"/>
  <c r="O103" i="14" s="1"/>
  <c r="L107" i="14"/>
  <c r="I107" i="14"/>
  <c r="F107" i="14"/>
  <c r="O106" i="14"/>
  <c r="L106" i="14"/>
  <c r="I106" i="14"/>
  <c r="F106" i="14"/>
  <c r="O105" i="14"/>
  <c r="L105" i="14"/>
  <c r="I105" i="14"/>
  <c r="F105" i="14"/>
  <c r="C105" i="14" s="1"/>
  <c r="O104" i="14"/>
  <c r="L104" i="14"/>
  <c r="I104" i="14"/>
  <c r="F104" i="14"/>
  <c r="N103" i="14"/>
  <c r="M103" i="14"/>
  <c r="K103" i="14"/>
  <c r="J103" i="14"/>
  <c r="H103" i="14"/>
  <c r="G103" i="14"/>
  <c r="E103" i="14"/>
  <c r="D103" i="14"/>
  <c r="O102" i="14"/>
  <c r="L102" i="14"/>
  <c r="I102" i="14"/>
  <c r="F102" i="14"/>
  <c r="C102" i="14" s="1"/>
  <c r="O101" i="14"/>
  <c r="L101" i="14"/>
  <c r="I101" i="14"/>
  <c r="F101" i="14"/>
  <c r="O100" i="14"/>
  <c r="L100" i="14"/>
  <c r="I100" i="14"/>
  <c r="F100" i="14"/>
  <c r="O99" i="14"/>
  <c r="L99" i="14"/>
  <c r="I99" i="14"/>
  <c r="F99" i="14"/>
  <c r="C99" i="14" s="1"/>
  <c r="O98" i="14"/>
  <c r="L98" i="14"/>
  <c r="I98" i="14"/>
  <c r="F98" i="14"/>
  <c r="O97" i="14"/>
  <c r="L97" i="14"/>
  <c r="I97" i="14"/>
  <c r="F97" i="14"/>
  <c r="O96" i="14"/>
  <c r="L96" i="14"/>
  <c r="I96" i="14"/>
  <c r="F96" i="14"/>
  <c r="O95" i="14"/>
  <c r="N95" i="14"/>
  <c r="M95" i="14"/>
  <c r="K95" i="14"/>
  <c r="J95" i="14"/>
  <c r="H95" i="14"/>
  <c r="G95" i="14"/>
  <c r="G83" i="14" s="1"/>
  <c r="E95" i="14"/>
  <c r="D95" i="14"/>
  <c r="O94" i="14"/>
  <c r="L94" i="14"/>
  <c r="I94" i="14"/>
  <c r="F94" i="14"/>
  <c r="O93" i="14"/>
  <c r="L93" i="14"/>
  <c r="I93" i="14"/>
  <c r="F93" i="14"/>
  <c r="O92" i="14"/>
  <c r="L92" i="14"/>
  <c r="I92" i="14"/>
  <c r="F92" i="14"/>
  <c r="O91" i="14"/>
  <c r="L91" i="14"/>
  <c r="C91" i="14" s="1"/>
  <c r="I91" i="14"/>
  <c r="F91" i="14"/>
  <c r="O90" i="14"/>
  <c r="L90" i="14"/>
  <c r="I90" i="14"/>
  <c r="F90" i="14"/>
  <c r="N89" i="14"/>
  <c r="M89" i="14"/>
  <c r="K89" i="14"/>
  <c r="J89" i="14"/>
  <c r="H89" i="14"/>
  <c r="G89" i="14"/>
  <c r="E89" i="14"/>
  <c r="D89" i="14"/>
  <c r="O88" i="14"/>
  <c r="L88" i="14"/>
  <c r="I88" i="14"/>
  <c r="F88" i="14"/>
  <c r="O87" i="14"/>
  <c r="O84" i="14" s="1"/>
  <c r="L87" i="14"/>
  <c r="I87" i="14"/>
  <c r="F87" i="14"/>
  <c r="O86" i="14"/>
  <c r="L86" i="14"/>
  <c r="I86" i="14"/>
  <c r="F86" i="14"/>
  <c r="O85" i="14"/>
  <c r="L85" i="14"/>
  <c r="I85" i="14"/>
  <c r="F85" i="14"/>
  <c r="N84" i="14"/>
  <c r="M84" i="14"/>
  <c r="K84" i="14"/>
  <c r="J84" i="14"/>
  <c r="J83" i="14" s="1"/>
  <c r="H84" i="14"/>
  <c r="G84" i="14"/>
  <c r="E84" i="14"/>
  <c r="D84" i="14"/>
  <c r="O82" i="14"/>
  <c r="L82" i="14"/>
  <c r="I82" i="14"/>
  <c r="F82" i="14"/>
  <c r="O81" i="14"/>
  <c r="O80" i="14" s="1"/>
  <c r="L81" i="14"/>
  <c r="I81" i="14"/>
  <c r="F81" i="14"/>
  <c r="N80" i="14"/>
  <c r="M80" i="14"/>
  <c r="L80" i="14"/>
  <c r="K80" i="14"/>
  <c r="J80" i="14"/>
  <c r="H80" i="14"/>
  <c r="G80" i="14"/>
  <c r="F80" i="14"/>
  <c r="E80" i="14"/>
  <c r="D80" i="14"/>
  <c r="O79" i="14"/>
  <c r="O77" i="14" s="1"/>
  <c r="L79" i="14"/>
  <c r="I79" i="14"/>
  <c r="F79" i="14"/>
  <c r="O78" i="14"/>
  <c r="L78" i="14"/>
  <c r="L77" i="14" s="1"/>
  <c r="I78" i="14"/>
  <c r="F78" i="14"/>
  <c r="N77" i="14"/>
  <c r="M77" i="14"/>
  <c r="M76" i="14" s="1"/>
  <c r="K77" i="14"/>
  <c r="K76" i="14" s="1"/>
  <c r="J77" i="14"/>
  <c r="I77" i="14"/>
  <c r="H77" i="14"/>
  <c r="H76" i="14" s="1"/>
  <c r="G77" i="14"/>
  <c r="E77" i="14"/>
  <c r="E76" i="14" s="1"/>
  <c r="D77" i="14"/>
  <c r="N76" i="14"/>
  <c r="D76" i="14"/>
  <c r="O74" i="14"/>
  <c r="L74" i="14"/>
  <c r="I74" i="14"/>
  <c r="F74" i="14"/>
  <c r="O73" i="14"/>
  <c r="L73" i="14"/>
  <c r="I73" i="14"/>
  <c r="C73" i="14" s="1"/>
  <c r="F73" i="14"/>
  <c r="O72" i="14"/>
  <c r="L72" i="14"/>
  <c r="I72" i="14"/>
  <c r="F72" i="14"/>
  <c r="O71" i="14"/>
  <c r="L71" i="14"/>
  <c r="I71" i="14"/>
  <c r="C71" i="14" s="1"/>
  <c r="F71" i="14"/>
  <c r="O70" i="14"/>
  <c r="L70" i="14"/>
  <c r="I70" i="14"/>
  <c r="F70" i="14"/>
  <c r="N69" i="14"/>
  <c r="M69" i="14"/>
  <c r="M67" i="14" s="1"/>
  <c r="K69" i="14"/>
  <c r="K67" i="14" s="1"/>
  <c r="J69" i="14"/>
  <c r="H69" i="14"/>
  <c r="G69" i="14"/>
  <c r="G67" i="14" s="1"/>
  <c r="E69" i="14"/>
  <c r="E67" i="14" s="1"/>
  <c r="D69" i="14"/>
  <c r="O68" i="14"/>
  <c r="L68" i="14"/>
  <c r="I68" i="14"/>
  <c r="D68" i="14"/>
  <c r="D67" i="14" s="1"/>
  <c r="N67" i="14"/>
  <c r="J67" i="14"/>
  <c r="H67" i="14"/>
  <c r="O66" i="14"/>
  <c r="L66" i="14"/>
  <c r="I66" i="14"/>
  <c r="D66" i="14"/>
  <c r="F66" i="14" s="1"/>
  <c r="O65" i="14"/>
  <c r="L65" i="14"/>
  <c r="I65" i="14"/>
  <c r="F65" i="14"/>
  <c r="O64" i="14"/>
  <c r="L64" i="14"/>
  <c r="I64" i="14"/>
  <c r="F64" i="14"/>
  <c r="O63" i="14"/>
  <c r="L63" i="14"/>
  <c r="I63" i="14"/>
  <c r="C63" i="14" s="1"/>
  <c r="F63" i="14"/>
  <c r="O62" i="14"/>
  <c r="L62" i="14"/>
  <c r="I62" i="14"/>
  <c r="F62" i="14"/>
  <c r="O61" i="14"/>
  <c r="L61" i="14"/>
  <c r="I61" i="14"/>
  <c r="C61" i="14" s="1"/>
  <c r="F61" i="14"/>
  <c r="O60" i="14"/>
  <c r="L60" i="14"/>
  <c r="I60" i="14"/>
  <c r="F60" i="14"/>
  <c r="O59" i="14"/>
  <c r="O58" i="14" s="1"/>
  <c r="L59" i="14"/>
  <c r="I59" i="14"/>
  <c r="F59" i="14"/>
  <c r="N58" i="14"/>
  <c r="M58" i="14"/>
  <c r="K58" i="14"/>
  <c r="J58" i="14"/>
  <c r="H58" i="14"/>
  <c r="G58" i="14"/>
  <c r="F58" i="14"/>
  <c r="E58" i="14"/>
  <c r="D58" i="14"/>
  <c r="O57" i="14"/>
  <c r="O55" i="14" s="1"/>
  <c r="L57" i="14"/>
  <c r="I57" i="14"/>
  <c r="F57" i="14"/>
  <c r="C57" i="14"/>
  <c r="O56" i="14"/>
  <c r="L56" i="14"/>
  <c r="L55" i="14" s="1"/>
  <c r="I56" i="14"/>
  <c r="I55" i="14" s="1"/>
  <c r="F56" i="14"/>
  <c r="N55" i="14"/>
  <c r="M55" i="14"/>
  <c r="K55" i="14"/>
  <c r="K54" i="14" s="1"/>
  <c r="K53" i="14" s="1"/>
  <c r="J55" i="14"/>
  <c r="J54" i="14" s="1"/>
  <c r="J53" i="14" s="1"/>
  <c r="H55" i="14"/>
  <c r="G55" i="14"/>
  <c r="E55" i="14"/>
  <c r="E54" i="14" s="1"/>
  <c r="E53" i="14" s="1"/>
  <c r="D55" i="14"/>
  <c r="H54" i="14"/>
  <c r="D54" i="14"/>
  <c r="O47" i="14"/>
  <c r="C47" i="14" s="1"/>
  <c r="O46" i="14"/>
  <c r="C46" i="14" s="1"/>
  <c r="O45" i="14"/>
  <c r="N45" i="14"/>
  <c r="M45" i="14"/>
  <c r="L44" i="14"/>
  <c r="L43" i="14" s="1"/>
  <c r="I44" i="14"/>
  <c r="I43" i="14" s="1"/>
  <c r="F44" i="14"/>
  <c r="C44" i="14" s="1"/>
  <c r="K43" i="14"/>
  <c r="J43" i="14"/>
  <c r="H43" i="14"/>
  <c r="G43" i="14"/>
  <c r="E43" i="14"/>
  <c r="D43" i="14"/>
  <c r="F42" i="14"/>
  <c r="C42" i="14" s="1"/>
  <c r="E41" i="14"/>
  <c r="D41" i="14"/>
  <c r="L40" i="14"/>
  <c r="C40" i="14" s="1"/>
  <c r="L39" i="14"/>
  <c r="C39" i="14" s="1"/>
  <c r="L38" i="14"/>
  <c r="C38" i="14" s="1"/>
  <c r="L37" i="14"/>
  <c r="C37" i="14" s="1"/>
  <c r="K36" i="14"/>
  <c r="J36" i="14"/>
  <c r="L35" i="14"/>
  <c r="C35" i="14" s="1"/>
  <c r="L34" i="14"/>
  <c r="C34" i="14" s="1"/>
  <c r="K33" i="14"/>
  <c r="K26" i="14" s="1"/>
  <c r="J33" i="14"/>
  <c r="L32" i="14"/>
  <c r="K31" i="14"/>
  <c r="J31" i="14"/>
  <c r="J26" i="14" s="1"/>
  <c r="L30" i="14"/>
  <c r="C30" i="14" s="1"/>
  <c r="L29" i="14"/>
  <c r="C29" i="14" s="1"/>
  <c r="L28" i="14"/>
  <c r="C28" i="14" s="1"/>
  <c r="L27" i="14"/>
  <c r="C27" i="14" s="1"/>
  <c r="K27" i="14"/>
  <c r="J27" i="14"/>
  <c r="F25" i="14"/>
  <c r="C25" i="14" s="1"/>
  <c r="I24" i="14"/>
  <c r="D24" i="14"/>
  <c r="F24" i="14" s="1"/>
  <c r="C24" i="14" s="1"/>
  <c r="O23" i="14"/>
  <c r="L23" i="14"/>
  <c r="I23" i="14"/>
  <c r="F23" i="14"/>
  <c r="O22" i="14"/>
  <c r="L22" i="14"/>
  <c r="L21" i="14" s="1"/>
  <c r="L292" i="14" s="1"/>
  <c r="I22" i="14"/>
  <c r="F22" i="14"/>
  <c r="F21" i="14" s="1"/>
  <c r="O21" i="14"/>
  <c r="N21" i="14"/>
  <c r="N292" i="14" s="1"/>
  <c r="N291" i="14" s="1"/>
  <c r="M21" i="14"/>
  <c r="M292" i="14" s="1"/>
  <c r="K21" i="14"/>
  <c r="J21" i="14"/>
  <c r="H21" i="14"/>
  <c r="H292" i="14" s="1"/>
  <c r="H291" i="14" s="1"/>
  <c r="G21" i="14"/>
  <c r="E21" i="14"/>
  <c r="D21" i="14"/>
  <c r="D292" i="14" s="1"/>
  <c r="D291" i="14" s="1"/>
  <c r="N20" i="14"/>
  <c r="D20" i="14"/>
  <c r="K195" i="14" l="1"/>
  <c r="J292" i="14"/>
  <c r="J291" i="14" s="1"/>
  <c r="H20" i="14"/>
  <c r="G54" i="14"/>
  <c r="G53" i="14" s="1"/>
  <c r="N54" i="14"/>
  <c r="N53" i="14" s="1"/>
  <c r="L58" i="14"/>
  <c r="F68" i="14"/>
  <c r="C68" i="14" s="1"/>
  <c r="I69" i="14"/>
  <c r="G76" i="14"/>
  <c r="O89" i="14"/>
  <c r="C101" i="14"/>
  <c r="K83" i="14"/>
  <c r="C110" i="14"/>
  <c r="C118" i="14"/>
  <c r="O116" i="14"/>
  <c r="H83" i="14"/>
  <c r="H75" i="14" s="1"/>
  <c r="I122" i="14"/>
  <c r="C133" i="14"/>
  <c r="O131" i="14"/>
  <c r="C140" i="14"/>
  <c r="C143" i="14"/>
  <c r="O141" i="14"/>
  <c r="C149" i="14"/>
  <c r="C158" i="14"/>
  <c r="C170" i="14"/>
  <c r="J173" i="14"/>
  <c r="K187" i="14"/>
  <c r="C193" i="14"/>
  <c r="C202" i="14"/>
  <c r="C211" i="14"/>
  <c r="C222" i="14"/>
  <c r="J231" i="14"/>
  <c r="J230" i="14" s="1"/>
  <c r="C237" i="14"/>
  <c r="I238" i="14"/>
  <c r="C249" i="14"/>
  <c r="C267" i="14"/>
  <c r="C275" i="14"/>
  <c r="L293" i="14"/>
  <c r="L291" i="14" s="1"/>
  <c r="D53" i="14"/>
  <c r="C87" i="14"/>
  <c r="C107" i="14"/>
  <c r="N173" i="14"/>
  <c r="G195" i="14"/>
  <c r="C224" i="14"/>
  <c r="E292" i="14"/>
  <c r="E291" i="14" s="1"/>
  <c r="M54" i="14"/>
  <c r="M53" i="14" s="1"/>
  <c r="C60" i="14"/>
  <c r="C65" i="14"/>
  <c r="O69" i="14"/>
  <c r="O67" i="14" s="1"/>
  <c r="L76" i="14"/>
  <c r="J76" i="14"/>
  <c r="E83" i="14"/>
  <c r="C92" i="14"/>
  <c r="C94" i="14"/>
  <c r="D83" i="14"/>
  <c r="D75" i="14" s="1"/>
  <c r="D52" i="14" s="1"/>
  <c r="D51" i="14" s="1"/>
  <c r="C124" i="14"/>
  <c r="K130" i="14"/>
  <c r="K75" i="14" s="1"/>
  <c r="I131" i="14"/>
  <c r="J130" i="14"/>
  <c r="C137" i="14"/>
  <c r="C138" i="14"/>
  <c r="O136" i="14"/>
  <c r="C148" i="14"/>
  <c r="C157" i="14"/>
  <c r="C178" i="14"/>
  <c r="C186" i="14"/>
  <c r="N187" i="14"/>
  <c r="G187" i="14"/>
  <c r="C210" i="14"/>
  <c r="C215" i="14"/>
  <c r="C226" i="14"/>
  <c r="H231" i="14"/>
  <c r="H230" i="14" s="1"/>
  <c r="O238" i="14"/>
  <c r="C250" i="14"/>
  <c r="C253" i="14"/>
  <c r="C255" i="14"/>
  <c r="O252" i="14"/>
  <c r="O251" i="14" s="1"/>
  <c r="L270" i="14"/>
  <c r="L269" i="14" s="1"/>
  <c r="C277" i="14"/>
  <c r="C279" i="14"/>
  <c r="C295" i="14"/>
  <c r="E75" i="14"/>
  <c r="C79" i="14"/>
  <c r="M195" i="14"/>
  <c r="D230" i="14"/>
  <c r="D194" i="14" s="1"/>
  <c r="M291" i="14"/>
  <c r="F41" i="14"/>
  <c r="C41" i="14" s="1"/>
  <c r="F43" i="14"/>
  <c r="C64" i="14"/>
  <c r="C72" i="14"/>
  <c r="C74" i="14"/>
  <c r="L84" i="14"/>
  <c r="M83" i="14"/>
  <c r="M75" i="14" s="1"/>
  <c r="M52" i="14" s="1"/>
  <c r="L89" i="14"/>
  <c r="C108" i="14"/>
  <c r="C114" i="14"/>
  <c r="O112" i="14"/>
  <c r="C112" i="14" s="1"/>
  <c r="C121" i="14"/>
  <c r="C123" i="14"/>
  <c r="G130" i="14"/>
  <c r="I136" i="14"/>
  <c r="M130" i="14"/>
  <c r="C146" i="14"/>
  <c r="O144" i="14"/>
  <c r="C156" i="14"/>
  <c r="C164" i="14"/>
  <c r="C168" i="14"/>
  <c r="C172" i="14"/>
  <c r="F179" i="14"/>
  <c r="C179" i="14" s="1"/>
  <c r="C182" i="14"/>
  <c r="O187" i="14"/>
  <c r="E195" i="14"/>
  <c r="O198" i="14"/>
  <c r="O196" i="14" s="1"/>
  <c r="O195" i="14" s="1"/>
  <c r="H204" i="14"/>
  <c r="H195" i="14" s="1"/>
  <c r="N204" i="14"/>
  <c r="N195" i="14" s="1"/>
  <c r="N194" i="14" s="1"/>
  <c r="O205" i="14"/>
  <c r="L205" i="14"/>
  <c r="C214" i="14"/>
  <c r="C217" i="14"/>
  <c r="C219" i="14"/>
  <c r="F227" i="14"/>
  <c r="C227" i="14" s="1"/>
  <c r="C243" i="14"/>
  <c r="K230" i="14"/>
  <c r="C257" i="14"/>
  <c r="L264" i="14"/>
  <c r="L259" i="14" s="1"/>
  <c r="C297" i="14"/>
  <c r="C299" i="14"/>
  <c r="O20" i="14"/>
  <c r="O292" i="14"/>
  <c r="J20" i="14"/>
  <c r="C45" i="14"/>
  <c r="L54" i="14"/>
  <c r="L69" i="14"/>
  <c r="L67" i="14" s="1"/>
  <c r="C93" i="14"/>
  <c r="I89" i="14"/>
  <c r="C152" i="14"/>
  <c r="L151" i="14"/>
  <c r="C181" i="14"/>
  <c r="I179" i="14"/>
  <c r="K292" i="14"/>
  <c r="K291" i="14" s="1"/>
  <c r="K20" i="14"/>
  <c r="F20" i="14"/>
  <c r="I54" i="14"/>
  <c r="I58" i="14"/>
  <c r="C59" i="14"/>
  <c r="C62" i="14"/>
  <c r="C78" i="14"/>
  <c r="F77" i="14"/>
  <c r="O76" i="14"/>
  <c r="I80" i="14"/>
  <c r="I76" i="14" s="1"/>
  <c r="C81" i="14"/>
  <c r="C86" i="14"/>
  <c r="F84" i="14"/>
  <c r="C106" i="14"/>
  <c r="F103" i="14"/>
  <c r="I128" i="14"/>
  <c r="C129" i="14"/>
  <c r="I144" i="14"/>
  <c r="C145" i="14"/>
  <c r="F165" i="14"/>
  <c r="L33" i="14"/>
  <c r="C33" i="14" s="1"/>
  <c r="C43" i="14"/>
  <c r="C58" i="14"/>
  <c r="G292" i="14"/>
  <c r="G291" i="14" s="1"/>
  <c r="G20" i="14"/>
  <c r="C23" i="14"/>
  <c r="I21" i="14"/>
  <c r="C32" i="14"/>
  <c r="L31" i="14"/>
  <c r="L36" i="14"/>
  <c r="C36" i="14" s="1"/>
  <c r="H53" i="14"/>
  <c r="E52" i="14"/>
  <c r="C56" i="14"/>
  <c r="F55" i="14"/>
  <c r="O54" i="14"/>
  <c r="O53" i="14" s="1"/>
  <c r="C66" i="14"/>
  <c r="I67" i="14"/>
  <c r="C70" i="14"/>
  <c r="F69" i="14"/>
  <c r="C134" i="14"/>
  <c r="F131" i="14"/>
  <c r="E20" i="14"/>
  <c r="M20" i="14"/>
  <c r="C22" i="14"/>
  <c r="I84" i="14"/>
  <c r="C85" i="14"/>
  <c r="C88" i="14"/>
  <c r="C96" i="14"/>
  <c r="C98" i="14"/>
  <c r="F95" i="14"/>
  <c r="I103" i="14"/>
  <c r="C109" i="14"/>
  <c r="N130" i="14"/>
  <c r="C142" i="14"/>
  <c r="F141" i="14"/>
  <c r="L144" i="14"/>
  <c r="C169" i="14"/>
  <c r="I166" i="14"/>
  <c r="I165" i="14" s="1"/>
  <c r="K174" i="14"/>
  <c r="K173" i="14" s="1"/>
  <c r="K52" i="14" s="1"/>
  <c r="C180" i="14"/>
  <c r="L179" i="14"/>
  <c r="I188" i="14"/>
  <c r="I187" i="14" s="1"/>
  <c r="C189" i="14"/>
  <c r="F246" i="14"/>
  <c r="C247" i="14"/>
  <c r="K289" i="14"/>
  <c r="C90" i="14"/>
  <c r="F89" i="14"/>
  <c r="C97" i="14"/>
  <c r="I95" i="14"/>
  <c r="C100" i="14"/>
  <c r="C104" i="14"/>
  <c r="L103" i="14"/>
  <c r="I116" i="14"/>
  <c r="C116" i="14" s="1"/>
  <c r="C117" i="14"/>
  <c r="C132" i="14"/>
  <c r="L131" i="14"/>
  <c r="G174" i="14"/>
  <c r="G173" i="14" s="1"/>
  <c r="C177" i="14"/>
  <c r="I175" i="14"/>
  <c r="C82" i="14"/>
  <c r="N83" i="14"/>
  <c r="N75" i="14" s="1"/>
  <c r="L83" i="14"/>
  <c r="L95" i="14"/>
  <c r="C113" i="14"/>
  <c r="L116" i="14"/>
  <c r="O122" i="14"/>
  <c r="O83" i="14" s="1"/>
  <c r="C128" i="14"/>
  <c r="F136" i="14"/>
  <c r="C153" i="14"/>
  <c r="I151" i="14"/>
  <c r="C151" i="14" s="1"/>
  <c r="I160" i="14"/>
  <c r="C160" i="14" s="1"/>
  <c r="C161" i="14"/>
  <c r="O165" i="14"/>
  <c r="C176" i="14"/>
  <c r="L175" i="14"/>
  <c r="I184" i="14"/>
  <c r="C184" i="14" s="1"/>
  <c r="C185" i="14"/>
  <c r="F191" i="14"/>
  <c r="O204" i="14"/>
  <c r="C278" i="14"/>
  <c r="I276" i="14"/>
  <c r="J194" i="14"/>
  <c r="L196" i="14"/>
  <c r="F198" i="14"/>
  <c r="C199" i="14"/>
  <c r="E231" i="14"/>
  <c r="E230" i="14" s="1"/>
  <c r="E194" i="14" s="1"/>
  <c r="F238" i="14"/>
  <c r="F231" i="14" s="1"/>
  <c r="C239" i="14"/>
  <c r="C254" i="14"/>
  <c r="I252" i="14"/>
  <c r="I251" i="14" s="1"/>
  <c r="C262" i="14"/>
  <c r="I260" i="14"/>
  <c r="C273" i="14"/>
  <c r="L192" i="14"/>
  <c r="L191" i="14" s="1"/>
  <c r="L187" i="14" s="1"/>
  <c r="C201" i="14"/>
  <c r="F205" i="14"/>
  <c r="I205" i="14"/>
  <c r="C206" i="14"/>
  <c r="C209" i="14"/>
  <c r="C218" i="14"/>
  <c r="I216" i="14"/>
  <c r="C221" i="14"/>
  <c r="C229" i="14"/>
  <c r="O231" i="14"/>
  <c r="I233" i="14"/>
  <c r="C234" i="14"/>
  <c r="C241" i="14"/>
  <c r="C265" i="14"/>
  <c r="G270" i="14"/>
  <c r="G269" i="14" s="1"/>
  <c r="G194" i="14" s="1"/>
  <c r="C274" i="14"/>
  <c r="I272" i="14"/>
  <c r="I270" i="14" s="1"/>
  <c r="C285" i="14"/>
  <c r="C197" i="14"/>
  <c r="F196" i="14"/>
  <c r="C213" i="14"/>
  <c r="L216" i="14"/>
  <c r="C225" i="14"/>
  <c r="C235" i="14"/>
  <c r="M231" i="14"/>
  <c r="M230" i="14" s="1"/>
  <c r="M194" i="14" s="1"/>
  <c r="L238" i="14"/>
  <c r="L231" i="14" s="1"/>
  <c r="C245" i="14"/>
  <c r="I246" i="14"/>
  <c r="O259" i="14"/>
  <c r="C266" i="14"/>
  <c r="I264" i="14"/>
  <c r="C271" i="14"/>
  <c r="I281" i="14"/>
  <c r="C281" i="14" s="1"/>
  <c r="C282" i="14"/>
  <c r="E289" i="14"/>
  <c r="F286" i="14"/>
  <c r="C287" i="14"/>
  <c r="I293" i="14"/>
  <c r="C294" i="14"/>
  <c r="O291" i="14"/>
  <c r="F216" i="14"/>
  <c r="F252" i="14"/>
  <c r="F260" i="14"/>
  <c r="F264" i="14"/>
  <c r="C264" i="14" s="1"/>
  <c r="F272" i="14"/>
  <c r="F276" i="14"/>
  <c r="F284" i="14"/>
  <c r="D50" i="14" l="1"/>
  <c r="D290" i="14"/>
  <c r="H194" i="14"/>
  <c r="H289" i="14"/>
  <c r="H52" i="14"/>
  <c r="J75" i="14"/>
  <c r="J52" i="14" s="1"/>
  <c r="J51" i="14" s="1"/>
  <c r="J50" i="14" s="1"/>
  <c r="D289" i="14"/>
  <c r="C198" i="14"/>
  <c r="C89" i="14"/>
  <c r="I83" i="14"/>
  <c r="C144" i="14"/>
  <c r="G75" i="14"/>
  <c r="K194" i="14"/>
  <c r="K51" i="14" s="1"/>
  <c r="C293" i="14"/>
  <c r="I231" i="14"/>
  <c r="C136" i="14"/>
  <c r="G289" i="14"/>
  <c r="F174" i="14"/>
  <c r="F173" i="14" s="1"/>
  <c r="C173" i="14" s="1"/>
  <c r="C276" i="14"/>
  <c r="C272" i="14"/>
  <c r="L230" i="14"/>
  <c r="L204" i="14"/>
  <c r="L195" i="14" s="1"/>
  <c r="L194" i="14" s="1"/>
  <c r="O230" i="14"/>
  <c r="L174" i="14"/>
  <c r="L173" i="14" s="1"/>
  <c r="C141" i="14"/>
  <c r="C165" i="14"/>
  <c r="O130" i="14"/>
  <c r="N52" i="14"/>
  <c r="N51" i="14" s="1"/>
  <c r="N289" i="14"/>
  <c r="F251" i="14"/>
  <c r="C251" i="14" s="1"/>
  <c r="C252" i="14"/>
  <c r="C231" i="14"/>
  <c r="C191" i="14"/>
  <c r="C122" i="14"/>
  <c r="F83" i="14"/>
  <c r="C84" i="14"/>
  <c r="C216" i="14"/>
  <c r="F270" i="14"/>
  <c r="I204" i="14"/>
  <c r="I195" i="14" s="1"/>
  <c r="I259" i="14"/>
  <c r="I230" i="14" s="1"/>
  <c r="C233" i="14"/>
  <c r="F130" i="14"/>
  <c r="C131" i="14"/>
  <c r="C31" i="14"/>
  <c r="L26" i="14"/>
  <c r="C166" i="14"/>
  <c r="C103" i="14"/>
  <c r="C77" i="14"/>
  <c r="F76" i="14"/>
  <c r="C188" i="14"/>
  <c r="C80" i="14"/>
  <c r="M51" i="14"/>
  <c r="G52" i="14"/>
  <c r="G51" i="14" s="1"/>
  <c r="C286" i="14"/>
  <c r="C55" i="14"/>
  <c r="F54" i="14"/>
  <c r="C196" i="14"/>
  <c r="C205" i="14"/>
  <c r="F204" i="14"/>
  <c r="M289" i="14"/>
  <c r="C238" i="14"/>
  <c r="O194" i="14"/>
  <c r="I174" i="14"/>
  <c r="I173" i="14" s="1"/>
  <c r="C175" i="14"/>
  <c r="L130" i="14"/>
  <c r="L75" i="14" s="1"/>
  <c r="E51" i="14"/>
  <c r="I53" i="14"/>
  <c r="F187" i="14"/>
  <c r="C187" i="14" s="1"/>
  <c r="I130" i="14"/>
  <c r="O75" i="14"/>
  <c r="O289" i="14" s="1"/>
  <c r="F292" i="14"/>
  <c r="L53" i="14"/>
  <c r="F283" i="14"/>
  <c r="C283" i="14" s="1"/>
  <c r="C284" i="14"/>
  <c r="F259" i="14"/>
  <c r="C259" i="14" s="1"/>
  <c r="C260" i="14"/>
  <c r="I269" i="14"/>
  <c r="C192" i="14"/>
  <c r="C246" i="14"/>
  <c r="C95" i="14"/>
  <c r="C69" i="14"/>
  <c r="F67" i="14"/>
  <c r="C67" i="14" s="1"/>
  <c r="I292" i="14"/>
  <c r="I291" i="14" s="1"/>
  <c r="I20" i="14"/>
  <c r="C21" i="14"/>
  <c r="K50" i="14" l="1"/>
  <c r="K290" i="14"/>
  <c r="C204" i="14"/>
  <c r="J290" i="14"/>
  <c r="H51" i="14"/>
  <c r="I75" i="14"/>
  <c r="J289" i="14"/>
  <c r="C83" i="14"/>
  <c r="L52" i="14"/>
  <c r="L51" i="14" s="1"/>
  <c r="L50" i="14" s="1"/>
  <c r="G290" i="14"/>
  <c r="G50" i="14"/>
  <c r="C270" i="14"/>
  <c r="F269" i="14"/>
  <c r="N50" i="14"/>
  <c r="N290" i="14"/>
  <c r="O52" i="14"/>
  <c r="O51" i="14" s="1"/>
  <c r="F291" i="14"/>
  <c r="C291" i="14" s="1"/>
  <c r="C292" i="14"/>
  <c r="F195" i="14"/>
  <c r="C174" i="14"/>
  <c r="F75" i="14"/>
  <c r="C75" i="14" s="1"/>
  <c r="C76" i="14"/>
  <c r="L290" i="14"/>
  <c r="C26" i="14"/>
  <c r="L20" i="14"/>
  <c r="C20" i="14" s="1"/>
  <c r="I52" i="14"/>
  <c r="F53" i="14"/>
  <c r="C54" i="14"/>
  <c r="M50" i="14"/>
  <c r="M290" i="14"/>
  <c r="L289" i="14"/>
  <c r="C130" i="14"/>
  <c r="I289" i="14"/>
  <c r="E290" i="14"/>
  <c r="E50" i="14"/>
  <c r="I194" i="14"/>
  <c r="F230" i="14"/>
  <c r="C230" i="14" s="1"/>
  <c r="I51" i="14" l="1"/>
  <c r="H50" i="14"/>
  <c r="H290" i="14"/>
  <c r="F52" i="14"/>
  <c r="C53" i="14"/>
  <c r="F194" i="14"/>
  <c r="C194" i="14" s="1"/>
  <c r="C195" i="14"/>
  <c r="I50" i="14"/>
  <c r="I290" i="14"/>
  <c r="C269" i="14"/>
  <c r="F289" i="14"/>
  <c r="C289" i="14" s="1"/>
  <c r="O50" i="14"/>
  <c r="O290" i="14"/>
  <c r="C52" i="14" l="1"/>
  <c r="F51" i="14"/>
  <c r="F290" i="14" l="1"/>
  <c r="C290" i="14" s="1"/>
  <c r="C51" i="14"/>
  <c r="F50" i="14"/>
  <c r="C50" i="14" s="1"/>
  <c r="F87" i="13" l="1"/>
  <c r="F86" i="13" s="1"/>
  <c r="E86" i="13"/>
  <c r="D86" i="13"/>
  <c r="F81" i="13"/>
  <c r="F80" i="13"/>
  <c r="F79" i="13"/>
  <c r="F78" i="13"/>
  <c r="F77" i="13"/>
  <c r="F76" i="13"/>
  <c r="F75" i="13"/>
  <c r="F74" i="13"/>
  <c r="F73" i="13"/>
  <c r="F72" i="13"/>
  <c r="F71" i="13"/>
  <c r="F70" i="13"/>
  <c r="F69" i="13"/>
  <c r="F68" i="13"/>
  <c r="F67" i="13"/>
  <c r="E66" i="13"/>
  <c r="D66" i="13"/>
  <c r="F61" i="13"/>
  <c r="F60" i="13"/>
  <c r="F59" i="13"/>
  <c r="F58" i="13"/>
  <c r="F57" i="13"/>
  <c r="F56" i="13"/>
  <c r="F55" i="13"/>
  <c r="F54" i="13"/>
  <c r="F53" i="13"/>
  <c r="F52" i="13"/>
  <c r="F51" i="13"/>
  <c r="F50" i="13"/>
  <c r="F49" i="13"/>
  <c r="F48" i="13"/>
  <c r="F47" i="13"/>
  <c r="F46" i="13"/>
  <c r="F45" i="13"/>
  <c r="F43" i="13"/>
  <c r="F42" i="13"/>
  <c r="F41" i="13"/>
  <c r="F38" i="13" s="1"/>
  <c r="F40" i="13"/>
  <c r="E38" i="13"/>
  <c r="D38" i="13"/>
  <c r="F33" i="13"/>
  <c r="F32" i="13"/>
  <c r="F31" i="13"/>
  <c r="F30" i="13"/>
  <c r="F29" i="13"/>
  <c r="F28" i="13"/>
  <c r="F27" i="13"/>
  <c r="F26" i="13"/>
  <c r="F25" i="13"/>
  <c r="F24" i="13"/>
  <c r="F23" i="13"/>
  <c r="F22" i="13"/>
  <c r="F21" i="13"/>
  <c r="F20" i="13"/>
  <c r="F19" i="13"/>
  <c r="F18" i="13"/>
  <c r="F17" i="13"/>
  <c r="F15" i="13"/>
  <c r="F14" i="13"/>
  <c r="F13" i="13"/>
  <c r="E12" i="13"/>
  <c r="D12" i="13"/>
  <c r="O301" i="12"/>
  <c r="L301" i="12"/>
  <c r="I301" i="12"/>
  <c r="F301" i="12"/>
  <c r="O300" i="12"/>
  <c r="L300" i="12"/>
  <c r="I300" i="12"/>
  <c r="F300" i="12"/>
  <c r="O299" i="12"/>
  <c r="L299" i="12"/>
  <c r="I299" i="12"/>
  <c r="C299" i="12" s="1"/>
  <c r="F299" i="12"/>
  <c r="O298" i="12"/>
  <c r="L298" i="12"/>
  <c r="I298" i="12"/>
  <c r="I293" i="12" s="1"/>
  <c r="F298" i="12"/>
  <c r="C298" i="12" s="1"/>
  <c r="O297" i="12"/>
  <c r="L297" i="12"/>
  <c r="I297" i="12"/>
  <c r="F297" i="12"/>
  <c r="O296" i="12"/>
  <c r="L296" i="12"/>
  <c r="I296" i="12"/>
  <c r="F296" i="12"/>
  <c r="O295" i="12"/>
  <c r="L295" i="12"/>
  <c r="I295" i="12"/>
  <c r="F295" i="12"/>
  <c r="O294" i="12"/>
  <c r="L294" i="12"/>
  <c r="L293" i="12" s="1"/>
  <c r="I294" i="12"/>
  <c r="F294" i="12"/>
  <c r="C294" i="12" s="1"/>
  <c r="O293" i="12"/>
  <c r="N293" i="12"/>
  <c r="M293" i="12"/>
  <c r="K293" i="12"/>
  <c r="J293" i="12"/>
  <c r="H293" i="12"/>
  <c r="G293" i="12"/>
  <c r="F293" i="12"/>
  <c r="E293" i="12"/>
  <c r="D293" i="12"/>
  <c r="O288" i="12"/>
  <c r="O286" i="12" s="1"/>
  <c r="L288" i="12"/>
  <c r="I288" i="12"/>
  <c r="F288" i="12"/>
  <c r="C288" i="12"/>
  <c r="O287" i="12"/>
  <c r="L287" i="12"/>
  <c r="I287" i="12"/>
  <c r="F287" i="12"/>
  <c r="C287" i="12" s="1"/>
  <c r="N286" i="12"/>
  <c r="M286" i="12"/>
  <c r="L286" i="12"/>
  <c r="K286" i="12"/>
  <c r="J286" i="12"/>
  <c r="I286" i="12"/>
  <c r="H286" i="12"/>
  <c r="G286" i="12"/>
  <c r="E286" i="12"/>
  <c r="D286" i="12"/>
  <c r="O285" i="12"/>
  <c r="L285" i="12"/>
  <c r="I285" i="12"/>
  <c r="F285" i="12"/>
  <c r="F284" i="12" s="1"/>
  <c r="O284" i="12"/>
  <c r="N284" i="12"/>
  <c r="M284" i="12"/>
  <c r="M283" i="12" s="1"/>
  <c r="L284" i="12"/>
  <c r="L283" i="12" s="1"/>
  <c r="K284" i="12"/>
  <c r="J284" i="12"/>
  <c r="I284" i="12"/>
  <c r="I283" i="12" s="1"/>
  <c r="H284" i="12"/>
  <c r="H283" i="12" s="1"/>
  <c r="G284" i="12"/>
  <c r="E284" i="12"/>
  <c r="E283" i="12" s="1"/>
  <c r="D284" i="12"/>
  <c r="D283" i="12" s="1"/>
  <c r="O283" i="12"/>
  <c r="N283" i="12"/>
  <c r="K283" i="12"/>
  <c r="J283" i="12"/>
  <c r="G283" i="12"/>
  <c r="O282" i="12"/>
  <c r="L282" i="12"/>
  <c r="L281" i="12" s="1"/>
  <c r="C281" i="12" s="1"/>
  <c r="I282" i="12"/>
  <c r="F282" i="12"/>
  <c r="O281" i="12"/>
  <c r="N281" i="12"/>
  <c r="M281" i="12"/>
  <c r="K281" i="12"/>
  <c r="J281" i="12"/>
  <c r="I281" i="12"/>
  <c r="H281" i="12"/>
  <c r="G281" i="12"/>
  <c r="F281" i="12"/>
  <c r="E281" i="12"/>
  <c r="D281" i="12"/>
  <c r="O280" i="12"/>
  <c r="L280" i="12"/>
  <c r="I280" i="12"/>
  <c r="F280" i="12"/>
  <c r="C280" i="12" s="1"/>
  <c r="O279" i="12"/>
  <c r="L279" i="12"/>
  <c r="I279" i="12"/>
  <c r="F279" i="12"/>
  <c r="C279" i="12" s="1"/>
  <c r="O278" i="12"/>
  <c r="L278" i="12"/>
  <c r="I278" i="12"/>
  <c r="F278" i="12"/>
  <c r="C278" i="12" s="1"/>
  <c r="O277" i="12"/>
  <c r="O276" i="12" s="1"/>
  <c r="L277" i="12"/>
  <c r="I277" i="12"/>
  <c r="F277" i="12"/>
  <c r="C277" i="12" s="1"/>
  <c r="N276" i="12"/>
  <c r="M276" i="12"/>
  <c r="M270" i="12" s="1"/>
  <c r="M269" i="12" s="1"/>
  <c r="L276" i="12"/>
  <c r="K276" i="12"/>
  <c r="J276" i="12"/>
  <c r="I276" i="12"/>
  <c r="H276" i="12"/>
  <c r="G276" i="12"/>
  <c r="E276" i="12"/>
  <c r="E270" i="12" s="1"/>
  <c r="E269" i="12" s="1"/>
  <c r="D276" i="12"/>
  <c r="O275" i="12"/>
  <c r="L275" i="12"/>
  <c r="I275" i="12"/>
  <c r="F275" i="12"/>
  <c r="O274" i="12"/>
  <c r="L274" i="12"/>
  <c r="I274" i="12"/>
  <c r="F274" i="12"/>
  <c r="O273" i="12"/>
  <c r="L273" i="12"/>
  <c r="L272" i="12" s="1"/>
  <c r="L270" i="12" s="1"/>
  <c r="I273" i="12"/>
  <c r="I272" i="12" s="1"/>
  <c r="F273" i="12"/>
  <c r="C273" i="12" s="1"/>
  <c r="O272" i="12"/>
  <c r="N272" i="12"/>
  <c r="M272" i="12"/>
  <c r="K272" i="12"/>
  <c r="J272" i="12"/>
  <c r="H272" i="12"/>
  <c r="G272" i="12"/>
  <c r="F272" i="12"/>
  <c r="E272" i="12"/>
  <c r="D272" i="12"/>
  <c r="O271" i="12"/>
  <c r="L271" i="12"/>
  <c r="I271" i="12"/>
  <c r="F271" i="12"/>
  <c r="C271" i="12" s="1"/>
  <c r="N270" i="12"/>
  <c r="K270" i="12"/>
  <c r="K269" i="12" s="1"/>
  <c r="J270" i="12"/>
  <c r="H270" i="12"/>
  <c r="G270" i="12"/>
  <c r="G269" i="12" s="1"/>
  <c r="D270" i="12"/>
  <c r="N269" i="12"/>
  <c r="J269" i="12"/>
  <c r="H269" i="12"/>
  <c r="D269" i="12"/>
  <c r="O268" i="12"/>
  <c r="L268" i="12"/>
  <c r="C268" i="12" s="1"/>
  <c r="I268" i="12"/>
  <c r="F268" i="12"/>
  <c r="O267" i="12"/>
  <c r="L267" i="12"/>
  <c r="I267" i="12"/>
  <c r="F267" i="12"/>
  <c r="C267" i="12" s="1"/>
  <c r="O266" i="12"/>
  <c r="L266" i="12"/>
  <c r="I266" i="12"/>
  <c r="F266" i="12"/>
  <c r="O265" i="12"/>
  <c r="L265" i="12"/>
  <c r="L264" i="12" s="1"/>
  <c r="I265" i="12"/>
  <c r="F265" i="12"/>
  <c r="O264" i="12"/>
  <c r="N264" i="12"/>
  <c r="M264" i="12"/>
  <c r="K264" i="12"/>
  <c r="J264" i="12"/>
  <c r="H264" i="12"/>
  <c r="G264" i="12"/>
  <c r="F264" i="12"/>
  <c r="E264" i="12"/>
  <c r="D264" i="12"/>
  <c r="O263" i="12"/>
  <c r="L263" i="12"/>
  <c r="I263" i="12"/>
  <c r="F263" i="12"/>
  <c r="C263" i="12" s="1"/>
  <c r="O262" i="12"/>
  <c r="L262" i="12"/>
  <c r="I262" i="12"/>
  <c r="F262" i="12"/>
  <c r="O261" i="12"/>
  <c r="L261" i="12"/>
  <c r="L260" i="12" s="1"/>
  <c r="L259" i="12" s="1"/>
  <c r="I261" i="12"/>
  <c r="F261" i="12"/>
  <c r="O260" i="12"/>
  <c r="O259" i="12" s="1"/>
  <c r="N260" i="12"/>
  <c r="N259" i="12" s="1"/>
  <c r="M260" i="12"/>
  <c r="K260" i="12"/>
  <c r="K259" i="12" s="1"/>
  <c r="J260" i="12"/>
  <c r="J259" i="12" s="1"/>
  <c r="H260" i="12"/>
  <c r="G260" i="12"/>
  <c r="F260" i="12"/>
  <c r="F259" i="12" s="1"/>
  <c r="E260" i="12"/>
  <c r="D260" i="12"/>
  <c r="M259" i="12"/>
  <c r="H259" i="12"/>
  <c r="G259" i="12"/>
  <c r="E259" i="12"/>
  <c r="D259" i="12"/>
  <c r="O258" i="12"/>
  <c r="L258" i="12"/>
  <c r="I258" i="12"/>
  <c r="F258" i="12"/>
  <c r="O257" i="12"/>
  <c r="L257" i="12"/>
  <c r="I257" i="12"/>
  <c r="F257" i="12"/>
  <c r="O256" i="12"/>
  <c r="L256" i="12"/>
  <c r="I256" i="12"/>
  <c r="F256" i="12"/>
  <c r="O255" i="12"/>
  <c r="L255" i="12"/>
  <c r="I255" i="12"/>
  <c r="F255" i="12"/>
  <c r="C255" i="12" s="1"/>
  <c r="O254" i="12"/>
  <c r="L254" i="12"/>
  <c r="I254" i="12"/>
  <c r="F254" i="12"/>
  <c r="O253" i="12"/>
  <c r="O252" i="12" s="1"/>
  <c r="O251" i="12" s="1"/>
  <c r="L253" i="12"/>
  <c r="I253" i="12"/>
  <c r="F253" i="12"/>
  <c r="C253" i="12"/>
  <c r="N252" i="12"/>
  <c r="M252" i="12"/>
  <c r="L252" i="12"/>
  <c r="L251" i="12" s="1"/>
  <c r="K252" i="12"/>
  <c r="J252" i="12"/>
  <c r="H252" i="12"/>
  <c r="G252" i="12"/>
  <c r="G251" i="12" s="1"/>
  <c r="F252" i="12"/>
  <c r="E252" i="12"/>
  <c r="D252" i="12"/>
  <c r="N251" i="12"/>
  <c r="M251" i="12"/>
  <c r="K251" i="12"/>
  <c r="J251" i="12"/>
  <c r="H251" i="12"/>
  <c r="F251" i="12"/>
  <c r="E251" i="12"/>
  <c r="D251" i="12"/>
  <c r="O250" i="12"/>
  <c r="L250" i="12"/>
  <c r="I250" i="12"/>
  <c r="F250" i="12"/>
  <c r="O249" i="12"/>
  <c r="L249" i="12"/>
  <c r="I249" i="12"/>
  <c r="F249" i="12"/>
  <c r="O248" i="12"/>
  <c r="L248" i="12"/>
  <c r="I248" i="12"/>
  <c r="I246" i="12" s="1"/>
  <c r="C246" i="12" s="1"/>
  <c r="F248" i="12"/>
  <c r="C248" i="12" s="1"/>
  <c r="O247" i="12"/>
  <c r="L247" i="12"/>
  <c r="L246" i="12" s="1"/>
  <c r="I247" i="12"/>
  <c r="F247" i="12"/>
  <c r="O246" i="12"/>
  <c r="N246" i="12"/>
  <c r="M246" i="12"/>
  <c r="K246" i="12"/>
  <c r="J246" i="12"/>
  <c r="H246" i="12"/>
  <c r="G246" i="12"/>
  <c r="F246" i="12"/>
  <c r="E246" i="12"/>
  <c r="D246" i="12"/>
  <c r="O245" i="12"/>
  <c r="L245" i="12"/>
  <c r="I245" i="12"/>
  <c r="F245" i="12"/>
  <c r="C245" i="12" s="1"/>
  <c r="O244" i="12"/>
  <c r="L244" i="12"/>
  <c r="I244" i="12"/>
  <c r="F244" i="12"/>
  <c r="O243" i="12"/>
  <c r="L243" i="12"/>
  <c r="I243" i="12"/>
  <c r="F243" i="12"/>
  <c r="C243" i="12" s="1"/>
  <c r="O242" i="12"/>
  <c r="O238" i="12" s="1"/>
  <c r="L242" i="12"/>
  <c r="I242" i="12"/>
  <c r="F242" i="12"/>
  <c r="C242" i="12" s="1"/>
  <c r="O241" i="12"/>
  <c r="L241" i="12"/>
  <c r="I241" i="12"/>
  <c r="F241" i="12"/>
  <c r="O240" i="12"/>
  <c r="L240" i="12"/>
  <c r="I240" i="12"/>
  <c r="C240" i="12" s="1"/>
  <c r="F240" i="12"/>
  <c r="O239" i="12"/>
  <c r="L239" i="12"/>
  <c r="L238" i="12" s="1"/>
  <c r="I239" i="12"/>
  <c r="I238" i="12" s="1"/>
  <c r="I231" i="12" s="1"/>
  <c r="F239" i="12"/>
  <c r="F238" i="12" s="1"/>
  <c r="N238" i="12"/>
  <c r="M238" i="12"/>
  <c r="M231" i="12" s="1"/>
  <c r="M230" i="12" s="1"/>
  <c r="K238" i="12"/>
  <c r="J238" i="12"/>
  <c r="H238" i="12"/>
  <c r="G238" i="12"/>
  <c r="E238" i="12"/>
  <c r="D238" i="12"/>
  <c r="O237" i="12"/>
  <c r="L237" i="12"/>
  <c r="I237" i="12"/>
  <c r="F237" i="12"/>
  <c r="C237" i="12" s="1"/>
  <c r="O236" i="12"/>
  <c r="L236" i="12"/>
  <c r="I236" i="12"/>
  <c r="F236" i="12"/>
  <c r="F235" i="12" s="1"/>
  <c r="C235" i="12" s="1"/>
  <c r="O235" i="12"/>
  <c r="N235" i="12"/>
  <c r="M235" i="12"/>
  <c r="L235" i="12"/>
  <c r="K235" i="12"/>
  <c r="J235" i="12"/>
  <c r="I235" i="12"/>
  <c r="H235" i="12"/>
  <c r="G235" i="12"/>
  <c r="E235" i="12"/>
  <c r="D235" i="12"/>
  <c r="O234" i="12"/>
  <c r="O233" i="12" s="1"/>
  <c r="L234" i="12"/>
  <c r="I234" i="12"/>
  <c r="F234" i="12"/>
  <c r="C234" i="12" s="1"/>
  <c r="N233" i="12"/>
  <c r="M233" i="12"/>
  <c r="L233" i="12"/>
  <c r="K233" i="12"/>
  <c r="J233" i="12"/>
  <c r="I233" i="12"/>
  <c r="H233" i="12"/>
  <c r="H231" i="12" s="1"/>
  <c r="H230" i="12" s="1"/>
  <c r="G233" i="12"/>
  <c r="E233" i="12"/>
  <c r="D233" i="12"/>
  <c r="D231" i="12" s="1"/>
  <c r="D230" i="12" s="1"/>
  <c r="O232" i="12"/>
  <c r="L232" i="12"/>
  <c r="I232" i="12"/>
  <c r="F232" i="12"/>
  <c r="C232" i="12" s="1"/>
  <c r="N231" i="12"/>
  <c r="K231" i="12"/>
  <c r="K230" i="12" s="1"/>
  <c r="J231" i="12"/>
  <c r="G231" i="12"/>
  <c r="E231" i="12"/>
  <c r="E230" i="12"/>
  <c r="O229" i="12"/>
  <c r="L229" i="12"/>
  <c r="I229" i="12"/>
  <c r="F229" i="12"/>
  <c r="O228" i="12"/>
  <c r="L228" i="12"/>
  <c r="I228" i="12"/>
  <c r="I227" i="12" s="1"/>
  <c r="F228" i="12"/>
  <c r="C228" i="12" s="1"/>
  <c r="O227" i="12"/>
  <c r="N227" i="12"/>
  <c r="M227" i="12"/>
  <c r="L227" i="12"/>
  <c r="K227" i="12"/>
  <c r="J227" i="12"/>
  <c r="H227" i="12"/>
  <c r="G227" i="12"/>
  <c r="F227" i="12"/>
  <c r="E227" i="12"/>
  <c r="D227" i="12"/>
  <c r="O226" i="12"/>
  <c r="L226" i="12"/>
  <c r="I226" i="12"/>
  <c r="F226" i="12"/>
  <c r="O225" i="12"/>
  <c r="L225" i="12"/>
  <c r="I225" i="12"/>
  <c r="F225" i="12"/>
  <c r="O224" i="12"/>
  <c r="L224" i="12"/>
  <c r="L216" i="12" s="1"/>
  <c r="I224" i="12"/>
  <c r="F224" i="12"/>
  <c r="C224" i="12"/>
  <c r="O223" i="12"/>
  <c r="L223" i="12"/>
  <c r="I223" i="12"/>
  <c r="F223" i="12"/>
  <c r="C223" i="12" s="1"/>
  <c r="O222" i="12"/>
  <c r="L222" i="12"/>
  <c r="I222" i="12"/>
  <c r="F222" i="12"/>
  <c r="C222" i="12" s="1"/>
  <c r="O221" i="12"/>
  <c r="L221" i="12"/>
  <c r="I221" i="12"/>
  <c r="F221" i="12"/>
  <c r="O220" i="12"/>
  <c r="O216" i="12" s="1"/>
  <c r="L220" i="12"/>
  <c r="I220" i="12"/>
  <c r="F220" i="12"/>
  <c r="C220" i="12" s="1"/>
  <c r="O219" i="12"/>
  <c r="L219" i="12"/>
  <c r="I219" i="12"/>
  <c r="F219" i="12"/>
  <c r="O218" i="12"/>
  <c r="L218" i="12"/>
  <c r="I218" i="12"/>
  <c r="F218" i="12"/>
  <c r="O217" i="12"/>
  <c r="L217" i="12"/>
  <c r="I217" i="12"/>
  <c r="I216" i="12" s="1"/>
  <c r="I204" i="12" s="1"/>
  <c r="I195" i="12" s="1"/>
  <c r="F217" i="12"/>
  <c r="C217" i="12" s="1"/>
  <c r="N216" i="12"/>
  <c r="M216" i="12"/>
  <c r="K216" i="12"/>
  <c r="J216" i="12"/>
  <c r="H216" i="12"/>
  <c r="G216" i="12"/>
  <c r="F216" i="12"/>
  <c r="C216" i="12" s="1"/>
  <c r="E216" i="12"/>
  <c r="D216" i="12"/>
  <c r="O215" i="12"/>
  <c r="L215" i="12"/>
  <c r="I215" i="12"/>
  <c r="F215" i="12"/>
  <c r="O214" i="12"/>
  <c r="L214" i="12"/>
  <c r="I214" i="12"/>
  <c r="F214" i="12"/>
  <c r="O213" i="12"/>
  <c r="L213" i="12"/>
  <c r="C213" i="12" s="1"/>
  <c r="I213" i="12"/>
  <c r="F213" i="12"/>
  <c r="O212" i="12"/>
  <c r="L212" i="12"/>
  <c r="C212" i="12" s="1"/>
  <c r="I212" i="12"/>
  <c r="F212" i="12"/>
  <c r="O211" i="12"/>
  <c r="L211" i="12"/>
  <c r="I211" i="12"/>
  <c r="F211" i="12"/>
  <c r="O210" i="12"/>
  <c r="L210" i="12"/>
  <c r="I210" i="12"/>
  <c r="F210" i="12"/>
  <c r="O209" i="12"/>
  <c r="L209" i="12"/>
  <c r="I209" i="12"/>
  <c r="F209" i="12"/>
  <c r="O208" i="12"/>
  <c r="O205" i="12" s="1"/>
  <c r="O204" i="12" s="1"/>
  <c r="L208" i="12"/>
  <c r="I208" i="12"/>
  <c r="F208" i="12"/>
  <c r="C208" i="12"/>
  <c r="O207" i="12"/>
  <c r="L207" i="12"/>
  <c r="I207" i="12"/>
  <c r="F207" i="12"/>
  <c r="C207" i="12" s="1"/>
  <c r="O206" i="12"/>
  <c r="L206" i="12"/>
  <c r="I206" i="12"/>
  <c r="F206" i="12"/>
  <c r="N205" i="12"/>
  <c r="M205" i="12"/>
  <c r="K205" i="12"/>
  <c r="J205" i="12"/>
  <c r="I205" i="12"/>
  <c r="H205" i="12"/>
  <c r="H204" i="12" s="1"/>
  <c r="G205" i="12"/>
  <c r="E205" i="12"/>
  <c r="D205" i="12"/>
  <c r="D204" i="12" s="1"/>
  <c r="N204" i="12"/>
  <c r="M204" i="12"/>
  <c r="M195" i="12" s="1"/>
  <c r="M194" i="12" s="1"/>
  <c r="K204" i="12"/>
  <c r="J204" i="12"/>
  <c r="G204" i="12"/>
  <c r="E204" i="12"/>
  <c r="O203" i="12"/>
  <c r="L203" i="12"/>
  <c r="I203" i="12"/>
  <c r="F203" i="12"/>
  <c r="O202" i="12"/>
  <c r="L202" i="12"/>
  <c r="I202" i="12"/>
  <c r="F202" i="12"/>
  <c r="O201" i="12"/>
  <c r="L201" i="12"/>
  <c r="C201" i="12" s="1"/>
  <c r="I201" i="12"/>
  <c r="F201" i="12"/>
  <c r="O200" i="12"/>
  <c r="L200" i="12"/>
  <c r="I200" i="12"/>
  <c r="F200" i="12"/>
  <c r="O199" i="12"/>
  <c r="L199" i="12"/>
  <c r="I199" i="12"/>
  <c r="F199" i="12"/>
  <c r="O198" i="12"/>
  <c r="N198" i="12"/>
  <c r="M198" i="12"/>
  <c r="L198" i="12"/>
  <c r="K198" i="12"/>
  <c r="K196" i="12" s="1"/>
  <c r="K195" i="12" s="1"/>
  <c r="J198" i="12"/>
  <c r="I198" i="12"/>
  <c r="H198" i="12"/>
  <c r="G198" i="12"/>
  <c r="G196" i="12" s="1"/>
  <c r="G195" i="12" s="1"/>
  <c r="E198" i="12"/>
  <c r="D198" i="12"/>
  <c r="O197" i="12"/>
  <c r="L197" i="12"/>
  <c r="I197" i="12"/>
  <c r="F197" i="12"/>
  <c r="C197" i="12"/>
  <c r="N196" i="12"/>
  <c r="M196" i="12"/>
  <c r="L196" i="12"/>
  <c r="J196" i="12"/>
  <c r="I196" i="12"/>
  <c r="H196" i="12"/>
  <c r="H195" i="12" s="1"/>
  <c r="E196" i="12"/>
  <c r="D196" i="12"/>
  <c r="N195" i="12"/>
  <c r="J195" i="12"/>
  <c r="E195" i="12"/>
  <c r="E194" i="12" s="1"/>
  <c r="O193" i="12"/>
  <c r="L193" i="12"/>
  <c r="L192" i="12" s="1"/>
  <c r="I193" i="12"/>
  <c r="I192" i="12" s="1"/>
  <c r="I191" i="12" s="1"/>
  <c r="I187" i="12" s="1"/>
  <c r="F193" i="12"/>
  <c r="O192" i="12"/>
  <c r="N192" i="12"/>
  <c r="N191" i="12" s="1"/>
  <c r="M192" i="12"/>
  <c r="M191" i="12" s="1"/>
  <c r="M187" i="12" s="1"/>
  <c r="K192" i="12"/>
  <c r="K191" i="12" s="1"/>
  <c r="K187" i="12" s="1"/>
  <c r="J192" i="12"/>
  <c r="H192" i="12"/>
  <c r="H191" i="12" s="1"/>
  <c r="H187" i="12" s="1"/>
  <c r="G192" i="12"/>
  <c r="G191" i="12" s="1"/>
  <c r="G187" i="12" s="1"/>
  <c r="E192" i="12"/>
  <c r="E191" i="12" s="1"/>
  <c r="E187" i="12" s="1"/>
  <c r="D192" i="12"/>
  <c r="D191" i="12" s="1"/>
  <c r="D187" i="12" s="1"/>
  <c r="O191" i="12"/>
  <c r="O187" i="12" s="1"/>
  <c r="J191" i="12"/>
  <c r="O190" i="12"/>
  <c r="L190" i="12"/>
  <c r="I190" i="12"/>
  <c r="F190" i="12"/>
  <c r="O189" i="12"/>
  <c r="L189" i="12"/>
  <c r="L188" i="12" s="1"/>
  <c r="I189" i="12"/>
  <c r="F189" i="12"/>
  <c r="O188" i="12"/>
  <c r="N188" i="12"/>
  <c r="N187" i="12" s="1"/>
  <c r="M188" i="12"/>
  <c r="K188" i="12"/>
  <c r="J188" i="12"/>
  <c r="I188" i="12"/>
  <c r="H188" i="12"/>
  <c r="G188" i="12"/>
  <c r="F188" i="12"/>
  <c r="E188" i="12"/>
  <c r="D188" i="12"/>
  <c r="J187" i="12"/>
  <c r="O186" i="12"/>
  <c r="L186" i="12"/>
  <c r="I186" i="12"/>
  <c r="F186" i="12"/>
  <c r="O185" i="12"/>
  <c r="L185" i="12"/>
  <c r="L184" i="12" s="1"/>
  <c r="I185" i="12"/>
  <c r="F185" i="12"/>
  <c r="O184" i="12"/>
  <c r="N184" i="12"/>
  <c r="M184" i="12"/>
  <c r="K184" i="12"/>
  <c r="J184" i="12"/>
  <c r="I184" i="12"/>
  <c r="H184" i="12"/>
  <c r="G184" i="12"/>
  <c r="F184" i="12"/>
  <c r="E184" i="12"/>
  <c r="D184" i="12"/>
  <c r="O183" i="12"/>
  <c r="L183" i="12"/>
  <c r="I183" i="12"/>
  <c r="F183" i="12"/>
  <c r="O182" i="12"/>
  <c r="L182" i="12"/>
  <c r="I182" i="12"/>
  <c r="C182" i="12" s="1"/>
  <c r="F182" i="12"/>
  <c r="O181" i="12"/>
  <c r="L181" i="12"/>
  <c r="I181" i="12"/>
  <c r="F181" i="12"/>
  <c r="O180" i="12"/>
  <c r="O179" i="12" s="1"/>
  <c r="L180" i="12"/>
  <c r="L179" i="12" s="1"/>
  <c r="I180" i="12"/>
  <c r="C180" i="12" s="1"/>
  <c r="F180" i="12"/>
  <c r="N179" i="12"/>
  <c r="M179" i="12"/>
  <c r="K179" i="12"/>
  <c r="J179" i="12"/>
  <c r="I179" i="12"/>
  <c r="H179" i="12"/>
  <c r="G179" i="12"/>
  <c r="F179" i="12"/>
  <c r="F174" i="12" s="1"/>
  <c r="E179" i="12"/>
  <c r="E174" i="12" s="1"/>
  <c r="E173" i="12" s="1"/>
  <c r="D179" i="12"/>
  <c r="O178" i="12"/>
  <c r="L178" i="12"/>
  <c r="I178" i="12"/>
  <c r="C178" i="12" s="1"/>
  <c r="F178" i="12"/>
  <c r="O177" i="12"/>
  <c r="L177" i="12"/>
  <c r="I177" i="12"/>
  <c r="F177" i="12"/>
  <c r="O176" i="12"/>
  <c r="O175" i="12" s="1"/>
  <c r="O174" i="12" s="1"/>
  <c r="L176" i="12"/>
  <c r="L175" i="12" s="1"/>
  <c r="L174" i="12" s="1"/>
  <c r="I176" i="12"/>
  <c r="F176" i="12"/>
  <c r="N175" i="12"/>
  <c r="N174" i="12" s="1"/>
  <c r="M175" i="12"/>
  <c r="M174" i="12" s="1"/>
  <c r="M173" i="12" s="1"/>
  <c r="K175" i="12"/>
  <c r="J175" i="12"/>
  <c r="H175" i="12"/>
  <c r="H174" i="12" s="1"/>
  <c r="H173" i="12" s="1"/>
  <c r="G175" i="12"/>
  <c r="F175" i="12"/>
  <c r="E175" i="12"/>
  <c r="D175" i="12"/>
  <c r="D174" i="12" s="1"/>
  <c r="D173" i="12" s="1"/>
  <c r="K174" i="12"/>
  <c r="K173" i="12" s="1"/>
  <c r="J174" i="12"/>
  <c r="J173" i="12" s="1"/>
  <c r="G174" i="12"/>
  <c r="N173" i="12"/>
  <c r="G173" i="12"/>
  <c r="F173" i="12"/>
  <c r="O172" i="12"/>
  <c r="L172" i="12"/>
  <c r="I172" i="12"/>
  <c r="F172" i="12"/>
  <c r="O171" i="12"/>
  <c r="L171" i="12"/>
  <c r="I171" i="12"/>
  <c r="F171" i="12"/>
  <c r="C171" i="12" s="1"/>
  <c r="O170" i="12"/>
  <c r="L170" i="12"/>
  <c r="I170" i="12"/>
  <c r="F170" i="12"/>
  <c r="C170" i="12" s="1"/>
  <c r="O169" i="12"/>
  <c r="L169" i="12"/>
  <c r="I169" i="12"/>
  <c r="F169" i="12"/>
  <c r="O168" i="12"/>
  <c r="L168" i="12"/>
  <c r="I168" i="12"/>
  <c r="C168" i="12" s="1"/>
  <c r="F168" i="12"/>
  <c r="O167" i="12"/>
  <c r="L167" i="12"/>
  <c r="L166" i="12" s="1"/>
  <c r="L165" i="12" s="1"/>
  <c r="I167" i="12"/>
  <c r="I166" i="12" s="1"/>
  <c r="I165" i="12" s="1"/>
  <c r="F167" i="12"/>
  <c r="O166" i="12"/>
  <c r="O165" i="12" s="1"/>
  <c r="N166" i="12"/>
  <c r="M166" i="12"/>
  <c r="M165" i="12" s="1"/>
  <c r="K166" i="12"/>
  <c r="K165" i="12" s="1"/>
  <c r="J166" i="12"/>
  <c r="H166" i="12"/>
  <c r="H165" i="12" s="1"/>
  <c r="G166" i="12"/>
  <c r="G165" i="12" s="1"/>
  <c r="E166" i="12"/>
  <c r="E165" i="12" s="1"/>
  <c r="D166" i="12"/>
  <c r="N165" i="12"/>
  <c r="J165" i="12"/>
  <c r="D165" i="12"/>
  <c r="O164" i="12"/>
  <c r="L164" i="12"/>
  <c r="I164" i="12"/>
  <c r="F164" i="12"/>
  <c r="O163" i="12"/>
  <c r="L163" i="12"/>
  <c r="I163" i="12"/>
  <c r="F163" i="12"/>
  <c r="O162" i="12"/>
  <c r="O160" i="12" s="1"/>
  <c r="L162" i="12"/>
  <c r="I162" i="12"/>
  <c r="F162" i="12"/>
  <c r="C162" i="12"/>
  <c r="O161" i="12"/>
  <c r="L161" i="12"/>
  <c r="L160" i="12" s="1"/>
  <c r="I161" i="12"/>
  <c r="I160" i="12" s="1"/>
  <c r="F161" i="12"/>
  <c r="C161" i="12" s="1"/>
  <c r="N160" i="12"/>
  <c r="M160" i="12"/>
  <c r="K160" i="12"/>
  <c r="J160" i="12"/>
  <c r="H160" i="12"/>
  <c r="G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C154" i="12"/>
  <c r="O153" i="12"/>
  <c r="L153" i="12"/>
  <c r="I153" i="12"/>
  <c r="F153" i="12"/>
  <c r="C153" i="12" s="1"/>
  <c r="O152" i="12"/>
  <c r="L152" i="12"/>
  <c r="I152" i="12"/>
  <c r="I151" i="12" s="1"/>
  <c r="F152" i="12"/>
  <c r="F151" i="12" s="1"/>
  <c r="N151" i="12"/>
  <c r="M151" i="12"/>
  <c r="K151" i="12"/>
  <c r="J151" i="12"/>
  <c r="H151" i="12"/>
  <c r="G151" i="12"/>
  <c r="E151" i="12"/>
  <c r="D151" i="12"/>
  <c r="O150" i="12"/>
  <c r="L150" i="12"/>
  <c r="C150" i="12" s="1"/>
  <c r="I150" i="12"/>
  <c r="F150" i="12"/>
  <c r="O149" i="12"/>
  <c r="L149" i="12"/>
  <c r="I149" i="12"/>
  <c r="F149" i="12"/>
  <c r="O148" i="12"/>
  <c r="L148" i="12"/>
  <c r="I148" i="12"/>
  <c r="F148" i="12"/>
  <c r="O147" i="12"/>
  <c r="L147" i="12"/>
  <c r="I147" i="12"/>
  <c r="F147" i="12"/>
  <c r="O146" i="12"/>
  <c r="O144" i="12" s="1"/>
  <c r="L146" i="12"/>
  <c r="I146" i="12"/>
  <c r="F146" i="12"/>
  <c r="C146" i="12"/>
  <c r="O145" i="12"/>
  <c r="L145" i="12"/>
  <c r="I145" i="12"/>
  <c r="I144" i="12" s="1"/>
  <c r="F145" i="12"/>
  <c r="C145" i="12" s="1"/>
  <c r="N144" i="12"/>
  <c r="M144" i="12"/>
  <c r="K144" i="12"/>
  <c r="J144" i="12"/>
  <c r="H144" i="12"/>
  <c r="G144" i="12"/>
  <c r="E144" i="12"/>
  <c r="D144" i="12"/>
  <c r="O143" i="12"/>
  <c r="L143" i="12"/>
  <c r="I143" i="12"/>
  <c r="F143" i="12"/>
  <c r="O142" i="12"/>
  <c r="O141" i="12" s="1"/>
  <c r="L142" i="12"/>
  <c r="I142" i="12"/>
  <c r="F142" i="12"/>
  <c r="N141" i="12"/>
  <c r="M141" i="12"/>
  <c r="K141" i="12"/>
  <c r="J141" i="12"/>
  <c r="I141" i="12"/>
  <c r="H141" i="12"/>
  <c r="G141" i="12"/>
  <c r="F141" i="12"/>
  <c r="E141" i="12"/>
  <c r="D141" i="12"/>
  <c r="O140" i="12"/>
  <c r="L140" i="12"/>
  <c r="I140" i="12"/>
  <c r="F140" i="12"/>
  <c r="O139" i="12"/>
  <c r="L139" i="12"/>
  <c r="I139" i="12"/>
  <c r="F139" i="12"/>
  <c r="O138" i="12"/>
  <c r="L138" i="12"/>
  <c r="C138" i="12" s="1"/>
  <c r="I138" i="12"/>
  <c r="F138" i="12"/>
  <c r="O137" i="12"/>
  <c r="L137" i="12"/>
  <c r="I137" i="12"/>
  <c r="F137" i="12"/>
  <c r="O136" i="12"/>
  <c r="N136" i="12"/>
  <c r="M136" i="12"/>
  <c r="K136" i="12"/>
  <c r="J136" i="12"/>
  <c r="I136" i="12"/>
  <c r="H136" i="12"/>
  <c r="G136" i="12"/>
  <c r="E136" i="12"/>
  <c r="E130" i="12" s="1"/>
  <c r="D136" i="12"/>
  <c r="O135" i="12"/>
  <c r="L135" i="12"/>
  <c r="I135" i="12"/>
  <c r="F135" i="12"/>
  <c r="O134" i="12"/>
  <c r="L134" i="12"/>
  <c r="I134" i="12"/>
  <c r="F134" i="12"/>
  <c r="C134" i="12" s="1"/>
  <c r="O133" i="12"/>
  <c r="L133" i="12"/>
  <c r="I133" i="12"/>
  <c r="F133" i="12"/>
  <c r="O132" i="12"/>
  <c r="O131" i="12" s="1"/>
  <c r="L132" i="12"/>
  <c r="L131" i="12" s="1"/>
  <c r="I132" i="12"/>
  <c r="F132" i="12"/>
  <c r="N131" i="12"/>
  <c r="N130" i="12" s="1"/>
  <c r="M131" i="12"/>
  <c r="M130" i="12" s="1"/>
  <c r="K131" i="12"/>
  <c r="J131" i="12"/>
  <c r="H131" i="12"/>
  <c r="H130" i="12" s="1"/>
  <c r="G131" i="12"/>
  <c r="F131" i="12"/>
  <c r="E131" i="12"/>
  <c r="D131" i="12"/>
  <c r="D130" i="12"/>
  <c r="O129" i="12"/>
  <c r="L129" i="12"/>
  <c r="L128" i="12" s="1"/>
  <c r="I129" i="12"/>
  <c r="I128" i="12" s="1"/>
  <c r="F129" i="12"/>
  <c r="C129" i="12" s="1"/>
  <c r="O128" i="12"/>
  <c r="N128" i="12"/>
  <c r="M128" i="12"/>
  <c r="K128" i="12"/>
  <c r="J128" i="12"/>
  <c r="H128" i="12"/>
  <c r="G128" i="12"/>
  <c r="E128" i="12"/>
  <c r="D128" i="12"/>
  <c r="O127" i="12"/>
  <c r="L127" i="12"/>
  <c r="I127" i="12"/>
  <c r="F127" i="12"/>
  <c r="O126" i="12"/>
  <c r="L126" i="12"/>
  <c r="I126" i="12"/>
  <c r="F126" i="12"/>
  <c r="O125" i="12"/>
  <c r="L125" i="12"/>
  <c r="I125" i="12"/>
  <c r="F125" i="12"/>
  <c r="O124" i="12"/>
  <c r="L124" i="12"/>
  <c r="C124" i="12" s="1"/>
  <c r="I124" i="12"/>
  <c r="F124" i="12"/>
  <c r="O123" i="12"/>
  <c r="L123" i="12"/>
  <c r="I123" i="12"/>
  <c r="F123" i="12"/>
  <c r="F122" i="12" s="1"/>
  <c r="O122" i="12"/>
  <c r="N122" i="12"/>
  <c r="M122" i="12"/>
  <c r="K122" i="12"/>
  <c r="J122" i="12"/>
  <c r="I122" i="12"/>
  <c r="H122" i="12"/>
  <c r="G122" i="12"/>
  <c r="E122" i="12"/>
  <c r="D122" i="12"/>
  <c r="O121" i="12"/>
  <c r="L121" i="12"/>
  <c r="I121" i="12"/>
  <c r="F121" i="12"/>
  <c r="O120" i="12"/>
  <c r="L120" i="12"/>
  <c r="I120" i="12"/>
  <c r="F120" i="12"/>
  <c r="C120" i="12" s="1"/>
  <c r="O119" i="12"/>
  <c r="L119" i="12"/>
  <c r="I119" i="12"/>
  <c r="F119" i="12"/>
  <c r="O118" i="12"/>
  <c r="L118" i="12"/>
  <c r="I118" i="12"/>
  <c r="F118" i="12"/>
  <c r="O117" i="12"/>
  <c r="L117" i="12"/>
  <c r="L116" i="12" s="1"/>
  <c r="I117" i="12"/>
  <c r="F117" i="12"/>
  <c r="O116" i="12"/>
  <c r="N116" i="12"/>
  <c r="M116" i="12"/>
  <c r="K116" i="12"/>
  <c r="J116" i="12"/>
  <c r="I116" i="12"/>
  <c r="H116" i="12"/>
  <c r="G116" i="12"/>
  <c r="F116" i="12"/>
  <c r="E116" i="12"/>
  <c r="D116" i="12"/>
  <c r="O115" i="12"/>
  <c r="L115" i="12"/>
  <c r="I115" i="12"/>
  <c r="F115" i="12"/>
  <c r="O114" i="12"/>
  <c r="L114" i="12"/>
  <c r="I114" i="12"/>
  <c r="C114" i="12" s="1"/>
  <c r="F114" i="12"/>
  <c r="O113" i="12"/>
  <c r="L113" i="12"/>
  <c r="L112" i="12" s="1"/>
  <c r="I113" i="12"/>
  <c r="I112" i="12" s="1"/>
  <c r="F113" i="12"/>
  <c r="O112" i="12"/>
  <c r="N112" i="12"/>
  <c r="M112" i="12"/>
  <c r="K112" i="12"/>
  <c r="J112" i="12"/>
  <c r="H112" i="12"/>
  <c r="G112" i="12"/>
  <c r="F112" i="12"/>
  <c r="E112" i="12"/>
  <c r="D112" i="12"/>
  <c r="O111" i="12"/>
  <c r="L111" i="12"/>
  <c r="I111" i="12"/>
  <c r="F111" i="12"/>
  <c r="C111" i="12" s="1"/>
  <c r="O110" i="12"/>
  <c r="L110" i="12"/>
  <c r="I110" i="12"/>
  <c r="F110" i="12"/>
  <c r="C110" i="12" s="1"/>
  <c r="O109" i="12"/>
  <c r="L109" i="12"/>
  <c r="I109" i="12"/>
  <c r="F109" i="12"/>
  <c r="O108" i="12"/>
  <c r="L108" i="12"/>
  <c r="I108" i="12"/>
  <c r="C108" i="12" s="1"/>
  <c r="F108" i="12"/>
  <c r="O107" i="12"/>
  <c r="L107" i="12"/>
  <c r="I107" i="12"/>
  <c r="F107" i="12"/>
  <c r="O106" i="12"/>
  <c r="L106" i="12"/>
  <c r="I106" i="12"/>
  <c r="I103" i="12" s="1"/>
  <c r="F106" i="12"/>
  <c r="C106" i="12" s="1"/>
  <c r="O105" i="12"/>
  <c r="L105" i="12"/>
  <c r="I105" i="12"/>
  <c r="F105" i="12"/>
  <c r="O104" i="12"/>
  <c r="L104" i="12"/>
  <c r="L103" i="12" s="1"/>
  <c r="I104" i="12"/>
  <c r="F104" i="12"/>
  <c r="O103" i="12"/>
  <c r="N103" i="12"/>
  <c r="M103" i="12"/>
  <c r="K103" i="12"/>
  <c r="J103" i="12"/>
  <c r="J83" i="12" s="1"/>
  <c r="H103" i="12"/>
  <c r="G103" i="12"/>
  <c r="F103" i="12"/>
  <c r="C103" i="12" s="1"/>
  <c r="E103" i="12"/>
  <c r="D103" i="12"/>
  <c r="O102" i="12"/>
  <c r="L102" i="12"/>
  <c r="I102" i="12"/>
  <c r="F102" i="12"/>
  <c r="O101" i="12"/>
  <c r="L101" i="12"/>
  <c r="I101" i="12"/>
  <c r="F101" i="12"/>
  <c r="O100" i="12"/>
  <c r="L100" i="12"/>
  <c r="I100" i="12"/>
  <c r="F100" i="12"/>
  <c r="C100" i="12"/>
  <c r="O99" i="12"/>
  <c r="L99" i="12"/>
  <c r="I99" i="12"/>
  <c r="F99" i="12"/>
  <c r="C99" i="12" s="1"/>
  <c r="O98" i="12"/>
  <c r="L98" i="12"/>
  <c r="I98" i="12"/>
  <c r="F98" i="12"/>
  <c r="O97" i="12"/>
  <c r="L97" i="12"/>
  <c r="I97" i="12"/>
  <c r="F97" i="12"/>
  <c r="C97" i="12" s="1"/>
  <c r="O96" i="12"/>
  <c r="L96" i="12"/>
  <c r="I96" i="12"/>
  <c r="I95" i="12" s="1"/>
  <c r="F96" i="12"/>
  <c r="C96" i="12" s="1"/>
  <c r="N95" i="12"/>
  <c r="M95" i="12"/>
  <c r="L95" i="12"/>
  <c r="K95" i="12"/>
  <c r="J95" i="12"/>
  <c r="H95" i="12"/>
  <c r="G95" i="12"/>
  <c r="E95" i="12"/>
  <c r="D95" i="12"/>
  <c r="O94" i="12"/>
  <c r="L94" i="12"/>
  <c r="I94" i="12"/>
  <c r="F94" i="12"/>
  <c r="O93" i="12"/>
  <c r="L93" i="12"/>
  <c r="I93" i="12"/>
  <c r="F93" i="12"/>
  <c r="O92" i="12"/>
  <c r="L92" i="12"/>
  <c r="C92" i="12" s="1"/>
  <c r="I92" i="12"/>
  <c r="F92" i="12"/>
  <c r="O91" i="12"/>
  <c r="L91" i="12"/>
  <c r="I91" i="12"/>
  <c r="F91" i="12"/>
  <c r="O90" i="12"/>
  <c r="O89" i="12" s="1"/>
  <c r="L90" i="12"/>
  <c r="I90" i="12"/>
  <c r="I89" i="12" s="1"/>
  <c r="F90" i="12"/>
  <c r="F89" i="12" s="1"/>
  <c r="N89" i="12"/>
  <c r="N83" i="12" s="1"/>
  <c r="M89" i="12"/>
  <c r="K89" i="12"/>
  <c r="J89" i="12"/>
  <c r="H89" i="12"/>
  <c r="G89" i="12"/>
  <c r="E89" i="12"/>
  <c r="D89" i="12"/>
  <c r="D83" i="12" s="1"/>
  <c r="O88" i="12"/>
  <c r="L88" i="12"/>
  <c r="I88" i="12"/>
  <c r="F88" i="12"/>
  <c r="C88" i="12" s="1"/>
  <c r="O87" i="12"/>
  <c r="L87" i="12"/>
  <c r="I87" i="12"/>
  <c r="F87" i="12"/>
  <c r="O86" i="12"/>
  <c r="L86" i="12"/>
  <c r="I86" i="12"/>
  <c r="C86" i="12" s="1"/>
  <c r="F86" i="12"/>
  <c r="O85" i="12"/>
  <c r="L85" i="12"/>
  <c r="L84" i="12" s="1"/>
  <c r="I85" i="12"/>
  <c r="F85" i="12"/>
  <c r="O84" i="12"/>
  <c r="N84" i="12"/>
  <c r="M84" i="12"/>
  <c r="K84" i="12"/>
  <c r="J84" i="12"/>
  <c r="H84" i="12"/>
  <c r="G84" i="12"/>
  <c r="G83" i="12" s="1"/>
  <c r="E84" i="12"/>
  <c r="D84" i="12"/>
  <c r="O82" i="12"/>
  <c r="L82" i="12"/>
  <c r="I82" i="12"/>
  <c r="F82" i="12"/>
  <c r="O81" i="12"/>
  <c r="L81" i="12"/>
  <c r="L80" i="12" s="1"/>
  <c r="I81" i="12"/>
  <c r="F81" i="12"/>
  <c r="F80" i="12" s="1"/>
  <c r="O80" i="12"/>
  <c r="N80" i="12"/>
  <c r="M80" i="12"/>
  <c r="K80" i="12"/>
  <c r="J80" i="12"/>
  <c r="H80" i="12"/>
  <c r="G80" i="12"/>
  <c r="E80" i="12"/>
  <c r="D80" i="12"/>
  <c r="O79" i="12"/>
  <c r="L79" i="12"/>
  <c r="I79" i="12"/>
  <c r="F79" i="12"/>
  <c r="O78" i="12"/>
  <c r="O77" i="12" s="1"/>
  <c r="O76" i="12" s="1"/>
  <c r="L78" i="12"/>
  <c r="L77" i="12" s="1"/>
  <c r="L76" i="12" s="1"/>
  <c r="I78" i="12"/>
  <c r="I77" i="12" s="1"/>
  <c r="F78" i="12"/>
  <c r="N77" i="12"/>
  <c r="N76" i="12" s="1"/>
  <c r="M77" i="12"/>
  <c r="M76" i="12" s="1"/>
  <c r="K77" i="12"/>
  <c r="J77" i="12"/>
  <c r="J76" i="12" s="1"/>
  <c r="H77" i="12"/>
  <c r="G77" i="12"/>
  <c r="F77" i="12"/>
  <c r="E77" i="12"/>
  <c r="E76" i="12" s="1"/>
  <c r="D77" i="12"/>
  <c r="K76" i="12"/>
  <c r="G76" i="12"/>
  <c r="O74" i="12"/>
  <c r="L74" i="12"/>
  <c r="I74" i="12"/>
  <c r="C74" i="12" s="1"/>
  <c r="F74" i="12"/>
  <c r="O73" i="12"/>
  <c r="L73" i="12"/>
  <c r="I73" i="12"/>
  <c r="F73" i="12"/>
  <c r="O72" i="12"/>
  <c r="L72" i="12"/>
  <c r="I72" i="12"/>
  <c r="F72" i="12"/>
  <c r="O71" i="12"/>
  <c r="L71" i="12"/>
  <c r="I71" i="12"/>
  <c r="F71" i="12"/>
  <c r="O70" i="12"/>
  <c r="O69" i="12" s="1"/>
  <c r="L70" i="12"/>
  <c r="I70" i="12"/>
  <c r="F70" i="12"/>
  <c r="N69" i="12"/>
  <c r="N67" i="12" s="1"/>
  <c r="M69" i="12"/>
  <c r="M67" i="12" s="1"/>
  <c r="K69" i="12"/>
  <c r="J69" i="12"/>
  <c r="J67" i="12" s="1"/>
  <c r="H69" i="12"/>
  <c r="G69" i="12"/>
  <c r="G67" i="12" s="1"/>
  <c r="F69" i="12"/>
  <c r="E69" i="12"/>
  <c r="D69" i="12"/>
  <c r="D67" i="12" s="1"/>
  <c r="O68" i="12"/>
  <c r="O67" i="12" s="1"/>
  <c r="L68" i="12"/>
  <c r="I68" i="12"/>
  <c r="F68" i="12"/>
  <c r="C68" i="12"/>
  <c r="K67" i="12"/>
  <c r="H67" i="12"/>
  <c r="E67" i="12"/>
  <c r="O66" i="12"/>
  <c r="L66" i="12"/>
  <c r="I66" i="12"/>
  <c r="F66" i="12"/>
  <c r="O65" i="12"/>
  <c r="L65" i="12"/>
  <c r="I65" i="12"/>
  <c r="F65" i="12"/>
  <c r="O64" i="12"/>
  <c r="L64" i="12"/>
  <c r="C64" i="12" s="1"/>
  <c r="I64" i="12"/>
  <c r="F64" i="12"/>
  <c r="O63" i="12"/>
  <c r="L63" i="12"/>
  <c r="I63" i="12"/>
  <c r="F63" i="12"/>
  <c r="O62" i="12"/>
  <c r="L62" i="12"/>
  <c r="I62" i="12"/>
  <c r="F62" i="12"/>
  <c r="O61" i="12"/>
  <c r="L61" i="12"/>
  <c r="I61" i="12"/>
  <c r="F61" i="12"/>
  <c r="O60" i="12"/>
  <c r="O58" i="12" s="1"/>
  <c r="L60" i="12"/>
  <c r="I60" i="12"/>
  <c r="F60" i="12"/>
  <c r="C60" i="12"/>
  <c r="O59" i="12"/>
  <c r="L59" i="12"/>
  <c r="I59" i="12"/>
  <c r="I58" i="12" s="1"/>
  <c r="F59" i="12"/>
  <c r="C59" i="12" s="1"/>
  <c r="N58" i="12"/>
  <c r="M58" i="12"/>
  <c r="K58" i="12"/>
  <c r="K54" i="12" s="1"/>
  <c r="K53" i="12" s="1"/>
  <c r="J58" i="12"/>
  <c r="H58" i="12"/>
  <c r="G58" i="12"/>
  <c r="E58" i="12"/>
  <c r="D58" i="12"/>
  <c r="O57" i="12"/>
  <c r="L57" i="12"/>
  <c r="I57" i="12"/>
  <c r="F57" i="12"/>
  <c r="O56" i="12"/>
  <c r="O55" i="12" s="1"/>
  <c r="L56" i="12"/>
  <c r="L55" i="12" s="1"/>
  <c r="I56" i="12"/>
  <c r="I55" i="12" s="1"/>
  <c r="I54" i="12" s="1"/>
  <c r="F56" i="12"/>
  <c r="C56" i="12" s="1"/>
  <c r="N55" i="12"/>
  <c r="N54" i="12" s="1"/>
  <c r="N53" i="12" s="1"/>
  <c r="M55" i="12"/>
  <c r="M54" i="12" s="1"/>
  <c r="K55" i="12"/>
  <c r="J55" i="12"/>
  <c r="H55" i="12"/>
  <c r="H54" i="12" s="1"/>
  <c r="H53" i="12" s="1"/>
  <c r="G55" i="12"/>
  <c r="F55" i="12"/>
  <c r="E55" i="12"/>
  <c r="D55" i="12"/>
  <c r="D54" i="12" s="1"/>
  <c r="G54" i="12"/>
  <c r="E54" i="12"/>
  <c r="E53" i="12" s="1"/>
  <c r="O47" i="12"/>
  <c r="C47" i="12" s="1"/>
  <c r="O46" i="12"/>
  <c r="O45" i="12" s="1"/>
  <c r="C46" i="12"/>
  <c r="N45" i="12"/>
  <c r="M45" i="12"/>
  <c r="C45" i="12"/>
  <c r="L44" i="12"/>
  <c r="I44" i="12"/>
  <c r="F44" i="12"/>
  <c r="F43" i="12" s="1"/>
  <c r="L43" i="12"/>
  <c r="K43" i="12"/>
  <c r="J43" i="12"/>
  <c r="H43" i="12"/>
  <c r="G43" i="12"/>
  <c r="E43" i="12"/>
  <c r="D43" i="12"/>
  <c r="F42" i="12"/>
  <c r="E41" i="12"/>
  <c r="D41" i="12"/>
  <c r="L40" i="12"/>
  <c r="C40" i="12"/>
  <c r="L39" i="12"/>
  <c r="C39" i="12" s="1"/>
  <c r="L38" i="12"/>
  <c r="C38" i="12"/>
  <c r="L37" i="12"/>
  <c r="K36" i="12"/>
  <c r="J36" i="12"/>
  <c r="L35" i="12"/>
  <c r="C35" i="12"/>
  <c r="L34" i="12"/>
  <c r="K33" i="12"/>
  <c r="J33" i="12"/>
  <c r="J26" i="12" s="1"/>
  <c r="L32" i="12"/>
  <c r="L31" i="12" s="1"/>
  <c r="C32" i="12"/>
  <c r="K31" i="12"/>
  <c r="J31" i="12"/>
  <c r="L30" i="12"/>
  <c r="C30" i="12"/>
  <c r="L29" i="12"/>
  <c r="C29" i="12" s="1"/>
  <c r="L28" i="12"/>
  <c r="C28" i="12"/>
  <c r="K27" i="12"/>
  <c r="J27" i="12"/>
  <c r="K26" i="12"/>
  <c r="K20" i="12" s="1"/>
  <c r="F25" i="12"/>
  <c r="C25" i="12"/>
  <c r="E24" i="12"/>
  <c r="E20" i="12" s="1"/>
  <c r="O23" i="12"/>
  <c r="L23" i="12"/>
  <c r="I23" i="12"/>
  <c r="F23" i="12"/>
  <c r="C23" i="12" s="1"/>
  <c r="O22" i="12"/>
  <c r="O21" i="12" s="1"/>
  <c r="L22" i="12"/>
  <c r="I22" i="12"/>
  <c r="I21" i="12" s="1"/>
  <c r="F22" i="12"/>
  <c r="N21" i="12"/>
  <c r="N292" i="12" s="1"/>
  <c r="N291" i="12" s="1"/>
  <c r="M21" i="12"/>
  <c r="M292" i="12" s="1"/>
  <c r="M291" i="12" s="1"/>
  <c r="L21" i="12"/>
  <c r="L292" i="12" s="1"/>
  <c r="L291" i="12" s="1"/>
  <c r="K21" i="12"/>
  <c r="K292" i="12" s="1"/>
  <c r="K291" i="12" s="1"/>
  <c r="J21" i="12"/>
  <c r="J292" i="12" s="1"/>
  <c r="J291" i="12" s="1"/>
  <c r="H21" i="12"/>
  <c r="H292" i="12" s="1"/>
  <c r="H291" i="12" s="1"/>
  <c r="G21" i="12"/>
  <c r="G292" i="12" s="1"/>
  <c r="G291" i="12" s="1"/>
  <c r="E21" i="12"/>
  <c r="E292" i="12" s="1"/>
  <c r="E291" i="12" s="1"/>
  <c r="D21" i="12"/>
  <c r="D292" i="12" s="1"/>
  <c r="D291" i="12" s="1"/>
  <c r="M20" i="12"/>
  <c r="O301" i="11"/>
  <c r="L301" i="11"/>
  <c r="I301" i="11"/>
  <c r="F301" i="11"/>
  <c r="O300" i="11"/>
  <c r="L300" i="11"/>
  <c r="C300" i="11" s="1"/>
  <c r="I300" i="11"/>
  <c r="F300" i="11"/>
  <c r="O299" i="11"/>
  <c r="L299" i="11"/>
  <c r="I299" i="11"/>
  <c r="F299" i="11"/>
  <c r="O298" i="11"/>
  <c r="L298" i="11"/>
  <c r="I298" i="11"/>
  <c r="F298" i="11"/>
  <c r="O297" i="11"/>
  <c r="L297" i="11"/>
  <c r="I297" i="11"/>
  <c r="F297" i="11"/>
  <c r="O296" i="11"/>
  <c r="L296" i="11"/>
  <c r="I296" i="11"/>
  <c r="F296" i="11"/>
  <c r="C296" i="11"/>
  <c r="O295" i="11"/>
  <c r="L295" i="11"/>
  <c r="I295" i="11"/>
  <c r="F295" i="11"/>
  <c r="C295" i="11" s="1"/>
  <c r="O294" i="11"/>
  <c r="L294" i="11"/>
  <c r="I294" i="11"/>
  <c r="F294" i="11"/>
  <c r="N293" i="11"/>
  <c r="M293" i="11"/>
  <c r="L293" i="11"/>
  <c r="K293" i="11"/>
  <c r="J293" i="11"/>
  <c r="H293" i="11"/>
  <c r="G293" i="11"/>
  <c r="E293" i="11"/>
  <c r="D293" i="11"/>
  <c r="O288" i="11"/>
  <c r="L288" i="11"/>
  <c r="I288" i="11"/>
  <c r="C288" i="11" s="1"/>
  <c r="F288" i="11"/>
  <c r="O287" i="11"/>
  <c r="L287" i="11"/>
  <c r="L286" i="11" s="1"/>
  <c r="I287" i="11"/>
  <c r="I286" i="11" s="1"/>
  <c r="F287" i="11"/>
  <c r="N286" i="11"/>
  <c r="M286" i="11"/>
  <c r="K286" i="11"/>
  <c r="J286" i="11"/>
  <c r="H286" i="11"/>
  <c r="G286" i="11"/>
  <c r="E286" i="11"/>
  <c r="D286" i="11"/>
  <c r="O285" i="11"/>
  <c r="L285" i="11"/>
  <c r="L284" i="11" s="1"/>
  <c r="L283" i="11" s="1"/>
  <c r="I285" i="11"/>
  <c r="F285" i="11"/>
  <c r="O284" i="11"/>
  <c r="O283" i="11" s="1"/>
  <c r="N284" i="11"/>
  <c r="N283" i="11" s="1"/>
  <c r="M284" i="11"/>
  <c r="M283" i="11" s="1"/>
  <c r="K284" i="11"/>
  <c r="K283" i="11" s="1"/>
  <c r="J284" i="11"/>
  <c r="I284" i="11"/>
  <c r="I283" i="11" s="1"/>
  <c r="H284" i="11"/>
  <c r="G284" i="11"/>
  <c r="G283" i="11" s="1"/>
  <c r="E284" i="11"/>
  <c r="E283" i="11" s="1"/>
  <c r="D284" i="11"/>
  <c r="D283" i="11" s="1"/>
  <c r="J283" i="11"/>
  <c r="H283" i="11"/>
  <c r="O282" i="11"/>
  <c r="O281" i="11" s="1"/>
  <c r="L282" i="11"/>
  <c r="L281" i="11" s="1"/>
  <c r="I282" i="11"/>
  <c r="F282" i="11"/>
  <c r="N281" i="11"/>
  <c r="M281" i="11"/>
  <c r="K281" i="11"/>
  <c r="J281" i="11"/>
  <c r="H281" i="11"/>
  <c r="G281" i="11"/>
  <c r="F281" i="11"/>
  <c r="E281" i="11"/>
  <c r="D281" i="11"/>
  <c r="O280" i="11"/>
  <c r="L280" i="11"/>
  <c r="I280" i="11"/>
  <c r="C280" i="11" s="1"/>
  <c r="F280" i="11"/>
  <c r="O279" i="11"/>
  <c r="L279" i="11"/>
  <c r="I279" i="11"/>
  <c r="F279" i="11"/>
  <c r="O278" i="11"/>
  <c r="L278" i="11"/>
  <c r="I278" i="11"/>
  <c r="F278" i="11"/>
  <c r="O277" i="11"/>
  <c r="L277" i="11"/>
  <c r="I277" i="11"/>
  <c r="I276" i="11" s="1"/>
  <c r="F277" i="11"/>
  <c r="O276" i="11"/>
  <c r="N276" i="11"/>
  <c r="M276" i="11"/>
  <c r="M270" i="11" s="1"/>
  <c r="M269" i="11" s="1"/>
  <c r="K276" i="11"/>
  <c r="J276" i="11"/>
  <c r="H276" i="11"/>
  <c r="G276" i="11"/>
  <c r="E276" i="11"/>
  <c r="E270" i="11" s="1"/>
  <c r="D276" i="11"/>
  <c r="O275" i="11"/>
  <c r="L275" i="11"/>
  <c r="I275" i="11"/>
  <c r="F275" i="11"/>
  <c r="C275" i="11" s="1"/>
  <c r="O274" i="11"/>
  <c r="L274" i="11"/>
  <c r="I274" i="11"/>
  <c r="F274" i="11"/>
  <c r="O273" i="11"/>
  <c r="O272" i="11" s="1"/>
  <c r="L273" i="11"/>
  <c r="I273" i="11"/>
  <c r="I272" i="11" s="1"/>
  <c r="F273" i="11"/>
  <c r="N272" i="11"/>
  <c r="M272" i="11"/>
  <c r="L272" i="11"/>
  <c r="K272" i="11"/>
  <c r="J272" i="11"/>
  <c r="J270" i="11" s="1"/>
  <c r="H272" i="11"/>
  <c r="G272" i="11"/>
  <c r="F272" i="11"/>
  <c r="E272" i="11"/>
  <c r="D272" i="11"/>
  <c r="O271" i="11"/>
  <c r="O270" i="11" s="1"/>
  <c r="O269" i="11" s="1"/>
  <c r="L271" i="11"/>
  <c r="I271" i="11"/>
  <c r="F271" i="11"/>
  <c r="C271" i="11"/>
  <c r="K270" i="11"/>
  <c r="G270" i="11"/>
  <c r="G269" i="11" s="1"/>
  <c r="K269" i="11"/>
  <c r="E269" i="11"/>
  <c r="O268" i="11"/>
  <c r="L268" i="11"/>
  <c r="I268" i="11"/>
  <c r="F268" i="11"/>
  <c r="C268" i="11" s="1"/>
  <c r="O267" i="11"/>
  <c r="L267" i="11"/>
  <c r="I267" i="11"/>
  <c r="F267" i="11"/>
  <c r="O266" i="11"/>
  <c r="L266" i="11"/>
  <c r="I266" i="11"/>
  <c r="F266" i="11"/>
  <c r="O265" i="11"/>
  <c r="O264" i="11" s="1"/>
  <c r="L265" i="11"/>
  <c r="I265" i="11"/>
  <c r="I264" i="11" s="1"/>
  <c r="F265" i="11"/>
  <c r="N264" i="11"/>
  <c r="M264" i="11"/>
  <c r="M259" i="11" s="1"/>
  <c r="K264" i="11"/>
  <c r="J264" i="11"/>
  <c r="H264" i="11"/>
  <c r="G264" i="11"/>
  <c r="G259" i="11" s="1"/>
  <c r="E264" i="11"/>
  <c r="D264" i="11"/>
  <c r="O263" i="11"/>
  <c r="L263" i="11"/>
  <c r="L260" i="11" s="1"/>
  <c r="I263" i="11"/>
  <c r="F263" i="11"/>
  <c r="O262" i="11"/>
  <c r="L262" i="11"/>
  <c r="I262" i="11"/>
  <c r="F262" i="11"/>
  <c r="O261" i="11"/>
  <c r="O260" i="11" s="1"/>
  <c r="L261" i="11"/>
  <c r="I261" i="11"/>
  <c r="I260" i="11" s="1"/>
  <c r="F261" i="11"/>
  <c r="F260" i="11" s="1"/>
  <c r="N260" i="11"/>
  <c r="N259" i="11" s="1"/>
  <c r="M260" i="11"/>
  <c r="K260" i="11"/>
  <c r="J260" i="11"/>
  <c r="J259" i="11" s="1"/>
  <c r="H260" i="11"/>
  <c r="H259" i="11" s="1"/>
  <c r="G260" i="11"/>
  <c r="E260" i="11"/>
  <c r="E259" i="11" s="1"/>
  <c r="D260" i="11"/>
  <c r="D259" i="11" s="1"/>
  <c r="K259" i="11"/>
  <c r="O258" i="11"/>
  <c r="L258" i="11"/>
  <c r="I258" i="11"/>
  <c r="F258" i="11"/>
  <c r="O257" i="11"/>
  <c r="L257" i="11"/>
  <c r="I257" i="11"/>
  <c r="C257" i="11" s="1"/>
  <c r="F257" i="11"/>
  <c r="O256" i="11"/>
  <c r="L256" i="11"/>
  <c r="I256" i="11"/>
  <c r="F256" i="11"/>
  <c r="O255" i="11"/>
  <c r="L255" i="11"/>
  <c r="I255" i="11"/>
  <c r="F255" i="11"/>
  <c r="O254" i="11"/>
  <c r="L254" i="11"/>
  <c r="I254" i="11"/>
  <c r="F254" i="11"/>
  <c r="O253" i="11"/>
  <c r="O252" i="11" s="1"/>
  <c r="O251" i="11" s="1"/>
  <c r="L253" i="11"/>
  <c r="I253" i="11"/>
  <c r="F253" i="11"/>
  <c r="N252" i="11"/>
  <c r="N251" i="11" s="1"/>
  <c r="M252" i="11"/>
  <c r="K252" i="11"/>
  <c r="J252" i="11"/>
  <c r="J251" i="11" s="1"/>
  <c r="H252" i="11"/>
  <c r="H251" i="11" s="1"/>
  <c r="G252" i="11"/>
  <c r="G251" i="11" s="1"/>
  <c r="F252" i="11"/>
  <c r="F251" i="11" s="1"/>
  <c r="E252" i="11"/>
  <c r="D252" i="11"/>
  <c r="D251" i="11" s="1"/>
  <c r="M251" i="11"/>
  <c r="K251" i="11"/>
  <c r="E251" i="11"/>
  <c r="O250" i="11"/>
  <c r="L250" i="11"/>
  <c r="I250" i="11"/>
  <c r="F250" i="11"/>
  <c r="O249" i="11"/>
  <c r="L249" i="11"/>
  <c r="I249" i="11"/>
  <c r="F249" i="11"/>
  <c r="O248" i="11"/>
  <c r="L248" i="11"/>
  <c r="I248" i="11"/>
  <c r="F248" i="11"/>
  <c r="O247" i="11"/>
  <c r="O246" i="11" s="1"/>
  <c r="L247" i="11"/>
  <c r="I247" i="11"/>
  <c r="I246" i="11" s="1"/>
  <c r="F247" i="11"/>
  <c r="C247" i="11"/>
  <c r="N246" i="11"/>
  <c r="M246" i="11"/>
  <c r="L246" i="11"/>
  <c r="K246" i="11"/>
  <c r="J246" i="11"/>
  <c r="H246" i="11"/>
  <c r="G246" i="11"/>
  <c r="E246" i="11"/>
  <c r="D246" i="11"/>
  <c r="O245" i="11"/>
  <c r="L245" i="11"/>
  <c r="I245" i="11"/>
  <c r="C245" i="11" s="1"/>
  <c r="F245" i="11"/>
  <c r="O244" i="11"/>
  <c r="L244" i="11"/>
  <c r="I244" i="11"/>
  <c r="F244" i="11"/>
  <c r="O243" i="11"/>
  <c r="L243" i="11"/>
  <c r="I243" i="11"/>
  <c r="F243" i="11"/>
  <c r="C243" i="11" s="1"/>
  <c r="O242" i="11"/>
  <c r="L242" i="11"/>
  <c r="I242" i="11"/>
  <c r="F242" i="11"/>
  <c r="O241" i="11"/>
  <c r="L241" i="11"/>
  <c r="I241" i="11"/>
  <c r="F241" i="11"/>
  <c r="O240" i="11"/>
  <c r="L240" i="11"/>
  <c r="I240" i="11"/>
  <c r="F240" i="11"/>
  <c r="O239" i="11"/>
  <c r="O238" i="11" s="1"/>
  <c r="O231" i="11" s="1"/>
  <c r="L239" i="11"/>
  <c r="L238" i="11" s="1"/>
  <c r="I239" i="11"/>
  <c r="F239" i="11"/>
  <c r="C239" i="11"/>
  <c r="N238" i="11"/>
  <c r="M238" i="11"/>
  <c r="K238" i="11"/>
  <c r="J238" i="11"/>
  <c r="J231" i="11" s="1"/>
  <c r="J230" i="11" s="1"/>
  <c r="H238" i="11"/>
  <c r="G238" i="11"/>
  <c r="E238" i="11"/>
  <c r="D238" i="11"/>
  <c r="D231" i="11" s="1"/>
  <c r="D230" i="11" s="1"/>
  <c r="O237" i="11"/>
  <c r="L237" i="11"/>
  <c r="I237" i="11"/>
  <c r="F237" i="11"/>
  <c r="O236" i="11"/>
  <c r="L236" i="11"/>
  <c r="L235" i="11" s="1"/>
  <c r="I236" i="11"/>
  <c r="F236" i="11"/>
  <c r="F235" i="11" s="1"/>
  <c r="O235" i="11"/>
  <c r="N235" i="11"/>
  <c r="M235" i="11"/>
  <c r="K235" i="11"/>
  <c r="K231" i="11" s="1"/>
  <c r="K230" i="11" s="1"/>
  <c r="J235" i="11"/>
  <c r="H235" i="11"/>
  <c r="G235" i="11"/>
  <c r="G231" i="11" s="1"/>
  <c r="E235" i="11"/>
  <c r="D235" i="11"/>
  <c r="O234" i="11"/>
  <c r="L234" i="11"/>
  <c r="L233" i="11" s="1"/>
  <c r="I234" i="11"/>
  <c r="I233" i="11" s="1"/>
  <c r="F234" i="11"/>
  <c r="O233" i="11"/>
  <c r="N233" i="11"/>
  <c r="M233" i="11"/>
  <c r="M231" i="11" s="1"/>
  <c r="M230" i="11" s="1"/>
  <c r="K233" i="11"/>
  <c r="J233" i="11"/>
  <c r="H233" i="11"/>
  <c r="G233" i="11"/>
  <c r="E233" i="11"/>
  <c r="D233" i="11"/>
  <c r="O232" i="11"/>
  <c r="L232" i="11"/>
  <c r="I232" i="11"/>
  <c r="F232" i="11"/>
  <c r="O229" i="11"/>
  <c r="L229" i="11"/>
  <c r="I229" i="11"/>
  <c r="C229" i="11" s="1"/>
  <c r="F229" i="11"/>
  <c r="O228" i="11"/>
  <c r="L228" i="11"/>
  <c r="L227" i="11" s="1"/>
  <c r="I228" i="11"/>
  <c r="I227" i="11" s="1"/>
  <c r="F228" i="11"/>
  <c r="F227" i="11" s="1"/>
  <c r="O227" i="11"/>
  <c r="N227" i="11"/>
  <c r="M227" i="11"/>
  <c r="K227" i="11"/>
  <c r="J227" i="11"/>
  <c r="H227" i="11"/>
  <c r="G227" i="11"/>
  <c r="E227" i="11"/>
  <c r="D227" i="11"/>
  <c r="D204" i="11" s="1"/>
  <c r="O226" i="11"/>
  <c r="L226" i="11"/>
  <c r="I226" i="11"/>
  <c r="F226" i="11"/>
  <c r="O225" i="11"/>
  <c r="L225" i="11"/>
  <c r="I225" i="11"/>
  <c r="F225" i="11"/>
  <c r="O224" i="11"/>
  <c r="L224" i="11"/>
  <c r="I224" i="11"/>
  <c r="F224" i="11"/>
  <c r="O223" i="11"/>
  <c r="L223" i="11"/>
  <c r="I223" i="11"/>
  <c r="F223" i="11"/>
  <c r="C223" i="11"/>
  <c r="O222" i="11"/>
  <c r="L222" i="11"/>
  <c r="I222" i="11"/>
  <c r="F222" i="11"/>
  <c r="C222" i="11" s="1"/>
  <c r="O221" i="11"/>
  <c r="L221" i="11"/>
  <c r="I221" i="11"/>
  <c r="F221" i="11"/>
  <c r="O220" i="11"/>
  <c r="L220" i="11"/>
  <c r="I220" i="11"/>
  <c r="F220" i="11"/>
  <c r="C220" i="11" s="1"/>
  <c r="O219" i="11"/>
  <c r="L219" i="11"/>
  <c r="I219" i="11"/>
  <c r="F219" i="11"/>
  <c r="C219" i="11" s="1"/>
  <c r="O218" i="11"/>
  <c r="L218" i="11"/>
  <c r="I218" i="11"/>
  <c r="F218" i="11"/>
  <c r="O217" i="11"/>
  <c r="L217" i="11"/>
  <c r="I217" i="11"/>
  <c r="I216" i="11" s="1"/>
  <c r="F217" i="11"/>
  <c r="N216" i="11"/>
  <c r="M216" i="11"/>
  <c r="K216" i="11"/>
  <c r="J216" i="11"/>
  <c r="H216" i="11"/>
  <c r="G216" i="11"/>
  <c r="E216" i="11"/>
  <c r="D216" i="11"/>
  <c r="O215" i="11"/>
  <c r="L215" i="11"/>
  <c r="C215" i="11" s="1"/>
  <c r="I215" i="11"/>
  <c r="F215" i="11"/>
  <c r="O214" i="11"/>
  <c r="L214" i="11"/>
  <c r="I214" i="11"/>
  <c r="F214" i="11"/>
  <c r="O213" i="11"/>
  <c r="L213" i="11"/>
  <c r="I213" i="11"/>
  <c r="F213" i="11"/>
  <c r="O212" i="11"/>
  <c r="L212" i="11"/>
  <c r="I212" i="11"/>
  <c r="F212" i="11"/>
  <c r="O211" i="11"/>
  <c r="L211" i="11"/>
  <c r="I211" i="11"/>
  <c r="F211" i="11"/>
  <c r="C211" i="11"/>
  <c r="O210" i="11"/>
  <c r="L210" i="11"/>
  <c r="I210" i="11"/>
  <c r="F210" i="11"/>
  <c r="C210" i="11" s="1"/>
  <c r="O209" i="11"/>
  <c r="L209" i="11"/>
  <c r="I209" i="11"/>
  <c r="F209" i="11"/>
  <c r="O208" i="11"/>
  <c r="L208" i="11"/>
  <c r="I208" i="11"/>
  <c r="F208" i="11"/>
  <c r="C208" i="11" s="1"/>
  <c r="O207" i="11"/>
  <c r="L207" i="11"/>
  <c r="I207" i="11"/>
  <c r="F207" i="11"/>
  <c r="C207" i="11" s="1"/>
  <c r="O206" i="11"/>
  <c r="L206" i="11"/>
  <c r="L205" i="11" s="1"/>
  <c r="I206" i="11"/>
  <c r="I205" i="11" s="1"/>
  <c r="F206" i="11"/>
  <c r="N205" i="11"/>
  <c r="M205" i="11"/>
  <c r="M204" i="11" s="1"/>
  <c r="M195" i="11" s="1"/>
  <c r="M194" i="11" s="1"/>
  <c r="K205" i="11"/>
  <c r="J205" i="11"/>
  <c r="H205" i="11"/>
  <c r="H204" i="11" s="1"/>
  <c r="G205" i="11"/>
  <c r="G204" i="11" s="1"/>
  <c r="G195" i="11" s="1"/>
  <c r="E205" i="11"/>
  <c r="E204" i="11" s="1"/>
  <c r="D205" i="11"/>
  <c r="N204" i="11"/>
  <c r="J204" i="11"/>
  <c r="O203" i="11"/>
  <c r="L203" i="11"/>
  <c r="C203" i="11" s="1"/>
  <c r="I203" i="11"/>
  <c r="F203" i="11"/>
  <c r="O202" i="11"/>
  <c r="L202" i="11"/>
  <c r="I202" i="11"/>
  <c r="F202" i="11"/>
  <c r="O201" i="11"/>
  <c r="L201" i="11"/>
  <c r="I201" i="11"/>
  <c r="F201" i="11"/>
  <c r="O200" i="11"/>
  <c r="L200" i="11"/>
  <c r="I200" i="11"/>
  <c r="F200" i="11"/>
  <c r="O199" i="11"/>
  <c r="O198" i="11" s="1"/>
  <c r="L199" i="11"/>
  <c r="I199" i="11"/>
  <c r="I198" i="11" s="1"/>
  <c r="F199" i="11"/>
  <c r="C199" i="11"/>
  <c r="N198" i="11"/>
  <c r="M198" i="11"/>
  <c r="L198" i="11"/>
  <c r="K198" i="11"/>
  <c r="K196" i="11" s="1"/>
  <c r="J198" i="11"/>
  <c r="H198" i="11"/>
  <c r="H196" i="11" s="1"/>
  <c r="G198" i="11"/>
  <c r="F198" i="11"/>
  <c r="C198" i="11" s="1"/>
  <c r="E198" i="11"/>
  <c r="D198" i="11"/>
  <c r="D196" i="11" s="1"/>
  <c r="O197" i="11"/>
  <c r="L197" i="11"/>
  <c r="I197" i="11"/>
  <c r="F197" i="11"/>
  <c r="N196" i="11"/>
  <c r="M196" i="11"/>
  <c r="J196" i="11"/>
  <c r="G196" i="11"/>
  <c r="E196" i="11"/>
  <c r="O193" i="11"/>
  <c r="O192" i="11" s="1"/>
  <c r="O191" i="11" s="1"/>
  <c r="L193" i="11"/>
  <c r="L192" i="11" s="1"/>
  <c r="L191" i="11" s="1"/>
  <c r="I193" i="11"/>
  <c r="I192" i="11" s="1"/>
  <c r="I191" i="11" s="1"/>
  <c r="F193" i="11"/>
  <c r="N192" i="11"/>
  <c r="N191" i="11" s="1"/>
  <c r="M192" i="11"/>
  <c r="M191" i="11" s="1"/>
  <c r="M187" i="11" s="1"/>
  <c r="K192" i="11"/>
  <c r="J192" i="11"/>
  <c r="J191" i="11" s="1"/>
  <c r="H192" i="11"/>
  <c r="H191" i="11" s="1"/>
  <c r="G192" i="11"/>
  <c r="G191" i="11" s="1"/>
  <c r="F192" i="11"/>
  <c r="F191" i="11" s="1"/>
  <c r="E192" i="11"/>
  <c r="D192" i="11"/>
  <c r="D191" i="11" s="1"/>
  <c r="K191" i="11"/>
  <c r="E191" i="11"/>
  <c r="O190" i="11"/>
  <c r="L190" i="11"/>
  <c r="I190" i="11"/>
  <c r="F190" i="11"/>
  <c r="O189" i="11"/>
  <c r="O188" i="11" s="1"/>
  <c r="O187" i="11" s="1"/>
  <c r="L189" i="11"/>
  <c r="I189" i="11"/>
  <c r="I188" i="11" s="1"/>
  <c r="F189" i="11"/>
  <c r="N188" i="11"/>
  <c r="N187" i="11" s="1"/>
  <c r="M188" i="11"/>
  <c r="L188" i="11"/>
  <c r="K188" i="11"/>
  <c r="K187" i="11" s="1"/>
  <c r="J188" i="11"/>
  <c r="J187" i="11" s="1"/>
  <c r="H188" i="11"/>
  <c r="G188" i="11"/>
  <c r="F188" i="11"/>
  <c r="F187" i="11" s="1"/>
  <c r="E188" i="11"/>
  <c r="E187" i="11" s="1"/>
  <c r="D188" i="11"/>
  <c r="G187" i="11"/>
  <c r="O186" i="11"/>
  <c r="L186" i="11"/>
  <c r="I186" i="11"/>
  <c r="F186" i="11"/>
  <c r="O185" i="11"/>
  <c r="O184" i="11" s="1"/>
  <c r="L185" i="11"/>
  <c r="I185" i="11"/>
  <c r="I184" i="11" s="1"/>
  <c r="F185" i="11"/>
  <c r="N184" i="11"/>
  <c r="M184" i="11"/>
  <c r="L184" i="11"/>
  <c r="K184" i="11"/>
  <c r="J184" i="11"/>
  <c r="H184" i="11"/>
  <c r="G184" i="11"/>
  <c r="F184" i="11"/>
  <c r="E184" i="11"/>
  <c r="D184" i="11"/>
  <c r="O183" i="11"/>
  <c r="O179" i="11" s="1"/>
  <c r="L183" i="11"/>
  <c r="I183" i="11"/>
  <c r="F183" i="11"/>
  <c r="C183" i="11"/>
  <c r="O182" i="11"/>
  <c r="L182" i="11"/>
  <c r="I182" i="11"/>
  <c r="F182" i="11"/>
  <c r="C182" i="11" s="1"/>
  <c r="O181" i="11"/>
  <c r="L181" i="11"/>
  <c r="I181" i="11"/>
  <c r="F181" i="11"/>
  <c r="O180" i="11"/>
  <c r="L180" i="11"/>
  <c r="L179" i="11" s="1"/>
  <c r="I180" i="11"/>
  <c r="F180" i="11"/>
  <c r="F179" i="11" s="1"/>
  <c r="N179" i="11"/>
  <c r="M179" i="11"/>
  <c r="K179" i="11"/>
  <c r="J179" i="11"/>
  <c r="H179" i="11"/>
  <c r="G179" i="11"/>
  <c r="E179" i="11"/>
  <c r="D179" i="11"/>
  <c r="O178" i="11"/>
  <c r="L178" i="11"/>
  <c r="I178" i="11"/>
  <c r="F178" i="11"/>
  <c r="O177" i="11"/>
  <c r="L177" i="11"/>
  <c r="I177" i="11"/>
  <c r="F177" i="11"/>
  <c r="O176" i="11"/>
  <c r="L176" i="11"/>
  <c r="L175" i="11" s="1"/>
  <c r="I176" i="11"/>
  <c r="F176" i="11"/>
  <c r="F175" i="11" s="1"/>
  <c r="O175" i="11"/>
  <c r="N175" i="11"/>
  <c r="M175" i="11"/>
  <c r="K175" i="11"/>
  <c r="J175" i="11"/>
  <c r="H175" i="11"/>
  <c r="H174" i="11" s="1"/>
  <c r="H173" i="11" s="1"/>
  <c r="G175" i="11"/>
  <c r="E175" i="11"/>
  <c r="D175" i="11"/>
  <c r="N174" i="11"/>
  <c r="N173" i="11" s="1"/>
  <c r="J174" i="11"/>
  <c r="J173" i="11" s="1"/>
  <c r="D174" i="11"/>
  <c r="O172" i="11"/>
  <c r="L172" i="11"/>
  <c r="I172" i="11"/>
  <c r="F172" i="11"/>
  <c r="O171" i="11"/>
  <c r="L171" i="11"/>
  <c r="I171" i="11"/>
  <c r="F171" i="11"/>
  <c r="C171" i="11"/>
  <c r="O170" i="11"/>
  <c r="L170" i="11"/>
  <c r="I170" i="11"/>
  <c r="F170" i="11"/>
  <c r="C170" i="11" s="1"/>
  <c r="O169" i="11"/>
  <c r="L169" i="11"/>
  <c r="I169" i="11"/>
  <c r="F169" i="11"/>
  <c r="O168" i="11"/>
  <c r="L168" i="11"/>
  <c r="I168" i="11"/>
  <c r="F168" i="11"/>
  <c r="O167" i="11"/>
  <c r="O166" i="11" s="1"/>
  <c r="J167" i="11"/>
  <c r="L167" i="11" s="1"/>
  <c r="L166" i="11" s="1"/>
  <c r="I167" i="11"/>
  <c r="F167" i="11"/>
  <c r="N166" i="11"/>
  <c r="M166" i="11"/>
  <c r="M165" i="11" s="1"/>
  <c r="K166" i="11"/>
  <c r="K165" i="11" s="1"/>
  <c r="I166" i="11"/>
  <c r="I165" i="11" s="1"/>
  <c r="H166" i="11"/>
  <c r="G166" i="11"/>
  <c r="G165" i="11" s="1"/>
  <c r="E166" i="11"/>
  <c r="E165" i="11" s="1"/>
  <c r="D166" i="11"/>
  <c r="N165" i="11"/>
  <c r="L165" i="11"/>
  <c r="H165" i="11"/>
  <c r="D165" i="11"/>
  <c r="O164" i="11"/>
  <c r="L164" i="11"/>
  <c r="I164" i="11"/>
  <c r="F164" i="11"/>
  <c r="O163" i="11"/>
  <c r="L163" i="11"/>
  <c r="I163" i="11"/>
  <c r="F163" i="11"/>
  <c r="O162" i="11"/>
  <c r="L162" i="11"/>
  <c r="I162" i="11"/>
  <c r="F162" i="11"/>
  <c r="O161" i="11"/>
  <c r="L161" i="11"/>
  <c r="L160" i="11" s="1"/>
  <c r="I161" i="11"/>
  <c r="I160" i="11" s="1"/>
  <c r="F161" i="11"/>
  <c r="N160" i="11"/>
  <c r="M160" i="11"/>
  <c r="K160" i="11"/>
  <c r="J160" i="11"/>
  <c r="H160" i="11"/>
  <c r="G160" i="11"/>
  <c r="E160" i="11"/>
  <c r="D160" i="11"/>
  <c r="O159" i="11"/>
  <c r="L159" i="11"/>
  <c r="I159" i="11"/>
  <c r="F159" i="11"/>
  <c r="O158" i="11"/>
  <c r="L158" i="11"/>
  <c r="I158" i="11"/>
  <c r="C158" i="11" s="1"/>
  <c r="F158" i="11"/>
  <c r="O157" i="11"/>
  <c r="L157" i="11"/>
  <c r="I157" i="11"/>
  <c r="F157" i="11"/>
  <c r="O156" i="11"/>
  <c r="L156" i="11"/>
  <c r="I156" i="11"/>
  <c r="C156" i="11" s="1"/>
  <c r="F156" i="11"/>
  <c r="O155" i="11"/>
  <c r="L155" i="11"/>
  <c r="I155" i="11"/>
  <c r="F155" i="11"/>
  <c r="O154" i="11"/>
  <c r="L154" i="11"/>
  <c r="L151" i="11" s="1"/>
  <c r="I154" i="11"/>
  <c r="F154" i="11"/>
  <c r="O153" i="11"/>
  <c r="L153" i="11"/>
  <c r="I153" i="11"/>
  <c r="F153" i="11"/>
  <c r="O152" i="11"/>
  <c r="L152" i="11"/>
  <c r="I152" i="11"/>
  <c r="F152" i="11"/>
  <c r="N151" i="11"/>
  <c r="M151" i="11"/>
  <c r="K151" i="11"/>
  <c r="J151" i="11"/>
  <c r="H151" i="11"/>
  <c r="G151" i="11"/>
  <c r="E151" i="11"/>
  <c r="D151" i="11"/>
  <c r="O150" i="11"/>
  <c r="L150" i="11"/>
  <c r="I150" i="11"/>
  <c r="F150" i="11"/>
  <c r="O149" i="11"/>
  <c r="L149" i="11"/>
  <c r="I149" i="11"/>
  <c r="F149" i="11"/>
  <c r="O148" i="11"/>
  <c r="L148" i="11"/>
  <c r="I148" i="11"/>
  <c r="C148" i="11" s="1"/>
  <c r="F148" i="11"/>
  <c r="O147" i="11"/>
  <c r="L147" i="11"/>
  <c r="I147" i="11"/>
  <c r="F147" i="11"/>
  <c r="O146" i="11"/>
  <c r="L146" i="11"/>
  <c r="I146" i="11"/>
  <c r="C146" i="11" s="1"/>
  <c r="F146" i="11"/>
  <c r="O145" i="11"/>
  <c r="L145" i="11"/>
  <c r="L144" i="11" s="1"/>
  <c r="I145" i="11"/>
  <c r="I144" i="11" s="1"/>
  <c r="F145" i="11"/>
  <c r="N144" i="11"/>
  <c r="M144" i="11"/>
  <c r="K144" i="11"/>
  <c r="J144" i="11"/>
  <c r="H144" i="11"/>
  <c r="G144" i="11"/>
  <c r="E144" i="11"/>
  <c r="D144" i="11"/>
  <c r="O143" i="11"/>
  <c r="L143" i="11"/>
  <c r="I143" i="11"/>
  <c r="F143" i="11"/>
  <c r="O142" i="11"/>
  <c r="O141" i="11" s="1"/>
  <c r="L142" i="11"/>
  <c r="I142" i="11"/>
  <c r="I141" i="11" s="1"/>
  <c r="F142" i="11"/>
  <c r="N141" i="11"/>
  <c r="M141" i="11"/>
  <c r="K141" i="11"/>
  <c r="J141" i="11"/>
  <c r="H141" i="11"/>
  <c r="H130" i="11" s="1"/>
  <c r="G141" i="11"/>
  <c r="G130" i="11" s="1"/>
  <c r="F141" i="11"/>
  <c r="E141" i="11"/>
  <c r="D141" i="11"/>
  <c r="O140" i="11"/>
  <c r="L140" i="11"/>
  <c r="I140" i="11"/>
  <c r="F140" i="11"/>
  <c r="O139" i="11"/>
  <c r="L139" i="11"/>
  <c r="I139" i="11"/>
  <c r="F139" i="11"/>
  <c r="O138" i="11"/>
  <c r="L138" i="11"/>
  <c r="I138" i="11"/>
  <c r="F138" i="11"/>
  <c r="O137" i="11"/>
  <c r="L137" i="11"/>
  <c r="L136" i="11" s="1"/>
  <c r="I137" i="11"/>
  <c r="F137" i="11"/>
  <c r="N136" i="11"/>
  <c r="M136" i="11"/>
  <c r="K136" i="11"/>
  <c r="J136" i="11"/>
  <c r="I136" i="11"/>
  <c r="H136" i="11"/>
  <c r="G136" i="11"/>
  <c r="E136" i="11"/>
  <c r="D136" i="11"/>
  <c r="O135" i="11"/>
  <c r="L135" i="11"/>
  <c r="I135" i="11"/>
  <c r="F135" i="11"/>
  <c r="O134" i="11"/>
  <c r="L134" i="11"/>
  <c r="I134" i="11"/>
  <c r="F134" i="11"/>
  <c r="O133" i="11"/>
  <c r="L133" i="11"/>
  <c r="I133" i="11"/>
  <c r="F133" i="11"/>
  <c r="O132" i="11"/>
  <c r="L132" i="11"/>
  <c r="I132" i="11"/>
  <c r="F132" i="11"/>
  <c r="C132" i="11" s="1"/>
  <c r="N131" i="11"/>
  <c r="M131" i="11"/>
  <c r="K131" i="11"/>
  <c r="J131" i="11"/>
  <c r="H131" i="11"/>
  <c r="G131" i="11"/>
  <c r="E131" i="11"/>
  <c r="D131" i="11"/>
  <c r="K130" i="11"/>
  <c r="O129" i="11"/>
  <c r="L129" i="11"/>
  <c r="L128" i="11" s="1"/>
  <c r="I129" i="11"/>
  <c r="I128" i="11" s="1"/>
  <c r="F129" i="11"/>
  <c r="O128" i="11"/>
  <c r="N128" i="11"/>
  <c r="M128" i="11"/>
  <c r="K128" i="11"/>
  <c r="J128" i="11"/>
  <c r="H128" i="11"/>
  <c r="G128" i="11"/>
  <c r="E128" i="11"/>
  <c r="D128" i="11"/>
  <c r="O127" i="11"/>
  <c r="L127" i="11"/>
  <c r="I127" i="11"/>
  <c r="F127" i="11"/>
  <c r="O126" i="11"/>
  <c r="O122" i="11" s="1"/>
  <c r="L126" i="11"/>
  <c r="I126" i="11"/>
  <c r="F126" i="11"/>
  <c r="C126" i="11"/>
  <c r="O125" i="11"/>
  <c r="L125" i="11"/>
  <c r="I125" i="11"/>
  <c r="F125" i="11"/>
  <c r="C125" i="11" s="1"/>
  <c r="O124" i="11"/>
  <c r="L124" i="11"/>
  <c r="I124" i="11"/>
  <c r="F124" i="11"/>
  <c r="O123" i="11"/>
  <c r="L123" i="11"/>
  <c r="L122" i="11" s="1"/>
  <c r="I123" i="11"/>
  <c r="F123" i="11"/>
  <c r="F122" i="11" s="1"/>
  <c r="N122" i="11"/>
  <c r="M122" i="11"/>
  <c r="K122" i="11"/>
  <c r="J122" i="11"/>
  <c r="H122" i="11"/>
  <c r="G122" i="11"/>
  <c r="E122" i="11"/>
  <c r="D122" i="11"/>
  <c r="O121" i="11"/>
  <c r="L121" i="11"/>
  <c r="I121" i="11"/>
  <c r="F121" i="11"/>
  <c r="O120" i="11"/>
  <c r="L120" i="11"/>
  <c r="I120" i="11"/>
  <c r="C120" i="11" s="1"/>
  <c r="F120" i="11"/>
  <c r="O119" i="11"/>
  <c r="L119" i="11"/>
  <c r="I119" i="11"/>
  <c r="F119" i="11"/>
  <c r="O118" i="11"/>
  <c r="L118" i="11"/>
  <c r="I118" i="11"/>
  <c r="C118" i="11" s="1"/>
  <c r="F118" i="11"/>
  <c r="O117" i="11"/>
  <c r="L117" i="11"/>
  <c r="L116" i="11" s="1"/>
  <c r="I117" i="11"/>
  <c r="F117" i="11"/>
  <c r="N116" i="11"/>
  <c r="M116" i="11"/>
  <c r="K116" i="11"/>
  <c r="J116" i="11"/>
  <c r="H116" i="11"/>
  <c r="G116" i="11"/>
  <c r="E116" i="11"/>
  <c r="D116" i="11"/>
  <c r="O115" i="11"/>
  <c r="L115" i="11"/>
  <c r="I115" i="11"/>
  <c r="F115" i="11"/>
  <c r="O114" i="11"/>
  <c r="O112" i="11" s="1"/>
  <c r="L114" i="11"/>
  <c r="I114" i="11"/>
  <c r="F114" i="11"/>
  <c r="C114" i="11"/>
  <c r="O113" i="11"/>
  <c r="L113" i="11"/>
  <c r="L112" i="11" s="1"/>
  <c r="I113" i="11"/>
  <c r="I112" i="11" s="1"/>
  <c r="F113" i="11"/>
  <c r="C113" i="11" s="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O103" i="11" s="1"/>
  <c r="L104" i="11"/>
  <c r="I104" i="11"/>
  <c r="I103" i="11" s="1"/>
  <c r="F104" i="11"/>
  <c r="N103" i="11"/>
  <c r="N83" i="11" s="1"/>
  <c r="M103" i="11"/>
  <c r="K103" i="11"/>
  <c r="J103" i="11"/>
  <c r="H103" i="11"/>
  <c r="G103" i="11"/>
  <c r="F103" i="11"/>
  <c r="E103" i="11"/>
  <c r="D103" i="11"/>
  <c r="O102" i="11"/>
  <c r="L102" i="11"/>
  <c r="I102" i="11"/>
  <c r="C102" i="11" s="1"/>
  <c r="F102" i="11"/>
  <c r="O101" i="11"/>
  <c r="L101" i="11"/>
  <c r="I101" i="11"/>
  <c r="F101" i="11"/>
  <c r="O100" i="11"/>
  <c r="L100" i="11"/>
  <c r="I100" i="11"/>
  <c r="F100" i="11"/>
  <c r="O99" i="11"/>
  <c r="L99" i="11"/>
  <c r="I99" i="11"/>
  <c r="F99" i="11"/>
  <c r="O98" i="11"/>
  <c r="L98" i="11"/>
  <c r="I98" i="11"/>
  <c r="F98" i="11"/>
  <c r="O97" i="11"/>
  <c r="L97" i="11"/>
  <c r="I97" i="11"/>
  <c r="F97" i="11"/>
  <c r="O96" i="11"/>
  <c r="O95" i="11" s="1"/>
  <c r="L96" i="11"/>
  <c r="I96" i="11"/>
  <c r="F96" i="11"/>
  <c r="N95" i="11"/>
  <c r="M95" i="11"/>
  <c r="K95" i="11"/>
  <c r="J95" i="11"/>
  <c r="H95" i="11"/>
  <c r="G95" i="11"/>
  <c r="F95" i="11"/>
  <c r="E95" i="11"/>
  <c r="D95" i="11"/>
  <c r="O94" i="11"/>
  <c r="L94" i="11"/>
  <c r="I94" i="11"/>
  <c r="C94" i="11" s="1"/>
  <c r="F94" i="11"/>
  <c r="O93" i="11"/>
  <c r="L93" i="11"/>
  <c r="I93" i="11"/>
  <c r="F93" i="11"/>
  <c r="O92" i="11"/>
  <c r="L92" i="11"/>
  <c r="I92" i="11"/>
  <c r="F92" i="11"/>
  <c r="O91" i="11"/>
  <c r="L91" i="11"/>
  <c r="I91" i="11"/>
  <c r="F91" i="11"/>
  <c r="O90" i="11"/>
  <c r="O89" i="11" s="1"/>
  <c r="L90" i="11"/>
  <c r="I90" i="11"/>
  <c r="F90" i="11"/>
  <c r="N89" i="11"/>
  <c r="M89" i="11"/>
  <c r="K89" i="11"/>
  <c r="J89" i="11"/>
  <c r="H89" i="11"/>
  <c r="G89" i="11"/>
  <c r="F89" i="11"/>
  <c r="E89" i="11"/>
  <c r="D89" i="11"/>
  <c r="O88" i="11"/>
  <c r="L88" i="11"/>
  <c r="I88" i="11"/>
  <c r="C88" i="11" s="1"/>
  <c r="F88" i="11"/>
  <c r="O87" i="11"/>
  <c r="L87" i="11"/>
  <c r="I87" i="11"/>
  <c r="F87" i="11"/>
  <c r="O86" i="11"/>
  <c r="L86" i="11"/>
  <c r="I86" i="11"/>
  <c r="F86" i="11"/>
  <c r="O85" i="11"/>
  <c r="L85" i="11"/>
  <c r="L84" i="11" s="1"/>
  <c r="I85" i="11"/>
  <c r="F85" i="11"/>
  <c r="N84" i="11"/>
  <c r="M84" i="11"/>
  <c r="M83" i="11" s="1"/>
  <c r="K84" i="11"/>
  <c r="J84" i="11"/>
  <c r="H84" i="11"/>
  <c r="H83" i="11" s="1"/>
  <c r="G84" i="11"/>
  <c r="E84" i="11"/>
  <c r="D84" i="11"/>
  <c r="D83" i="11"/>
  <c r="O82" i="11"/>
  <c r="O80" i="11" s="1"/>
  <c r="L82" i="11"/>
  <c r="I82" i="11"/>
  <c r="F82" i="11"/>
  <c r="C82" i="11"/>
  <c r="O81" i="11"/>
  <c r="L81" i="11"/>
  <c r="L80" i="11" s="1"/>
  <c r="I81" i="11"/>
  <c r="I80" i="11" s="1"/>
  <c r="F81" i="11"/>
  <c r="C81" i="11" s="1"/>
  <c r="N80" i="11"/>
  <c r="M80" i="11"/>
  <c r="K80" i="11"/>
  <c r="K76" i="11" s="1"/>
  <c r="J80" i="11"/>
  <c r="H80" i="11"/>
  <c r="G80" i="11"/>
  <c r="E80" i="11"/>
  <c r="D80" i="11"/>
  <c r="O79" i="11"/>
  <c r="L79" i="11"/>
  <c r="I79" i="11"/>
  <c r="F79" i="11"/>
  <c r="O78" i="11"/>
  <c r="O77" i="11" s="1"/>
  <c r="L78" i="11"/>
  <c r="L77" i="11" s="1"/>
  <c r="I78" i="11"/>
  <c r="F78" i="11"/>
  <c r="N77" i="11"/>
  <c r="N76" i="11" s="1"/>
  <c r="M77" i="11"/>
  <c r="M76" i="11" s="1"/>
  <c r="K77" i="11"/>
  <c r="J77" i="11"/>
  <c r="H77" i="11"/>
  <c r="H76" i="11" s="1"/>
  <c r="G77" i="11"/>
  <c r="F77" i="11"/>
  <c r="E77" i="11"/>
  <c r="D77" i="11"/>
  <c r="D76" i="11" s="1"/>
  <c r="G76" i="11"/>
  <c r="E76" i="11"/>
  <c r="O74" i="11"/>
  <c r="L74" i="11"/>
  <c r="I74" i="11"/>
  <c r="F74" i="11"/>
  <c r="C74" i="11" s="1"/>
  <c r="O73" i="11"/>
  <c r="L73" i="11"/>
  <c r="I73" i="11"/>
  <c r="F73" i="11"/>
  <c r="O72" i="11"/>
  <c r="L72" i="11"/>
  <c r="I72" i="11"/>
  <c r="C72" i="11" s="1"/>
  <c r="F72" i="11"/>
  <c r="O71" i="11"/>
  <c r="L71" i="11"/>
  <c r="I71" i="11"/>
  <c r="F71" i="11"/>
  <c r="O70" i="11"/>
  <c r="O69" i="11" s="1"/>
  <c r="L70" i="11"/>
  <c r="L69" i="11" s="1"/>
  <c r="L67" i="11" s="1"/>
  <c r="I70" i="11"/>
  <c r="F70" i="11"/>
  <c r="N69" i="11"/>
  <c r="M69" i="11"/>
  <c r="M67" i="11" s="1"/>
  <c r="K69" i="11"/>
  <c r="J69" i="11"/>
  <c r="H69" i="11"/>
  <c r="H67" i="11" s="1"/>
  <c r="G69" i="11"/>
  <c r="E69" i="11"/>
  <c r="E67" i="11" s="1"/>
  <c r="D69" i="11"/>
  <c r="D67" i="11" s="1"/>
  <c r="O68" i="11"/>
  <c r="O67" i="11" s="1"/>
  <c r="L68" i="11"/>
  <c r="I68" i="11"/>
  <c r="F68" i="11"/>
  <c r="N67" i="11"/>
  <c r="K67" i="11"/>
  <c r="J67" i="11"/>
  <c r="G67" i="11"/>
  <c r="O66" i="11"/>
  <c r="L66" i="11"/>
  <c r="I66" i="11"/>
  <c r="C66" i="11" s="1"/>
  <c r="F66" i="11"/>
  <c r="O65" i="11"/>
  <c r="L65" i="11"/>
  <c r="I65" i="11"/>
  <c r="F65" i="11"/>
  <c r="O64" i="11"/>
  <c r="L64" i="11"/>
  <c r="I64" i="11"/>
  <c r="F64" i="11"/>
  <c r="O63" i="11"/>
  <c r="L63" i="11"/>
  <c r="I63" i="11"/>
  <c r="F63" i="11"/>
  <c r="O62" i="11"/>
  <c r="L62" i="11"/>
  <c r="C62" i="11" s="1"/>
  <c r="I62" i="11"/>
  <c r="F62" i="11"/>
  <c r="O61" i="11"/>
  <c r="L61" i="11"/>
  <c r="I61" i="11"/>
  <c r="F61" i="11"/>
  <c r="O60" i="11"/>
  <c r="L60" i="11"/>
  <c r="I60" i="11"/>
  <c r="F60" i="11"/>
  <c r="O59" i="11"/>
  <c r="L59" i="11"/>
  <c r="I59" i="11"/>
  <c r="F59" i="11"/>
  <c r="F58" i="11" s="1"/>
  <c r="O58" i="11"/>
  <c r="N58" i="11"/>
  <c r="M58" i="11"/>
  <c r="K58" i="11"/>
  <c r="J58" i="11"/>
  <c r="H58" i="11"/>
  <c r="G58" i="11"/>
  <c r="E58" i="11"/>
  <c r="E54" i="11" s="1"/>
  <c r="E53" i="11" s="1"/>
  <c r="D58" i="11"/>
  <c r="O57" i="11"/>
  <c r="L57" i="11"/>
  <c r="I57" i="11"/>
  <c r="F57" i="11"/>
  <c r="C57" i="11" s="1"/>
  <c r="O56" i="11"/>
  <c r="O55" i="11" s="1"/>
  <c r="L56" i="11"/>
  <c r="I56" i="11"/>
  <c r="I55" i="11" s="1"/>
  <c r="F56" i="11"/>
  <c r="N55" i="11"/>
  <c r="N54" i="11" s="1"/>
  <c r="M55" i="11"/>
  <c r="L55" i="11"/>
  <c r="K55" i="11"/>
  <c r="J55" i="11"/>
  <c r="H55" i="11"/>
  <c r="H54" i="11" s="1"/>
  <c r="G55" i="11"/>
  <c r="G54" i="11" s="1"/>
  <c r="G53" i="11" s="1"/>
  <c r="F55" i="11"/>
  <c r="F54" i="11" s="1"/>
  <c r="E55" i="11"/>
  <c r="D55" i="11"/>
  <c r="M54" i="11"/>
  <c r="K54" i="11"/>
  <c r="K53" i="11" s="1"/>
  <c r="O47" i="11"/>
  <c r="C47" i="11"/>
  <c r="O46" i="11"/>
  <c r="C46" i="11"/>
  <c r="O45" i="11"/>
  <c r="C45" i="11" s="1"/>
  <c r="N45" i="11"/>
  <c r="M45" i="11"/>
  <c r="L44" i="11"/>
  <c r="I44" i="11"/>
  <c r="F44" i="11"/>
  <c r="L43" i="11"/>
  <c r="K43" i="11"/>
  <c r="J43" i="11"/>
  <c r="H43" i="11"/>
  <c r="G43" i="11"/>
  <c r="F43" i="11"/>
  <c r="E43" i="11"/>
  <c r="D43" i="11"/>
  <c r="F42" i="11"/>
  <c r="E41" i="11"/>
  <c r="D41" i="11"/>
  <c r="L40" i="11"/>
  <c r="C40" i="11" s="1"/>
  <c r="L39" i="11"/>
  <c r="C39" i="11"/>
  <c r="L38" i="11"/>
  <c r="C38" i="11" s="1"/>
  <c r="L37" i="11"/>
  <c r="C37" i="11"/>
  <c r="K36" i="11"/>
  <c r="J36" i="11"/>
  <c r="L35" i="11"/>
  <c r="C35" i="11" s="1"/>
  <c r="L34" i="11"/>
  <c r="C34" i="11"/>
  <c r="K33" i="11"/>
  <c r="J33" i="11"/>
  <c r="L32" i="11"/>
  <c r="K31" i="11"/>
  <c r="J31" i="11"/>
  <c r="L30" i="11"/>
  <c r="C30" i="11" s="1"/>
  <c r="L29" i="11"/>
  <c r="C29" i="11"/>
  <c r="L28" i="11"/>
  <c r="K27" i="11"/>
  <c r="K26" i="11" s="1"/>
  <c r="J27" i="11"/>
  <c r="J26" i="11" s="1"/>
  <c r="J20" i="11" s="1"/>
  <c r="F25" i="11"/>
  <c r="C25" i="11" s="1"/>
  <c r="I24" i="11"/>
  <c r="F24" i="11"/>
  <c r="C24" i="11" s="1"/>
  <c r="O23" i="11"/>
  <c r="O21" i="11" s="1"/>
  <c r="L23" i="11"/>
  <c r="I23" i="11"/>
  <c r="F23" i="11"/>
  <c r="C23" i="11"/>
  <c r="O22" i="11"/>
  <c r="L22" i="11"/>
  <c r="L21" i="11" s="1"/>
  <c r="I22" i="11"/>
  <c r="I21" i="11" s="1"/>
  <c r="I292" i="11" s="1"/>
  <c r="F22" i="11"/>
  <c r="F21" i="11" s="1"/>
  <c r="N21" i="11"/>
  <c r="N292" i="11" s="1"/>
  <c r="N291" i="11" s="1"/>
  <c r="M21" i="11"/>
  <c r="M292" i="11" s="1"/>
  <c r="M291" i="11" s="1"/>
  <c r="K21" i="11"/>
  <c r="J21" i="11"/>
  <c r="J292" i="11" s="1"/>
  <c r="J291" i="11" s="1"/>
  <c r="H21" i="11"/>
  <c r="H292" i="11" s="1"/>
  <c r="H291" i="11" s="1"/>
  <c r="G21" i="11"/>
  <c r="G292" i="11" s="1"/>
  <c r="G291" i="11" s="1"/>
  <c r="E21" i="11"/>
  <c r="E292" i="11" s="1"/>
  <c r="E291" i="11" s="1"/>
  <c r="D21" i="11"/>
  <c r="D292" i="11" s="1"/>
  <c r="D291" i="11" s="1"/>
  <c r="N20" i="11"/>
  <c r="H20" i="11"/>
  <c r="D20" i="11"/>
  <c r="O301" i="10"/>
  <c r="L301" i="10"/>
  <c r="I301" i="10"/>
  <c r="F301" i="10"/>
  <c r="C301" i="10" s="1"/>
  <c r="O300" i="10"/>
  <c r="L300" i="10"/>
  <c r="I300" i="10"/>
  <c r="F300" i="10"/>
  <c r="O299" i="10"/>
  <c r="L299" i="10"/>
  <c r="I299" i="10"/>
  <c r="C299" i="10" s="1"/>
  <c r="F299" i="10"/>
  <c r="O298" i="10"/>
  <c r="L298" i="10"/>
  <c r="I298" i="10"/>
  <c r="F298" i="10"/>
  <c r="O297" i="10"/>
  <c r="L297" i="10"/>
  <c r="I297" i="10"/>
  <c r="F297" i="10"/>
  <c r="O296" i="10"/>
  <c r="L296" i="10"/>
  <c r="I296" i="10"/>
  <c r="F296" i="10"/>
  <c r="O295" i="10"/>
  <c r="L295" i="10"/>
  <c r="I295" i="10"/>
  <c r="F295" i="10"/>
  <c r="O294" i="10"/>
  <c r="L294" i="10"/>
  <c r="L293" i="10" s="1"/>
  <c r="I294" i="10"/>
  <c r="F294" i="10"/>
  <c r="O293" i="10"/>
  <c r="N293" i="10"/>
  <c r="M293" i="10"/>
  <c r="K293" i="10"/>
  <c r="J293" i="10"/>
  <c r="H293" i="10"/>
  <c r="G293" i="10"/>
  <c r="E293" i="10"/>
  <c r="D293" i="10"/>
  <c r="O288" i="10"/>
  <c r="L288" i="10"/>
  <c r="I288" i="10"/>
  <c r="F288" i="10"/>
  <c r="O287" i="10"/>
  <c r="O286" i="10" s="1"/>
  <c r="L287" i="10"/>
  <c r="I287" i="10"/>
  <c r="F287" i="10"/>
  <c r="N286" i="10"/>
  <c r="M286" i="10"/>
  <c r="L286" i="10"/>
  <c r="K286" i="10"/>
  <c r="J286" i="10"/>
  <c r="H286" i="10"/>
  <c r="G286" i="10"/>
  <c r="F286" i="10"/>
  <c r="E286" i="10"/>
  <c r="D286" i="10"/>
  <c r="O285" i="10"/>
  <c r="O284" i="10" s="1"/>
  <c r="O283" i="10" s="1"/>
  <c r="L285" i="10"/>
  <c r="L284" i="10" s="1"/>
  <c r="L283" i="10" s="1"/>
  <c r="I285" i="10"/>
  <c r="F285" i="10"/>
  <c r="N284" i="10"/>
  <c r="N283" i="10" s="1"/>
  <c r="M284" i="10"/>
  <c r="M283" i="10" s="1"/>
  <c r="K284" i="10"/>
  <c r="J284" i="10"/>
  <c r="J283" i="10" s="1"/>
  <c r="H284" i="10"/>
  <c r="H283" i="10" s="1"/>
  <c r="G284" i="10"/>
  <c r="F284" i="10"/>
  <c r="F283" i="10" s="1"/>
  <c r="E284" i="10"/>
  <c r="D284" i="10"/>
  <c r="D283" i="10" s="1"/>
  <c r="K283" i="10"/>
  <c r="G283" i="10"/>
  <c r="E283" i="10"/>
  <c r="O282" i="10"/>
  <c r="L282" i="10"/>
  <c r="L281" i="10" s="1"/>
  <c r="I282" i="10"/>
  <c r="I281" i="10" s="1"/>
  <c r="F282" i="10"/>
  <c r="C282" i="10" s="1"/>
  <c r="O281" i="10"/>
  <c r="N281" i="10"/>
  <c r="M281" i="10"/>
  <c r="K281" i="10"/>
  <c r="J281" i="10"/>
  <c r="H281" i="10"/>
  <c r="G281" i="10"/>
  <c r="E281" i="10"/>
  <c r="D281" i="10"/>
  <c r="O280" i="10"/>
  <c r="L280" i="10"/>
  <c r="I280" i="10"/>
  <c r="F280" i="10"/>
  <c r="O279" i="10"/>
  <c r="L279" i="10"/>
  <c r="I279" i="10"/>
  <c r="F279" i="10"/>
  <c r="O278" i="10"/>
  <c r="L278" i="10"/>
  <c r="C278" i="10" s="1"/>
  <c r="I278" i="10"/>
  <c r="F278" i="10"/>
  <c r="O277" i="10"/>
  <c r="O276" i="10" s="1"/>
  <c r="L277" i="10"/>
  <c r="I277" i="10"/>
  <c r="F277" i="10"/>
  <c r="F276" i="10" s="1"/>
  <c r="N276" i="10"/>
  <c r="M276" i="10"/>
  <c r="K276" i="10"/>
  <c r="K270" i="10" s="1"/>
  <c r="K269" i="10" s="1"/>
  <c r="J276" i="10"/>
  <c r="J270" i="10" s="1"/>
  <c r="J269" i="10" s="1"/>
  <c r="H276" i="10"/>
  <c r="G276" i="10"/>
  <c r="E276" i="10"/>
  <c r="D276" i="10"/>
  <c r="O275" i="10"/>
  <c r="L275" i="10"/>
  <c r="I275" i="10"/>
  <c r="F275" i="10"/>
  <c r="O274" i="10"/>
  <c r="L274" i="10"/>
  <c r="I274" i="10"/>
  <c r="F274" i="10"/>
  <c r="O273" i="10"/>
  <c r="O272" i="10" s="1"/>
  <c r="L273" i="10"/>
  <c r="I273" i="10"/>
  <c r="F273" i="10"/>
  <c r="N272" i="10"/>
  <c r="M272" i="10"/>
  <c r="M270" i="10" s="1"/>
  <c r="M269" i="10" s="1"/>
  <c r="L272" i="10"/>
  <c r="K272" i="10"/>
  <c r="J272" i="10"/>
  <c r="I272" i="10"/>
  <c r="H272" i="10"/>
  <c r="H270" i="10" s="1"/>
  <c r="H269" i="10" s="1"/>
  <c r="G272" i="10"/>
  <c r="E272" i="10"/>
  <c r="D272" i="10"/>
  <c r="O271" i="10"/>
  <c r="L271" i="10"/>
  <c r="I271" i="10"/>
  <c r="F271" i="10"/>
  <c r="N270" i="10"/>
  <c r="N269" i="10" s="1"/>
  <c r="G270" i="10"/>
  <c r="E270" i="10"/>
  <c r="E269" i="10" s="1"/>
  <c r="O268" i="10"/>
  <c r="L268" i="10"/>
  <c r="I268" i="10"/>
  <c r="F268" i="10"/>
  <c r="O267" i="10"/>
  <c r="L267" i="10"/>
  <c r="I267" i="10"/>
  <c r="F267" i="10"/>
  <c r="O266" i="10"/>
  <c r="L266" i="10"/>
  <c r="I266" i="10"/>
  <c r="F266" i="10"/>
  <c r="O265" i="10"/>
  <c r="O264" i="10" s="1"/>
  <c r="L265" i="10"/>
  <c r="I265" i="10"/>
  <c r="F265" i="10"/>
  <c r="C265" i="10"/>
  <c r="N264" i="10"/>
  <c r="M264" i="10"/>
  <c r="L264" i="10"/>
  <c r="K264" i="10"/>
  <c r="K259" i="10" s="1"/>
  <c r="J264" i="10"/>
  <c r="H264" i="10"/>
  <c r="G264" i="10"/>
  <c r="G259" i="10" s="1"/>
  <c r="E264" i="10"/>
  <c r="D264" i="10"/>
  <c r="O263" i="10"/>
  <c r="L263" i="10"/>
  <c r="I263" i="10"/>
  <c r="C263" i="10" s="1"/>
  <c r="F263" i="10"/>
  <c r="O262" i="10"/>
  <c r="L262" i="10"/>
  <c r="I262" i="10"/>
  <c r="F262" i="10"/>
  <c r="O261" i="10"/>
  <c r="O260" i="10" s="1"/>
  <c r="L261" i="10"/>
  <c r="L260" i="10" s="1"/>
  <c r="L259" i="10" s="1"/>
  <c r="I261" i="10"/>
  <c r="F261" i="10"/>
  <c r="C261" i="10" s="1"/>
  <c r="N260" i="10"/>
  <c r="N259" i="10" s="1"/>
  <c r="M260" i="10"/>
  <c r="M259" i="10" s="1"/>
  <c r="K260" i="10"/>
  <c r="J260" i="10"/>
  <c r="H260" i="10"/>
  <c r="H259" i="10" s="1"/>
  <c r="G260" i="10"/>
  <c r="E260" i="10"/>
  <c r="E259" i="10" s="1"/>
  <c r="D260" i="10"/>
  <c r="D259" i="10" s="1"/>
  <c r="J259" i="10"/>
  <c r="O258" i="10"/>
  <c r="L258" i="10"/>
  <c r="I258" i="10"/>
  <c r="F258" i="10"/>
  <c r="O257" i="10"/>
  <c r="L257" i="10"/>
  <c r="C257" i="10" s="1"/>
  <c r="I257" i="10"/>
  <c r="F257" i="10"/>
  <c r="O256" i="10"/>
  <c r="L256" i="10"/>
  <c r="I256" i="10"/>
  <c r="F256" i="10"/>
  <c r="O255" i="10"/>
  <c r="L255" i="10"/>
  <c r="I255" i="10"/>
  <c r="F255" i="10"/>
  <c r="O254" i="10"/>
  <c r="L254" i="10"/>
  <c r="I254" i="10"/>
  <c r="F254" i="10"/>
  <c r="O253" i="10"/>
  <c r="O252" i="10" s="1"/>
  <c r="O251" i="10" s="1"/>
  <c r="L253" i="10"/>
  <c r="I253" i="10"/>
  <c r="F253" i="10"/>
  <c r="F252" i="10" s="1"/>
  <c r="C253" i="10"/>
  <c r="N252" i="10"/>
  <c r="M252" i="10"/>
  <c r="L252" i="10"/>
  <c r="K252" i="10"/>
  <c r="K251" i="10" s="1"/>
  <c r="J252" i="10"/>
  <c r="I252" i="10"/>
  <c r="H252" i="10"/>
  <c r="H251" i="10" s="1"/>
  <c r="G252" i="10"/>
  <c r="G251" i="10" s="1"/>
  <c r="E252" i="10"/>
  <c r="D252" i="10"/>
  <c r="D251" i="10" s="1"/>
  <c r="N251" i="10"/>
  <c r="M251" i="10"/>
  <c r="J251" i="10"/>
  <c r="I251" i="10"/>
  <c r="F251" i="10"/>
  <c r="E251" i="10"/>
  <c r="O250" i="10"/>
  <c r="L250" i="10"/>
  <c r="I250" i="10"/>
  <c r="F250" i="10"/>
  <c r="O249" i="10"/>
  <c r="L249" i="10"/>
  <c r="C249" i="10" s="1"/>
  <c r="I249" i="10"/>
  <c r="F249" i="10"/>
  <c r="O248" i="10"/>
  <c r="L248" i="10"/>
  <c r="I248" i="10"/>
  <c r="F248" i="10"/>
  <c r="O247" i="10"/>
  <c r="O246" i="10" s="1"/>
  <c r="L247" i="10"/>
  <c r="L246" i="10" s="1"/>
  <c r="I247" i="10"/>
  <c r="F247" i="10"/>
  <c r="N246" i="10"/>
  <c r="M246" i="10"/>
  <c r="K246" i="10"/>
  <c r="J246" i="10"/>
  <c r="H246" i="10"/>
  <c r="G246" i="10"/>
  <c r="F246" i="10"/>
  <c r="E246" i="10"/>
  <c r="D246" i="10"/>
  <c r="O245" i="10"/>
  <c r="L245" i="10"/>
  <c r="I245" i="10"/>
  <c r="F245" i="10"/>
  <c r="C245" i="10" s="1"/>
  <c r="O244" i="10"/>
  <c r="L244" i="10"/>
  <c r="I244" i="10"/>
  <c r="F244" i="10"/>
  <c r="O243" i="10"/>
  <c r="L243" i="10"/>
  <c r="I243" i="10"/>
  <c r="F243" i="10"/>
  <c r="O242" i="10"/>
  <c r="L242" i="10"/>
  <c r="I242" i="10"/>
  <c r="F242" i="10"/>
  <c r="O241" i="10"/>
  <c r="L241" i="10"/>
  <c r="C241" i="10" s="1"/>
  <c r="I241" i="10"/>
  <c r="F241" i="10"/>
  <c r="O240" i="10"/>
  <c r="L240" i="10"/>
  <c r="I240" i="10"/>
  <c r="F240" i="10"/>
  <c r="O239" i="10"/>
  <c r="O238" i="10" s="1"/>
  <c r="O231" i="10" s="1"/>
  <c r="L239" i="10"/>
  <c r="L238" i="10" s="1"/>
  <c r="I239" i="10"/>
  <c r="F239" i="10"/>
  <c r="N238" i="10"/>
  <c r="N231" i="10" s="1"/>
  <c r="N230" i="10" s="1"/>
  <c r="M238" i="10"/>
  <c r="K238" i="10"/>
  <c r="J238" i="10"/>
  <c r="J231" i="10" s="1"/>
  <c r="J230" i="10" s="1"/>
  <c r="I238" i="10"/>
  <c r="H238" i="10"/>
  <c r="G238" i="10"/>
  <c r="F238" i="10"/>
  <c r="E238" i="10"/>
  <c r="D238" i="10"/>
  <c r="O237" i="10"/>
  <c r="L237" i="10"/>
  <c r="I237" i="10"/>
  <c r="F237" i="10"/>
  <c r="O236" i="10"/>
  <c r="L236" i="10"/>
  <c r="I236" i="10"/>
  <c r="F236" i="10"/>
  <c r="O235" i="10"/>
  <c r="N235" i="10"/>
  <c r="M235" i="10"/>
  <c r="K235" i="10"/>
  <c r="K231" i="10" s="1"/>
  <c r="J235" i="10"/>
  <c r="I235" i="10"/>
  <c r="H235" i="10"/>
  <c r="G235" i="10"/>
  <c r="E235" i="10"/>
  <c r="D235" i="10"/>
  <c r="O234" i="10"/>
  <c r="L234" i="10"/>
  <c r="I234" i="10"/>
  <c r="F234" i="10"/>
  <c r="O233" i="10"/>
  <c r="N233" i="10"/>
  <c r="M233" i="10"/>
  <c r="L233" i="10"/>
  <c r="K233" i="10"/>
  <c r="J233" i="10"/>
  <c r="I233" i="10"/>
  <c r="H233" i="10"/>
  <c r="H231" i="10" s="1"/>
  <c r="G233" i="10"/>
  <c r="E233" i="10"/>
  <c r="E231" i="10" s="1"/>
  <c r="D233" i="10"/>
  <c r="D231" i="10" s="1"/>
  <c r="O232" i="10"/>
  <c r="L232" i="10"/>
  <c r="I232" i="10"/>
  <c r="F232" i="10"/>
  <c r="M231" i="10"/>
  <c r="M230" i="10" s="1"/>
  <c r="G231" i="10"/>
  <c r="G230" i="10"/>
  <c r="O229" i="10"/>
  <c r="L229" i="10"/>
  <c r="I229" i="10"/>
  <c r="F229" i="10"/>
  <c r="C229" i="10" s="1"/>
  <c r="O228" i="10"/>
  <c r="O227" i="10" s="1"/>
  <c r="L228" i="10"/>
  <c r="L227" i="10" s="1"/>
  <c r="I228" i="10"/>
  <c r="F228" i="10"/>
  <c r="N227" i="10"/>
  <c r="M227" i="10"/>
  <c r="K227" i="10"/>
  <c r="J227" i="10"/>
  <c r="I227" i="10"/>
  <c r="H227" i="10"/>
  <c r="G227" i="10"/>
  <c r="F227" i="10"/>
  <c r="E227" i="10"/>
  <c r="D227" i="10"/>
  <c r="O226" i="10"/>
  <c r="L226" i="10"/>
  <c r="I226" i="10"/>
  <c r="F226" i="10"/>
  <c r="O225" i="10"/>
  <c r="L225" i="10"/>
  <c r="I225" i="10"/>
  <c r="F225" i="10"/>
  <c r="C225" i="10" s="1"/>
  <c r="O224" i="10"/>
  <c r="L224" i="10"/>
  <c r="I224" i="10"/>
  <c r="F224" i="10"/>
  <c r="O223" i="10"/>
  <c r="L223" i="10"/>
  <c r="I223" i="10"/>
  <c r="F223" i="10"/>
  <c r="O222" i="10"/>
  <c r="L222" i="10"/>
  <c r="C222" i="10" s="1"/>
  <c r="I222" i="10"/>
  <c r="F222" i="10"/>
  <c r="O221" i="10"/>
  <c r="L221" i="10"/>
  <c r="C221" i="10" s="1"/>
  <c r="I221" i="10"/>
  <c r="F221" i="10"/>
  <c r="O220" i="10"/>
  <c r="L220" i="10"/>
  <c r="I220" i="10"/>
  <c r="F220" i="10"/>
  <c r="O219" i="10"/>
  <c r="L219" i="10"/>
  <c r="I219" i="10"/>
  <c r="F219" i="10"/>
  <c r="O218" i="10"/>
  <c r="L218" i="10"/>
  <c r="I218" i="10"/>
  <c r="F218" i="10"/>
  <c r="O217" i="10"/>
  <c r="O216" i="10" s="1"/>
  <c r="L217" i="10"/>
  <c r="I217" i="10"/>
  <c r="F217" i="10"/>
  <c r="F216" i="10" s="1"/>
  <c r="C217" i="10"/>
  <c r="N216" i="10"/>
  <c r="M216" i="10"/>
  <c r="K216" i="10"/>
  <c r="J216" i="10"/>
  <c r="I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C208" i="10" s="1"/>
  <c r="I208" i="10"/>
  <c r="F208" i="10"/>
  <c r="O207" i="10"/>
  <c r="L207" i="10"/>
  <c r="I207" i="10"/>
  <c r="F207" i="10"/>
  <c r="O206" i="10"/>
  <c r="O205" i="10" s="1"/>
  <c r="L206" i="10"/>
  <c r="I206" i="10"/>
  <c r="F206" i="10"/>
  <c r="F205" i="10" s="1"/>
  <c r="N205" i="10"/>
  <c r="N204" i="10" s="1"/>
  <c r="N195" i="10" s="1"/>
  <c r="M205" i="10"/>
  <c r="K205" i="10"/>
  <c r="J205" i="10"/>
  <c r="J204" i="10" s="1"/>
  <c r="J195" i="10" s="1"/>
  <c r="H205" i="10"/>
  <c r="H204" i="10" s="1"/>
  <c r="G205" i="10"/>
  <c r="E205" i="10"/>
  <c r="D205" i="10"/>
  <c r="D204" i="10" s="1"/>
  <c r="K204" i="10"/>
  <c r="G204" i="10"/>
  <c r="E204" i="10"/>
  <c r="O203" i="10"/>
  <c r="L203" i="10"/>
  <c r="I203" i="10"/>
  <c r="F203" i="10"/>
  <c r="C203" i="10" s="1"/>
  <c r="O202" i="10"/>
  <c r="L202" i="10"/>
  <c r="I202" i="10"/>
  <c r="F202" i="10"/>
  <c r="O201" i="10"/>
  <c r="L201" i="10"/>
  <c r="I201" i="10"/>
  <c r="F201" i="10"/>
  <c r="C201" i="10" s="1"/>
  <c r="O200" i="10"/>
  <c r="L200" i="10"/>
  <c r="I200" i="10"/>
  <c r="F200" i="10"/>
  <c r="C200" i="10" s="1"/>
  <c r="O199" i="10"/>
  <c r="L199" i="10"/>
  <c r="L198" i="10" s="1"/>
  <c r="I199" i="10"/>
  <c r="I198" i="10" s="1"/>
  <c r="I196" i="10" s="1"/>
  <c r="F199" i="10"/>
  <c r="N198" i="10"/>
  <c r="M198" i="10"/>
  <c r="M196" i="10" s="1"/>
  <c r="K198" i="10"/>
  <c r="K196" i="10" s="1"/>
  <c r="K195" i="10" s="1"/>
  <c r="J198" i="10"/>
  <c r="H198" i="10"/>
  <c r="H196" i="10" s="1"/>
  <c r="G198" i="10"/>
  <c r="G196" i="10" s="1"/>
  <c r="G195" i="10" s="1"/>
  <c r="E198" i="10"/>
  <c r="E196" i="10" s="1"/>
  <c r="D198" i="10"/>
  <c r="D196" i="10" s="1"/>
  <c r="O197" i="10"/>
  <c r="L197" i="10"/>
  <c r="L196" i="10" s="1"/>
  <c r="I197" i="10"/>
  <c r="F197" i="10"/>
  <c r="N196" i="10"/>
  <c r="J196" i="10"/>
  <c r="O193" i="10"/>
  <c r="L193" i="10"/>
  <c r="L192" i="10" s="1"/>
  <c r="L191" i="10" s="1"/>
  <c r="I193" i="10"/>
  <c r="F193" i="10"/>
  <c r="F192" i="10" s="1"/>
  <c r="O192" i="10"/>
  <c r="O191" i="10" s="1"/>
  <c r="N192" i="10"/>
  <c r="N191" i="10" s="1"/>
  <c r="N187" i="10" s="1"/>
  <c r="M192" i="10"/>
  <c r="M191" i="10" s="1"/>
  <c r="K192" i="10"/>
  <c r="K191" i="10" s="1"/>
  <c r="J192" i="10"/>
  <c r="J191" i="10" s="1"/>
  <c r="J187" i="10" s="1"/>
  <c r="I192" i="10"/>
  <c r="I191" i="10" s="1"/>
  <c r="H192" i="10"/>
  <c r="G192" i="10"/>
  <c r="G191" i="10" s="1"/>
  <c r="E192" i="10"/>
  <c r="E191" i="10" s="1"/>
  <c r="D192" i="10"/>
  <c r="H191" i="10"/>
  <c r="D191" i="10"/>
  <c r="D187" i="10" s="1"/>
  <c r="O190" i="10"/>
  <c r="L190" i="10"/>
  <c r="I190" i="10"/>
  <c r="F190" i="10"/>
  <c r="O189" i="10"/>
  <c r="L189" i="10"/>
  <c r="L188" i="10" s="1"/>
  <c r="I189" i="10"/>
  <c r="I188" i="10" s="1"/>
  <c r="F189" i="10"/>
  <c r="F188" i="10" s="1"/>
  <c r="O188" i="10"/>
  <c r="N188" i="10"/>
  <c r="M188" i="10"/>
  <c r="M187" i="10" s="1"/>
  <c r="K188" i="10"/>
  <c r="K187" i="10" s="1"/>
  <c r="J188" i="10"/>
  <c r="H188" i="10"/>
  <c r="G188" i="10"/>
  <c r="G187" i="10" s="1"/>
  <c r="E188" i="10"/>
  <c r="D188" i="10"/>
  <c r="H187" i="10"/>
  <c r="O186" i="10"/>
  <c r="L186" i="10"/>
  <c r="I186" i="10"/>
  <c r="F186" i="10"/>
  <c r="O185" i="10"/>
  <c r="L185" i="10"/>
  <c r="L184" i="10" s="1"/>
  <c r="I185" i="10"/>
  <c r="F185" i="10"/>
  <c r="F184" i="10" s="1"/>
  <c r="O184" i="10"/>
  <c r="N184" i="10"/>
  <c r="M184" i="10"/>
  <c r="K184" i="10"/>
  <c r="J184" i="10"/>
  <c r="H184" i="10"/>
  <c r="G184" i="10"/>
  <c r="E184" i="10"/>
  <c r="D184" i="10"/>
  <c r="O183" i="10"/>
  <c r="L183" i="10"/>
  <c r="I183" i="10"/>
  <c r="F183" i="10"/>
  <c r="O182" i="10"/>
  <c r="L182" i="10"/>
  <c r="I182" i="10"/>
  <c r="F182" i="10"/>
  <c r="O181" i="10"/>
  <c r="L181" i="10"/>
  <c r="I181" i="10"/>
  <c r="F181" i="10"/>
  <c r="O180" i="10"/>
  <c r="O179" i="10" s="1"/>
  <c r="L180" i="10"/>
  <c r="I180" i="10"/>
  <c r="I179" i="10" s="1"/>
  <c r="F180" i="10"/>
  <c r="C180" i="10"/>
  <c r="N179" i="10"/>
  <c r="M179" i="10"/>
  <c r="L179" i="10"/>
  <c r="K179" i="10"/>
  <c r="K174" i="10" s="1"/>
  <c r="K173" i="10" s="1"/>
  <c r="J179" i="10"/>
  <c r="H179" i="10"/>
  <c r="G179" i="10"/>
  <c r="F179" i="10"/>
  <c r="C179" i="10" s="1"/>
  <c r="E179" i="10"/>
  <c r="D179" i="10"/>
  <c r="O178" i="10"/>
  <c r="L178" i="10"/>
  <c r="I178" i="10"/>
  <c r="F178" i="10"/>
  <c r="O177" i="10"/>
  <c r="L177" i="10"/>
  <c r="I177" i="10"/>
  <c r="F177" i="10"/>
  <c r="O176" i="10"/>
  <c r="O175" i="10" s="1"/>
  <c r="L176" i="10"/>
  <c r="L175" i="10" s="1"/>
  <c r="L174" i="10" s="1"/>
  <c r="I176" i="10"/>
  <c r="I175" i="10" s="1"/>
  <c r="F176" i="10"/>
  <c r="N175" i="10"/>
  <c r="N174" i="10" s="1"/>
  <c r="M175" i="10"/>
  <c r="K175" i="10"/>
  <c r="J175" i="10"/>
  <c r="J174" i="10" s="1"/>
  <c r="J173" i="10" s="1"/>
  <c r="H175" i="10"/>
  <c r="G175" i="10"/>
  <c r="E175" i="10"/>
  <c r="E174" i="10" s="1"/>
  <c r="E173" i="10" s="1"/>
  <c r="D175" i="10"/>
  <c r="M174" i="10"/>
  <c r="M173" i="10" s="1"/>
  <c r="G174" i="10"/>
  <c r="G173" i="10" s="1"/>
  <c r="O172" i="10"/>
  <c r="L172" i="10"/>
  <c r="I172" i="10"/>
  <c r="C172" i="10" s="1"/>
  <c r="F172" i="10"/>
  <c r="O171" i="10"/>
  <c r="L171" i="10"/>
  <c r="I171" i="10"/>
  <c r="F171" i="10"/>
  <c r="O170" i="10"/>
  <c r="L170" i="10"/>
  <c r="I170" i="10"/>
  <c r="F170" i="10"/>
  <c r="O169" i="10"/>
  <c r="L169" i="10"/>
  <c r="I169" i="10"/>
  <c r="F169" i="10"/>
  <c r="O168" i="10"/>
  <c r="L168" i="10"/>
  <c r="I168" i="10"/>
  <c r="F168" i="10"/>
  <c r="O167" i="10"/>
  <c r="L167" i="10"/>
  <c r="I167" i="10"/>
  <c r="F167" i="10"/>
  <c r="N166" i="10"/>
  <c r="N165" i="10" s="1"/>
  <c r="M166" i="10"/>
  <c r="M165" i="10" s="1"/>
  <c r="K166" i="10"/>
  <c r="K165" i="10" s="1"/>
  <c r="J166" i="10"/>
  <c r="I166" i="10"/>
  <c r="I165" i="10" s="1"/>
  <c r="H166" i="10"/>
  <c r="G166" i="10"/>
  <c r="G165" i="10" s="1"/>
  <c r="E166" i="10"/>
  <c r="E165" i="10" s="1"/>
  <c r="D166" i="10"/>
  <c r="D165" i="10" s="1"/>
  <c r="J165" i="10"/>
  <c r="H165" i="10"/>
  <c r="O164" i="10"/>
  <c r="L164" i="10"/>
  <c r="I164" i="10"/>
  <c r="F164" i="10"/>
  <c r="O163" i="10"/>
  <c r="L163" i="10"/>
  <c r="I163" i="10"/>
  <c r="F163" i="10"/>
  <c r="O162" i="10"/>
  <c r="L162" i="10"/>
  <c r="I162" i="10"/>
  <c r="F162" i="10"/>
  <c r="O161" i="10"/>
  <c r="O160" i="10" s="1"/>
  <c r="L161" i="10"/>
  <c r="L160" i="10" s="1"/>
  <c r="I161" i="10"/>
  <c r="I160" i="10" s="1"/>
  <c r="F161" i="10"/>
  <c r="F160" i="10" s="1"/>
  <c r="N160" i="10"/>
  <c r="M160" i="10"/>
  <c r="K160" i="10"/>
  <c r="J160" i="10"/>
  <c r="H160" i="10"/>
  <c r="G160" i="10"/>
  <c r="E160" i="10"/>
  <c r="D160" i="10"/>
  <c r="O159" i="10"/>
  <c r="L159" i="10"/>
  <c r="I159" i="10"/>
  <c r="F159" i="10"/>
  <c r="O158" i="10"/>
  <c r="L158" i="10"/>
  <c r="I158" i="10"/>
  <c r="F158" i="10"/>
  <c r="O157" i="10"/>
  <c r="L157" i="10"/>
  <c r="I157" i="10"/>
  <c r="F157" i="10"/>
  <c r="O156" i="10"/>
  <c r="O151" i="10" s="1"/>
  <c r="L156" i="10"/>
  <c r="I156" i="10"/>
  <c r="F156" i="10"/>
  <c r="C156" i="10"/>
  <c r="O155" i="10"/>
  <c r="L155" i="10"/>
  <c r="I155" i="10"/>
  <c r="F155" i="10"/>
  <c r="C155" i="10" s="1"/>
  <c r="O154" i="10"/>
  <c r="L154" i="10"/>
  <c r="I154" i="10"/>
  <c r="F154" i="10"/>
  <c r="C154" i="10" s="1"/>
  <c r="O153" i="10"/>
  <c r="L153" i="10"/>
  <c r="I153" i="10"/>
  <c r="F153" i="10"/>
  <c r="C153" i="10" s="1"/>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O144" i="10" s="1"/>
  <c r="L147" i="10"/>
  <c r="I147" i="10"/>
  <c r="C147" i="10" s="1"/>
  <c r="F147" i="10"/>
  <c r="O146" i="10"/>
  <c r="L146" i="10"/>
  <c r="I146" i="10"/>
  <c r="F146" i="10"/>
  <c r="O145" i="10"/>
  <c r="L145" i="10"/>
  <c r="L144" i="10" s="1"/>
  <c r="I145" i="10"/>
  <c r="F145" i="10"/>
  <c r="N144" i="10"/>
  <c r="M144" i="10"/>
  <c r="K144" i="10"/>
  <c r="J144" i="10"/>
  <c r="H144" i="10"/>
  <c r="G144" i="10"/>
  <c r="E144" i="10"/>
  <c r="D144" i="10"/>
  <c r="O143" i="10"/>
  <c r="L143" i="10"/>
  <c r="I143" i="10"/>
  <c r="C143" i="10" s="1"/>
  <c r="F143" i="10"/>
  <c r="O142" i="10"/>
  <c r="L142" i="10"/>
  <c r="L141" i="10" s="1"/>
  <c r="I142" i="10"/>
  <c r="F142" i="10"/>
  <c r="F141" i="10" s="1"/>
  <c r="N141" i="10"/>
  <c r="M141" i="10"/>
  <c r="M130" i="10" s="1"/>
  <c r="K141" i="10"/>
  <c r="J141" i="10"/>
  <c r="H141" i="10"/>
  <c r="G141" i="10"/>
  <c r="E141" i="10"/>
  <c r="D141" i="10"/>
  <c r="O140" i="10"/>
  <c r="L140" i="10"/>
  <c r="I140" i="10"/>
  <c r="F140" i="10"/>
  <c r="O139" i="10"/>
  <c r="L139" i="10"/>
  <c r="I139" i="10"/>
  <c r="F139" i="10"/>
  <c r="C139" i="10" s="1"/>
  <c r="O138" i="10"/>
  <c r="L138" i="10"/>
  <c r="I138" i="10"/>
  <c r="F138" i="10"/>
  <c r="O137" i="10"/>
  <c r="L137" i="10"/>
  <c r="I137" i="10"/>
  <c r="I136" i="10" s="1"/>
  <c r="F137" i="10"/>
  <c r="N136" i="10"/>
  <c r="M136" i="10"/>
  <c r="K136" i="10"/>
  <c r="J136" i="10"/>
  <c r="H136" i="10"/>
  <c r="H130" i="10" s="1"/>
  <c r="G136" i="10"/>
  <c r="E136" i="10"/>
  <c r="D136" i="10"/>
  <c r="D130" i="10" s="1"/>
  <c r="O135" i="10"/>
  <c r="L135" i="10"/>
  <c r="I135" i="10"/>
  <c r="F135" i="10"/>
  <c r="C135" i="10" s="1"/>
  <c r="O134" i="10"/>
  <c r="L134" i="10"/>
  <c r="I134" i="10"/>
  <c r="F134" i="10"/>
  <c r="O133" i="10"/>
  <c r="L133" i="10"/>
  <c r="I133" i="10"/>
  <c r="F133" i="10"/>
  <c r="O132" i="10"/>
  <c r="L132" i="10"/>
  <c r="I132" i="10"/>
  <c r="I131" i="10" s="1"/>
  <c r="F132" i="10"/>
  <c r="O131" i="10"/>
  <c r="N131" i="10"/>
  <c r="M131" i="10"/>
  <c r="K131" i="10"/>
  <c r="J131" i="10"/>
  <c r="H131" i="10"/>
  <c r="G131" i="10"/>
  <c r="G130" i="10" s="1"/>
  <c r="E131" i="10"/>
  <c r="D131" i="10"/>
  <c r="O129" i="10"/>
  <c r="L129" i="10"/>
  <c r="L128" i="10" s="1"/>
  <c r="I129" i="10"/>
  <c r="I128" i="10" s="1"/>
  <c r="F129" i="10"/>
  <c r="O128" i="10"/>
  <c r="N128" i="10"/>
  <c r="M128" i="10"/>
  <c r="K128" i="10"/>
  <c r="J128" i="10"/>
  <c r="H128" i="10"/>
  <c r="G128" i="10"/>
  <c r="F128" i="10"/>
  <c r="E128" i="10"/>
  <c r="D128" i="10"/>
  <c r="O127" i="10"/>
  <c r="L127" i="10"/>
  <c r="L122" i="10" s="1"/>
  <c r="I127" i="10"/>
  <c r="F127" i="10"/>
  <c r="C127" i="10" s="1"/>
  <c r="O126" i="10"/>
  <c r="L126" i="10"/>
  <c r="I126" i="10"/>
  <c r="F126" i="10"/>
  <c r="O125" i="10"/>
  <c r="L125" i="10"/>
  <c r="I125" i="10"/>
  <c r="F125" i="10"/>
  <c r="O124" i="10"/>
  <c r="L124" i="10"/>
  <c r="I124" i="10"/>
  <c r="F124" i="10"/>
  <c r="O123" i="10"/>
  <c r="O122" i="10" s="1"/>
  <c r="L123" i="10"/>
  <c r="I123" i="10"/>
  <c r="C123" i="10" s="1"/>
  <c r="F123" i="10"/>
  <c r="N122" i="10"/>
  <c r="M122" i="10"/>
  <c r="K122" i="10"/>
  <c r="J122" i="10"/>
  <c r="H122" i="10"/>
  <c r="G122" i="10"/>
  <c r="E122" i="10"/>
  <c r="D122" i="10"/>
  <c r="O121" i="10"/>
  <c r="L121" i="10"/>
  <c r="I121" i="10"/>
  <c r="F121" i="10"/>
  <c r="O120" i="10"/>
  <c r="L120" i="10"/>
  <c r="I120" i="10"/>
  <c r="F120" i="10"/>
  <c r="O119" i="10"/>
  <c r="O116" i="10" s="1"/>
  <c r="L119" i="10"/>
  <c r="I119" i="10"/>
  <c r="C119" i="10" s="1"/>
  <c r="F119" i="10"/>
  <c r="O118" i="10"/>
  <c r="L118" i="10"/>
  <c r="I118" i="10"/>
  <c r="F118" i="10"/>
  <c r="O117" i="10"/>
  <c r="L117" i="10"/>
  <c r="L116" i="10" s="1"/>
  <c r="I117" i="10"/>
  <c r="F117" i="10"/>
  <c r="N116" i="10"/>
  <c r="M116" i="10"/>
  <c r="K116" i="10"/>
  <c r="J116" i="10"/>
  <c r="H116" i="10"/>
  <c r="G116" i="10"/>
  <c r="E116" i="10"/>
  <c r="D116" i="10"/>
  <c r="O115" i="10"/>
  <c r="O112" i="10" s="1"/>
  <c r="L115" i="10"/>
  <c r="I115" i="10"/>
  <c r="F115" i="10"/>
  <c r="O114" i="10"/>
  <c r="L114" i="10"/>
  <c r="I114" i="10"/>
  <c r="F114" i="10"/>
  <c r="C114" i="10" s="1"/>
  <c r="O113" i="10"/>
  <c r="L113" i="10"/>
  <c r="L112" i="10" s="1"/>
  <c r="I113" i="10"/>
  <c r="F113" i="10"/>
  <c r="N112" i="10"/>
  <c r="M112" i="10"/>
  <c r="K112" i="10"/>
  <c r="J112" i="10"/>
  <c r="H112" i="10"/>
  <c r="G112" i="10"/>
  <c r="E112" i="10"/>
  <c r="D112" i="10"/>
  <c r="O111" i="10"/>
  <c r="O103" i="10" s="1"/>
  <c r="L111" i="10"/>
  <c r="I111" i="10"/>
  <c r="F111" i="10"/>
  <c r="C111" i="10"/>
  <c r="O110" i="10"/>
  <c r="L110" i="10"/>
  <c r="I110" i="10"/>
  <c r="F110" i="10"/>
  <c r="C110" i="10" s="1"/>
  <c r="O109" i="10"/>
  <c r="L109" i="10"/>
  <c r="I109" i="10"/>
  <c r="F109" i="10"/>
  <c r="C109" i="10" s="1"/>
  <c r="O108" i="10"/>
  <c r="L108" i="10"/>
  <c r="I108" i="10"/>
  <c r="F108" i="10"/>
  <c r="O107" i="10"/>
  <c r="L107" i="10"/>
  <c r="I107" i="10"/>
  <c r="F107" i="10"/>
  <c r="C107" i="10" s="1"/>
  <c r="O106" i="10"/>
  <c r="L106" i="10"/>
  <c r="I106" i="10"/>
  <c r="F106" i="10"/>
  <c r="O105" i="10"/>
  <c r="L105" i="10"/>
  <c r="I105" i="10"/>
  <c r="I103" i="10" s="1"/>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C100" i="10" s="1"/>
  <c r="I100" i="10"/>
  <c r="F100" i="10"/>
  <c r="O99" i="10"/>
  <c r="L99" i="10"/>
  <c r="I99" i="10"/>
  <c r="F99" i="10"/>
  <c r="O98" i="10"/>
  <c r="L98" i="10"/>
  <c r="I98" i="10"/>
  <c r="F98" i="10"/>
  <c r="O97" i="10"/>
  <c r="L97" i="10"/>
  <c r="I97" i="10"/>
  <c r="I95" i="10" s="1"/>
  <c r="F97" i="10"/>
  <c r="O96" i="10"/>
  <c r="L96" i="10"/>
  <c r="I96" i="10"/>
  <c r="F96" i="10"/>
  <c r="O95" i="10"/>
  <c r="N95" i="10"/>
  <c r="M95" i="10"/>
  <c r="K95" i="10"/>
  <c r="J95" i="10"/>
  <c r="H95" i="10"/>
  <c r="G95" i="10"/>
  <c r="E95" i="10"/>
  <c r="D95" i="10"/>
  <c r="O94" i="10"/>
  <c r="L94" i="10"/>
  <c r="I94" i="10"/>
  <c r="F94" i="10"/>
  <c r="O93" i="10"/>
  <c r="L93" i="10"/>
  <c r="I93" i="10"/>
  <c r="F93" i="10"/>
  <c r="O92" i="10"/>
  <c r="L92" i="10"/>
  <c r="L89" i="10" s="1"/>
  <c r="I92" i="10"/>
  <c r="F92" i="10"/>
  <c r="O91" i="10"/>
  <c r="L91" i="10"/>
  <c r="I91" i="10"/>
  <c r="F91" i="10"/>
  <c r="O90" i="10"/>
  <c r="L90" i="10"/>
  <c r="I90" i="10"/>
  <c r="F90" i="10"/>
  <c r="N89" i="10"/>
  <c r="M89" i="10"/>
  <c r="K89" i="10"/>
  <c r="J89" i="10"/>
  <c r="I89" i="10"/>
  <c r="H89" i="10"/>
  <c r="G89" i="10"/>
  <c r="E89" i="10"/>
  <c r="D89" i="10"/>
  <c r="O88" i="10"/>
  <c r="L88" i="10"/>
  <c r="I88" i="10"/>
  <c r="F88" i="10"/>
  <c r="O87" i="10"/>
  <c r="L87" i="10"/>
  <c r="I87" i="10"/>
  <c r="F87" i="10"/>
  <c r="C87" i="10" s="1"/>
  <c r="O86" i="10"/>
  <c r="L86" i="10"/>
  <c r="I86" i="10"/>
  <c r="F86" i="10"/>
  <c r="O85" i="10"/>
  <c r="L85" i="10"/>
  <c r="I85" i="10"/>
  <c r="I84" i="10" s="1"/>
  <c r="F85" i="10"/>
  <c r="N84" i="10"/>
  <c r="N83" i="10" s="1"/>
  <c r="M84" i="10"/>
  <c r="K84" i="10"/>
  <c r="J84" i="10"/>
  <c r="H84" i="10"/>
  <c r="H83" i="10" s="1"/>
  <c r="H75" i="10" s="1"/>
  <c r="G84" i="10"/>
  <c r="E84" i="10"/>
  <c r="D84" i="10"/>
  <c r="D83" i="10" s="1"/>
  <c r="O82" i="10"/>
  <c r="L82" i="10"/>
  <c r="I82" i="10"/>
  <c r="F82" i="10"/>
  <c r="O81" i="10"/>
  <c r="L81" i="10"/>
  <c r="L80" i="10" s="1"/>
  <c r="L76" i="10" s="1"/>
  <c r="I81" i="10"/>
  <c r="I80" i="10" s="1"/>
  <c r="F81" i="10"/>
  <c r="O80" i="10"/>
  <c r="N80" i="10"/>
  <c r="M80" i="10"/>
  <c r="K80" i="10"/>
  <c r="J80" i="10"/>
  <c r="H80" i="10"/>
  <c r="G80" i="10"/>
  <c r="E80" i="10"/>
  <c r="D80" i="10"/>
  <c r="O79" i="10"/>
  <c r="L79" i="10"/>
  <c r="I79" i="10"/>
  <c r="C79" i="10" s="1"/>
  <c r="F79" i="10"/>
  <c r="O78" i="10"/>
  <c r="L78" i="10"/>
  <c r="L77" i="10" s="1"/>
  <c r="I78" i="10"/>
  <c r="F78" i="10"/>
  <c r="F77" i="10" s="1"/>
  <c r="N77" i="10"/>
  <c r="M77" i="10"/>
  <c r="M76" i="10" s="1"/>
  <c r="K77" i="10"/>
  <c r="K76" i="10" s="1"/>
  <c r="J77" i="10"/>
  <c r="H77" i="10"/>
  <c r="G77" i="10"/>
  <c r="G76" i="10" s="1"/>
  <c r="E77" i="10"/>
  <c r="D77" i="10"/>
  <c r="D76" i="10" s="1"/>
  <c r="J76" i="10"/>
  <c r="H76" i="10"/>
  <c r="O74" i="10"/>
  <c r="L74" i="10"/>
  <c r="I74" i="10"/>
  <c r="F74" i="10"/>
  <c r="O73" i="10"/>
  <c r="L73" i="10"/>
  <c r="I73" i="10"/>
  <c r="F73" i="10"/>
  <c r="O72" i="10"/>
  <c r="L72" i="10"/>
  <c r="I72" i="10"/>
  <c r="F72" i="10"/>
  <c r="O71" i="10"/>
  <c r="O69" i="10" s="1"/>
  <c r="O67" i="10" s="1"/>
  <c r="L71" i="10"/>
  <c r="I71" i="10"/>
  <c r="I69" i="10" s="1"/>
  <c r="F71" i="10"/>
  <c r="O70" i="10"/>
  <c r="L70" i="10"/>
  <c r="L69" i="10" s="1"/>
  <c r="I70" i="10"/>
  <c r="F70" i="10"/>
  <c r="F69" i="10" s="1"/>
  <c r="N69" i="10"/>
  <c r="M69" i="10"/>
  <c r="M67" i="10" s="1"/>
  <c r="K69" i="10"/>
  <c r="J69" i="10"/>
  <c r="J67" i="10" s="1"/>
  <c r="H69" i="10"/>
  <c r="H67" i="10" s="1"/>
  <c r="G69" i="10"/>
  <c r="E69" i="10"/>
  <c r="E67" i="10" s="1"/>
  <c r="E53" i="10" s="1"/>
  <c r="D69" i="10"/>
  <c r="O68" i="10"/>
  <c r="L68" i="10"/>
  <c r="I68" i="10"/>
  <c r="F68" i="10"/>
  <c r="N67" i="10"/>
  <c r="K67" i="10"/>
  <c r="G67" i="10"/>
  <c r="D67" i="10"/>
  <c r="O66" i="10"/>
  <c r="L66" i="10"/>
  <c r="I66" i="10"/>
  <c r="F66" i="10"/>
  <c r="O65" i="10"/>
  <c r="L65" i="10"/>
  <c r="I65" i="10"/>
  <c r="C65" i="10" s="1"/>
  <c r="F65" i="10"/>
  <c r="O64" i="10"/>
  <c r="L64" i="10"/>
  <c r="I64" i="10"/>
  <c r="F64" i="10"/>
  <c r="O63" i="10"/>
  <c r="L63" i="10"/>
  <c r="I63" i="10"/>
  <c r="C63" i="10" s="1"/>
  <c r="F63" i="10"/>
  <c r="O62" i="10"/>
  <c r="L62" i="10"/>
  <c r="I62" i="10"/>
  <c r="F62" i="10"/>
  <c r="O61" i="10"/>
  <c r="L61" i="10"/>
  <c r="I61" i="10"/>
  <c r="F61" i="10"/>
  <c r="O60" i="10"/>
  <c r="L60" i="10"/>
  <c r="C60" i="10" s="1"/>
  <c r="I60" i="10"/>
  <c r="F60" i="10"/>
  <c r="O59" i="10"/>
  <c r="L59" i="10"/>
  <c r="L58" i="10" s="1"/>
  <c r="I59" i="10"/>
  <c r="F59" i="10"/>
  <c r="N58" i="10"/>
  <c r="M58" i="10"/>
  <c r="K58" i="10"/>
  <c r="J58" i="10"/>
  <c r="J54" i="10" s="1"/>
  <c r="J53" i="10" s="1"/>
  <c r="H58" i="10"/>
  <c r="G58" i="10"/>
  <c r="E58" i="10"/>
  <c r="D58" i="10"/>
  <c r="D54" i="10" s="1"/>
  <c r="D53" i="10" s="1"/>
  <c r="O57" i="10"/>
  <c r="L57" i="10"/>
  <c r="I57" i="10"/>
  <c r="F57" i="10"/>
  <c r="O56" i="10"/>
  <c r="L56" i="10"/>
  <c r="L55" i="10" s="1"/>
  <c r="I56" i="10"/>
  <c r="F56" i="10"/>
  <c r="C56" i="10" s="1"/>
  <c r="O55" i="10"/>
  <c r="N55" i="10"/>
  <c r="M55" i="10"/>
  <c r="K55" i="10"/>
  <c r="K54" i="10" s="1"/>
  <c r="K53" i="10" s="1"/>
  <c r="J55" i="10"/>
  <c r="H55" i="10"/>
  <c r="G55" i="10"/>
  <c r="F55" i="10"/>
  <c r="E55" i="10"/>
  <c r="D55" i="10"/>
  <c r="M54" i="10"/>
  <c r="H54" i="10"/>
  <c r="H53" i="10" s="1"/>
  <c r="E54" i="10"/>
  <c r="O47" i="10"/>
  <c r="C47" i="10" s="1"/>
  <c r="O46" i="10"/>
  <c r="C46" i="10" s="1"/>
  <c r="N45" i="10"/>
  <c r="M45" i="10"/>
  <c r="L44" i="10"/>
  <c r="I44" i="10"/>
  <c r="I43" i="10" s="1"/>
  <c r="F44" i="10"/>
  <c r="L43" i="10"/>
  <c r="K43" i="10"/>
  <c r="J43" i="10"/>
  <c r="H43" i="10"/>
  <c r="G43" i="10"/>
  <c r="F43" i="10"/>
  <c r="E43" i="10"/>
  <c r="D43" i="10"/>
  <c r="F42" i="10"/>
  <c r="C42" i="10" s="1"/>
  <c r="E41" i="10"/>
  <c r="D41" i="10"/>
  <c r="L40" i="10"/>
  <c r="C40" i="10" s="1"/>
  <c r="L39" i="10"/>
  <c r="C39" i="10" s="1"/>
  <c r="L38" i="10"/>
  <c r="C38" i="10" s="1"/>
  <c r="L37" i="10"/>
  <c r="C37" i="10" s="1"/>
  <c r="K36" i="10"/>
  <c r="J36" i="10"/>
  <c r="L35" i="10"/>
  <c r="C35" i="10" s="1"/>
  <c r="L34" i="10"/>
  <c r="C34" i="10" s="1"/>
  <c r="K33" i="10"/>
  <c r="J33" i="10"/>
  <c r="L32" i="10"/>
  <c r="C32" i="10" s="1"/>
  <c r="L31" i="10"/>
  <c r="C31" i="10" s="1"/>
  <c r="K31" i="10"/>
  <c r="J31" i="10"/>
  <c r="J26" i="10" s="1"/>
  <c r="L30" i="10"/>
  <c r="C30" i="10" s="1"/>
  <c r="L29" i="10"/>
  <c r="C29" i="10" s="1"/>
  <c r="L28" i="10"/>
  <c r="C28" i="10" s="1"/>
  <c r="K27" i="10"/>
  <c r="J27" i="10"/>
  <c r="K26" i="10"/>
  <c r="K20" i="10" s="1"/>
  <c r="F25" i="10"/>
  <c r="C25" i="10" s="1"/>
  <c r="O23" i="10"/>
  <c r="L23" i="10"/>
  <c r="I23" i="10"/>
  <c r="F23" i="10"/>
  <c r="O22" i="10"/>
  <c r="O21" i="10" s="1"/>
  <c r="L22" i="10"/>
  <c r="L21" i="10" s="1"/>
  <c r="L292" i="10" s="1"/>
  <c r="L291" i="10" s="1"/>
  <c r="I22" i="10"/>
  <c r="I21" i="10" s="1"/>
  <c r="F22" i="10"/>
  <c r="N21" i="10"/>
  <c r="N292" i="10" s="1"/>
  <c r="N291" i="10" s="1"/>
  <c r="M21" i="10"/>
  <c r="M292" i="10" s="1"/>
  <c r="M291" i="10" s="1"/>
  <c r="K21" i="10"/>
  <c r="K292" i="10" s="1"/>
  <c r="K291" i="10" s="1"/>
  <c r="J21" i="10"/>
  <c r="J292" i="10" s="1"/>
  <c r="J291" i="10" s="1"/>
  <c r="H21" i="10"/>
  <c r="H292" i="10" s="1"/>
  <c r="H291" i="10" s="1"/>
  <c r="G21" i="10"/>
  <c r="G292" i="10" s="1"/>
  <c r="G291" i="10" s="1"/>
  <c r="F21" i="10"/>
  <c r="F292" i="10" s="1"/>
  <c r="E21" i="10"/>
  <c r="E292" i="10" s="1"/>
  <c r="E291" i="10" s="1"/>
  <c r="D21" i="10"/>
  <c r="D292" i="10" s="1"/>
  <c r="D291" i="10" s="1"/>
  <c r="E20" i="10"/>
  <c r="D230" i="10" l="1"/>
  <c r="C28" i="11"/>
  <c r="L27" i="11"/>
  <c r="C27" i="11" s="1"/>
  <c r="F41" i="11"/>
  <c r="C41" i="11" s="1"/>
  <c r="C42" i="11"/>
  <c r="I77" i="11"/>
  <c r="I76" i="11" s="1"/>
  <c r="C78" i="11"/>
  <c r="C42" i="12"/>
  <c r="F41" i="12"/>
  <c r="C41" i="12" s="1"/>
  <c r="I175" i="12"/>
  <c r="I174" i="12" s="1"/>
  <c r="I173" i="12" s="1"/>
  <c r="C173" i="12" s="1"/>
  <c r="C176" i="12"/>
  <c r="C115" i="10"/>
  <c r="I122" i="10"/>
  <c r="C122" i="10" s="1"/>
  <c r="I141" i="10"/>
  <c r="I130" i="10" s="1"/>
  <c r="N173" i="10"/>
  <c r="L205" i="10"/>
  <c r="L276" i="10"/>
  <c r="C277" i="10"/>
  <c r="I284" i="10"/>
  <c r="I283" i="10" s="1"/>
  <c r="C283" i="10" s="1"/>
  <c r="C285" i="10"/>
  <c r="L33" i="11"/>
  <c r="C33" i="11" s="1"/>
  <c r="I69" i="11"/>
  <c r="C70" i="11"/>
  <c r="L89" i="11"/>
  <c r="L83" i="11" s="1"/>
  <c r="C90" i="11"/>
  <c r="G194" i="11"/>
  <c r="C267" i="11"/>
  <c r="F264" i="11"/>
  <c r="F259" i="11" s="1"/>
  <c r="C73" i="10"/>
  <c r="I77" i="10"/>
  <c r="I76" i="10" s="1"/>
  <c r="C82" i="10"/>
  <c r="K83" i="10"/>
  <c r="C92" i="10"/>
  <c r="C94" i="10"/>
  <c r="C108" i="10"/>
  <c r="C117" i="10"/>
  <c r="F116" i="10"/>
  <c r="C118" i="10"/>
  <c r="C128" i="10"/>
  <c r="C129" i="10"/>
  <c r="F136" i="10"/>
  <c r="C152" i="10"/>
  <c r="C158" i="10"/>
  <c r="C164" i="10"/>
  <c r="C168" i="10"/>
  <c r="C169" i="10"/>
  <c r="C171" i="10"/>
  <c r="C176" i="10"/>
  <c r="F175" i="10"/>
  <c r="C175" i="10" s="1"/>
  <c r="C177" i="10"/>
  <c r="C182" i="10"/>
  <c r="G194" i="10"/>
  <c r="N194" i="10"/>
  <c r="O204" i="10"/>
  <c r="L216" i="10"/>
  <c r="C216" i="10"/>
  <c r="E230" i="10"/>
  <c r="O20" i="11"/>
  <c r="L31" i="11"/>
  <c r="L26" i="11" s="1"/>
  <c r="C32" i="11"/>
  <c r="C44" i="11"/>
  <c r="I43" i="11"/>
  <c r="C43" i="11" s="1"/>
  <c r="D75" i="11"/>
  <c r="H75" i="11"/>
  <c r="J83" i="11"/>
  <c r="L95" i="11"/>
  <c r="C98" i="11"/>
  <c r="C116" i="12"/>
  <c r="J130" i="12"/>
  <c r="G194" i="12"/>
  <c r="K194" i="12"/>
  <c r="C71" i="10"/>
  <c r="C234" i="10"/>
  <c r="F233" i="10"/>
  <c r="C37" i="12"/>
  <c r="L36" i="12"/>
  <c r="C36" i="12" s="1"/>
  <c r="H20" i="10"/>
  <c r="H52" i="10"/>
  <c r="C113" i="10"/>
  <c r="F112" i="10"/>
  <c r="C237" i="10"/>
  <c r="L235" i="10"/>
  <c r="L231" i="10" s="1"/>
  <c r="L230" i="10" s="1"/>
  <c r="C238" i="10"/>
  <c r="C22" i="10"/>
  <c r="C59" i="10"/>
  <c r="C62" i="10"/>
  <c r="M53" i="10"/>
  <c r="I67" i="10"/>
  <c r="D75" i="10"/>
  <c r="D52" i="10" s="1"/>
  <c r="N76" i="10"/>
  <c r="N75" i="10" s="1"/>
  <c r="C81" i="10"/>
  <c r="F80" i="10"/>
  <c r="F84" i="10"/>
  <c r="C91" i="10"/>
  <c r="C93" i="10"/>
  <c r="M20" i="10"/>
  <c r="C23" i="10"/>
  <c r="N54" i="10"/>
  <c r="N53" i="10" s="1"/>
  <c r="L54" i="10"/>
  <c r="G83" i="10"/>
  <c r="G75" i="10" s="1"/>
  <c r="C88" i="10"/>
  <c r="C99" i="10"/>
  <c r="C101" i="10"/>
  <c r="C102" i="10"/>
  <c r="J130" i="10"/>
  <c r="J75" i="10" s="1"/>
  <c r="C140" i="10"/>
  <c r="C145" i="10"/>
  <c r="F144" i="10"/>
  <c r="C144" i="10" s="1"/>
  <c r="C146" i="10"/>
  <c r="C162" i="10"/>
  <c r="F204" i="10"/>
  <c r="C213" i="10"/>
  <c r="M204" i="10"/>
  <c r="K230" i="10"/>
  <c r="K194" i="10" s="1"/>
  <c r="L251" i="10"/>
  <c r="H230" i="10"/>
  <c r="H289" i="10" s="1"/>
  <c r="G269" i="10"/>
  <c r="F272" i="10"/>
  <c r="C273" i="10"/>
  <c r="C297" i="10"/>
  <c r="K292" i="11"/>
  <c r="K291" i="11" s="1"/>
  <c r="K20" i="11"/>
  <c r="L36" i="11"/>
  <c r="C36" i="11" s="1"/>
  <c r="C86" i="11"/>
  <c r="I84" i="11"/>
  <c r="L103" i="11"/>
  <c r="C103" i="11" s="1"/>
  <c r="C106" i="11"/>
  <c r="G54" i="10"/>
  <c r="G53" i="10" s="1"/>
  <c r="C57" i="10"/>
  <c r="O58" i="10"/>
  <c r="O54" i="10" s="1"/>
  <c r="O53" i="10" s="1"/>
  <c r="C64" i="10"/>
  <c r="C72" i="10"/>
  <c r="E76" i="10"/>
  <c r="O77" i="10"/>
  <c r="O76" i="10" s="1"/>
  <c r="M83" i="10"/>
  <c r="M75" i="10" s="1"/>
  <c r="M289" i="10" s="1"/>
  <c r="E83" i="10"/>
  <c r="F89" i="10"/>
  <c r="O89" i="10"/>
  <c r="O83" i="10" s="1"/>
  <c r="O75" i="10" s="1"/>
  <c r="O289" i="10" s="1"/>
  <c r="C96" i="10"/>
  <c r="C105" i="10"/>
  <c r="C106" i="10"/>
  <c r="I112" i="10"/>
  <c r="C112" i="10" s="1"/>
  <c r="C120" i="10"/>
  <c r="F122" i="10"/>
  <c r="C125" i="10"/>
  <c r="C126" i="10"/>
  <c r="N130" i="10"/>
  <c r="C132" i="10"/>
  <c r="C137" i="10"/>
  <c r="C138" i="10"/>
  <c r="O136" i="10"/>
  <c r="O130" i="10" s="1"/>
  <c r="C148" i="10"/>
  <c r="I151" i="10"/>
  <c r="C157" i="10"/>
  <c r="C159" i="10"/>
  <c r="C167" i="10"/>
  <c r="O166" i="10"/>
  <c r="O165" i="10" s="1"/>
  <c r="C181" i="10"/>
  <c r="C183" i="10"/>
  <c r="C190" i="10"/>
  <c r="M195" i="10"/>
  <c r="M194" i="10" s="1"/>
  <c r="C202" i="10"/>
  <c r="J194" i="10"/>
  <c r="C207" i="10"/>
  <c r="C218" i="10"/>
  <c r="C220" i="10"/>
  <c r="C226" i="10"/>
  <c r="C227" i="10"/>
  <c r="C236" i="10"/>
  <c r="C239" i="10"/>
  <c r="C240" i="10"/>
  <c r="C248" i="10"/>
  <c r="C254" i="10"/>
  <c r="C256" i="10"/>
  <c r="F264" i="10"/>
  <c r="D270" i="10"/>
  <c r="D269" i="10" s="1"/>
  <c r="C275" i="10"/>
  <c r="C288" i="10"/>
  <c r="M53" i="11"/>
  <c r="C61" i="11"/>
  <c r="G75" i="11"/>
  <c r="G52" i="11" s="1"/>
  <c r="G51" i="11" s="1"/>
  <c r="J76" i="11"/>
  <c r="C89" i="11"/>
  <c r="C97" i="11"/>
  <c r="C105" i="11"/>
  <c r="C124" i="11"/>
  <c r="C127" i="11"/>
  <c r="F131" i="11"/>
  <c r="O136" i="11"/>
  <c r="L141" i="11"/>
  <c r="C141" i="11" s="1"/>
  <c r="C162" i="11"/>
  <c r="C164" i="11"/>
  <c r="C169" i="11"/>
  <c r="C190" i="11"/>
  <c r="G230" i="11"/>
  <c r="C237" i="11"/>
  <c r="L252" i="11"/>
  <c r="L251" i="11" s="1"/>
  <c r="L259" i="11"/>
  <c r="I281" i="11"/>
  <c r="C282" i="11"/>
  <c r="C22" i="12"/>
  <c r="F21" i="12"/>
  <c r="F292" i="12" s="1"/>
  <c r="F291" i="12" s="1"/>
  <c r="N75" i="12"/>
  <c r="N52" i="12" s="1"/>
  <c r="N51" i="12" s="1"/>
  <c r="K130" i="12"/>
  <c r="C158" i="12"/>
  <c r="L151" i="12"/>
  <c r="C151" i="12" s="1"/>
  <c r="C188" i="12"/>
  <c r="D195" i="12"/>
  <c r="D194" i="12" s="1"/>
  <c r="O196" i="12"/>
  <c r="O195" i="12" s="1"/>
  <c r="I205" i="10"/>
  <c r="I204" i="10" s="1"/>
  <c r="I195" i="10" s="1"/>
  <c r="C212" i="10"/>
  <c r="C219" i="10"/>
  <c r="C223" i="10"/>
  <c r="C224" i="10"/>
  <c r="C228" i="10"/>
  <c r="C242" i="10"/>
  <c r="C244" i="10"/>
  <c r="C247" i="10"/>
  <c r="C250" i="10"/>
  <c r="C255" i="10"/>
  <c r="C258" i="10"/>
  <c r="F260" i="10"/>
  <c r="F259" i="10" s="1"/>
  <c r="C267" i="10"/>
  <c r="C271" i="10"/>
  <c r="C274" i="10"/>
  <c r="C280" i="10"/>
  <c r="C287" i="10"/>
  <c r="C294" i="10"/>
  <c r="C296" i="10"/>
  <c r="D54" i="11"/>
  <c r="D53" i="11" s="1"/>
  <c r="H53" i="11"/>
  <c r="C60" i="11"/>
  <c r="C63" i="11"/>
  <c r="C65" i="11"/>
  <c r="C77" i="11"/>
  <c r="O76" i="11"/>
  <c r="E83" i="11"/>
  <c r="E75" i="11" s="1"/>
  <c r="E52" i="11" s="1"/>
  <c r="E51" i="11" s="1"/>
  <c r="C85" i="11"/>
  <c r="O84" i="11"/>
  <c r="C91" i="11"/>
  <c r="C93" i="11"/>
  <c r="I95" i="11"/>
  <c r="C95" i="11" s="1"/>
  <c r="C99" i="11"/>
  <c r="C101" i="11"/>
  <c r="C107" i="11"/>
  <c r="E130" i="11"/>
  <c r="C134" i="11"/>
  <c r="D130" i="11"/>
  <c r="F216" i="11"/>
  <c r="C221" i="11"/>
  <c r="C224" i="11"/>
  <c r="C226" i="11"/>
  <c r="C262" i="11"/>
  <c r="C263" i="11"/>
  <c r="C297" i="11"/>
  <c r="C299" i="11"/>
  <c r="M53" i="12"/>
  <c r="E75" i="12"/>
  <c r="E52" i="12" s="1"/>
  <c r="E51" i="12" s="1"/>
  <c r="J75" i="12"/>
  <c r="M83" i="12"/>
  <c r="M75" i="12" s="1"/>
  <c r="G130" i="12"/>
  <c r="L141" i="12"/>
  <c r="C141" i="12" s="1"/>
  <c r="C142" i="12"/>
  <c r="C184" i="12"/>
  <c r="C193" i="12"/>
  <c r="F192" i="12"/>
  <c r="F191" i="12" s="1"/>
  <c r="F187" i="12" s="1"/>
  <c r="C206" i="12"/>
  <c r="F205" i="12"/>
  <c r="G230" i="12"/>
  <c r="I270" i="12"/>
  <c r="I269" i="12" s="1"/>
  <c r="C272" i="12"/>
  <c r="C284" i="12"/>
  <c r="F283" i="12"/>
  <c r="C283" i="12" s="1"/>
  <c r="C44" i="10"/>
  <c r="I58" i="10"/>
  <c r="C66" i="10"/>
  <c r="C68" i="10"/>
  <c r="C74" i="10"/>
  <c r="J83" i="10"/>
  <c r="C86" i="10"/>
  <c r="O84" i="10"/>
  <c r="C97" i="10"/>
  <c r="C98" i="10"/>
  <c r="C104" i="10"/>
  <c r="I116" i="10"/>
  <c r="C121" i="10"/>
  <c r="C124" i="10"/>
  <c r="K130" i="10"/>
  <c r="K75" i="10" s="1"/>
  <c r="C133" i="10"/>
  <c r="C134" i="10"/>
  <c r="L136" i="10"/>
  <c r="E130" i="10"/>
  <c r="O141" i="10"/>
  <c r="C141" i="10" s="1"/>
  <c r="I144" i="10"/>
  <c r="C149" i="10"/>
  <c r="C150" i="10"/>
  <c r="C163" i="10"/>
  <c r="L166" i="10"/>
  <c r="L165" i="10" s="1"/>
  <c r="C170" i="10"/>
  <c r="D174" i="10"/>
  <c r="D173" i="10" s="1"/>
  <c r="H174" i="10"/>
  <c r="H173" i="10" s="1"/>
  <c r="C178" i="10"/>
  <c r="C186" i="10"/>
  <c r="E195" i="10"/>
  <c r="E194" i="10" s="1"/>
  <c r="C199" i="10"/>
  <c r="O198" i="10"/>
  <c r="O196" i="10" s="1"/>
  <c r="C209" i="10"/>
  <c r="C211" i="10"/>
  <c r="C214" i="10"/>
  <c r="C215" i="10"/>
  <c r="C232" i="10"/>
  <c r="F235" i="10"/>
  <c r="C235" i="10" s="1"/>
  <c r="C243" i="10"/>
  <c r="C262" i="10"/>
  <c r="C266" i="10"/>
  <c r="L270" i="10"/>
  <c r="L269" i="10" s="1"/>
  <c r="O270" i="10"/>
  <c r="O269" i="10" s="1"/>
  <c r="C279" i="10"/>
  <c r="C295" i="10"/>
  <c r="C298" i="10"/>
  <c r="C300" i="10"/>
  <c r="J54" i="11"/>
  <c r="J53" i="11" s="1"/>
  <c r="N53" i="11"/>
  <c r="O54" i="11"/>
  <c r="O53" i="11" s="1"/>
  <c r="L58" i="11"/>
  <c r="L54" i="11" s="1"/>
  <c r="L53" i="11" s="1"/>
  <c r="C64" i="11"/>
  <c r="C71" i="11"/>
  <c r="C73" i="11"/>
  <c r="C79" i="11"/>
  <c r="G83" i="11"/>
  <c r="K83" i="11"/>
  <c r="K75" i="11" s="1"/>
  <c r="K52" i="11" s="1"/>
  <c r="K51" i="11" s="1"/>
  <c r="C87" i="11"/>
  <c r="I89" i="11"/>
  <c r="C92" i="11"/>
  <c r="C100" i="11"/>
  <c r="C110" i="11"/>
  <c r="C115" i="11"/>
  <c r="I116" i="11"/>
  <c r="M130" i="11"/>
  <c r="M75" i="11" s="1"/>
  <c r="C150" i="11"/>
  <c r="C153" i="11"/>
  <c r="C154" i="11"/>
  <c r="G174" i="11"/>
  <c r="G173" i="11" s="1"/>
  <c r="M174" i="11"/>
  <c r="M173" i="11" s="1"/>
  <c r="M289" i="11" s="1"/>
  <c r="C177" i="11"/>
  <c r="C181" i="11"/>
  <c r="F196" i="11"/>
  <c r="N195" i="11"/>
  <c r="N194" i="11" s="1"/>
  <c r="L196" i="11"/>
  <c r="C200" i="11"/>
  <c r="C202" i="11"/>
  <c r="K204" i="11"/>
  <c r="K195" i="11" s="1"/>
  <c r="K194" i="11" s="1"/>
  <c r="I204" i="11"/>
  <c r="C209" i="11"/>
  <c r="C212" i="11"/>
  <c r="C214" i="11"/>
  <c r="N231" i="11"/>
  <c r="N230" i="11" s="1"/>
  <c r="C248" i="11"/>
  <c r="C250" i="11"/>
  <c r="C255" i="11"/>
  <c r="D270" i="11"/>
  <c r="D269" i="11" s="1"/>
  <c r="H270" i="11"/>
  <c r="H269" i="11" s="1"/>
  <c r="C278" i="11"/>
  <c r="F276" i="11"/>
  <c r="F270" i="11" s="1"/>
  <c r="F269" i="11" s="1"/>
  <c r="L27" i="12"/>
  <c r="C27" i="12" s="1"/>
  <c r="C34" i="12"/>
  <c r="L33" i="12"/>
  <c r="C33" i="12" s="1"/>
  <c r="D53" i="12"/>
  <c r="D52" i="12" s="1"/>
  <c r="D51" i="12" s="1"/>
  <c r="D50" i="12" s="1"/>
  <c r="C72" i="12"/>
  <c r="G75" i="12"/>
  <c r="H83" i="12"/>
  <c r="L89" i="12"/>
  <c r="H194" i="12"/>
  <c r="L205" i="12"/>
  <c r="L204" i="12" s="1"/>
  <c r="L195" i="12" s="1"/>
  <c r="C227" i="12"/>
  <c r="L269" i="12"/>
  <c r="G53" i="12"/>
  <c r="J54" i="12"/>
  <c r="C61" i="12"/>
  <c r="C63" i="12"/>
  <c r="L69" i="12"/>
  <c r="L67" i="12" s="1"/>
  <c r="K75" i="12"/>
  <c r="K52" i="12" s="1"/>
  <c r="K51" i="12" s="1"/>
  <c r="C79" i="12"/>
  <c r="C91" i="12"/>
  <c r="C98" i="12"/>
  <c r="C101" i="12"/>
  <c r="C102" i="12"/>
  <c r="C112" i="12"/>
  <c r="C137" i="12"/>
  <c r="C147" i="12"/>
  <c r="C149" i="12"/>
  <c r="C155" i="12"/>
  <c r="C157" i="12"/>
  <c r="C163" i="12"/>
  <c r="C172" i="12"/>
  <c r="C199" i="12"/>
  <c r="C200" i="12"/>
  <c r="C210" i="12"/>
  <c r="C211" i="12"/>
  <c r="C109" i="11"/>
  <c r="C117" i="11"/>
  <c r="O116" i="11"/>
  <c r="N130" i="11"/>
  <c r="N75" i="11" s="1"/>
  <c r="L131" i="11"/>
  <c r="L130" i="11" s="1"/>
  <c r="C138" i="11"/>
  <c r="C140" i="11"/>
  <c r="O144" i="11"/>
  <c r="C155" i="11"/>
  <c r="D173" i="11"/>
  <c r="O174" i="11"/>
  <c r="O173" i="11" s="1"/>
  <c r="L187" i="11"/>
  <c r="I187" i="11"/>
  <c r="J195" i="11"/>
  <c r="D195" i="11"/>
  <c r="D194" i="11" s="1"/>
  <c r="H195" i="11"/>
  <c r="H194" i="11" s="1"/>
  <c r="C201" i="11"/>
  <c r="C213" i="11"/>
  <c r="O216" i="11"/>
  <c r="L216" i="11"/>
  <c r="L204" i="11" s="1"/>
  <c r="C225" i="11"/>
  <c r="E231" i="11"/>
  <c r="E230" i="11" s="1"/>
  <c r="C240" i="11"/>
  <c r="C242" i="11"/>
  <c r="C249" i="11"/>
  <c r="C254" i="11"/>
  <c r="I259" i="11"/>
  <c r="L264" i="11"/>
  <c r="I270" i="11"/>
  <c r="I269" i="11" s="1"/>
  <c r="J269" i="11"/>
  <c r="N270" i="11"/>
  <c r="N269" i="11" s="1"/>
  <c r="O286" i="11"/>
  <c r="O292" i="11" s="1"/>
  <c r="C298" i="11"/>
  <c r="C44" i="12"/>
  <c r="L58" i="12"/>
  <c r="C62" i="12"/>
  <c r="C65" i="12"/>
  <c r="C71" i="12"/>
  <c r="O83" i="12"/>
  <c r="C93" i="12"/>
  <c r="C105" i="12"/>
  <c r="C117" i="12"/>
  <c r="C119" i="12"/>
  <c r="C125" i="12"/>
  <c r="C127" i="12"/>
  <c r="C133" i="12"/>
  <c r="C139" i="12"/>
  <c r="C143" i="12"/>
  <c r="L144" i="12"/>
  <c r="C148" i="12"/>
  <c r="C156" i="12"/>
  <c r="C159" i="12"/>
  <c r="C164" i="12"/>
  <c r="O173" i="12"/>
  <c r="C185" i="12"/>
  <c r="C189" i="12"/>
  <c r="C202" i="12"/>
  <c r="C203" i="12"/>
  <c r="C209" i="12"/>
  <c r="C214" i="12"/>
  <c r="C215" i="12"/>
  <c r="C221" i="12"/>
  <c r="C226" i="12"/>
  <c r="C229" i="12"/>
  <c r="C236" i="12"/>
  <c r="C244" i="12"/>
  <c r="C247" i="12"/>
  <c r="C254" i="12"/>
  <c r="C262" i="12"/>
  <c r="C266" i="12"/>
  <c r="F276" i="12"/>
  <c r="C276" i="12" s="1"/>
  <c r="C282" i="12"/>
  <c r="F12" i="13"/>
  <c r="C108" i="11"/>
  <c r="C111" i="11"/>
  <c r="C119" i="11"/>
  <c r="C121" i="11"/>
  <c r="C129" i="11"/>
  <c r="J130" i="11"/>
  <c r="C149" i="11"/>
  <c r="O160" i="11"/>
  <c r="E174" i="11"/>
  <c r="E173" i="11" s="1"/>
  <c r="K174" i="11"/>
  <c r="K173" i="11" s="1"/>
  <c r="C178" i="11"/>
  <c r="C186" i="11"/>
  <c r="E195" i="11"/>
  <c r="E194" i="11" s="1"/>
  <c r="C206" i="11"/>
  <c r="O205" i="11"/>
  <c r="C218" i="11"/>
  <c r="C227" i="11"/>
  <c r="C234" i="11"/>
  <c r="H231" i="11"/>
  <c r="H230" i="11" s="1"/>
  <c r="I238" i="11"/>
  <c r="C241" i="11"/>
  <c r="C244" i="11"/>
  <c r="I252" i="11"/>
  <c r="I251" i="11" s="1"/>
  <c r="C251" i="11" s="1"/>
  <c r="C256" i="11"/>
  <c r="C258" i="11"/>
  <c r="C266" i="11"/>
  <c r="C274" i="11"/>
  <c r="C277" i="11"/>
  <c r="C57" i="12"/>
  <c r="C66" i="12"/>
  <c r="F67" i="12"/>
  <c r="I69" i="12"/>
  <c r="I67" i="12" s="1"/>
  <c r="C73" i="12"/>
  <c r="D76" i="12"/>
  <c r="D75" i="12" s="1"/>
  <c r="H76" i="12"/>
  <c r="C82" i="12"/>
  <c r="E83" i="12"/>
  <c r="K83" i="12"/>
  <c r="F84" i="12"/>
  <c r="C87" i="12"/>
  <c r="C94" i="12"/>
  <c r="O95" i="12"/>
  <c r="C104" i="12"/>
  <c r="C107" i="12"/>
  <c r="C109" i="12"/>
  <c r="C113" i="12"/>
  <c r="C115" i="12"/>
  <c r="C118" i="12"/>
  <c r="C121" i="12"/>
  <c r="L122" i="12"/>
  <c r="C122" i="12" s="1"/>
  <c r="C126" i="12"/>
  <c r="I131" i="12"/>
  <c r="I130" i="12" s="1"/>
  <c r="C135" i="12"/>
  <c r="L136" i="12"/>
  <c r="C140" i="12"/>
  <c r="O151" i="12"/>
  <c r="O130" i="12" s="1"/>
  <c r="F166" i="12"/>
  <c r="C169" i="12"/>
  <c r="C177" i="12"/>
  <c r="C181" i="12"/>
  <c r="C183" i="12"/>
  <c r="C186" i="12"/>
  <c r="C190" i="12"/>
  <c r="F198" i="12"/>
  <c r="C198" i="12" s="1"/>
  <c r="C225" i="12"/>
  <c r="F233" i="12"/>
  <c r="F231" i="12" s="1"/>
  <c r="F230" i="12" s="1"/>
  <c r="C249" i="12"/>
  <c r="I252" i="12"/>
  <c r="I251" i="12" s="1"/>
  <c r="C256" i="12"/>
  <c r="C258" i="12"/>
  <c r="I260" i="12"/>
  <c r="I264" i="12"/>
  <c r="C264" i="12" s="1"/>
  <c r="C274" i="12"/>
  <c r="C275" i="12"/>
  <c r="F286" i="12"/>
  <c r="C286" i="12" s="1"/>
  <c r="C295" i="12"/>
  <c r="C297" i="12"/>
  <c r="F66" i="13"/>
  <c r="C218" i="12"/>
  <c r="C219" i="12"/>
  <c r="O231" i="12"/>
  <c r="O230" i="12" s="1"/>
  <c r="C239" i="12"/>
  <c r="C241" i="12"/>
  <c r="C250" i="12"/>
  <c r="C257" i="12"/>
  <c r="J230" i="12"/>
  <c r="J194" i="12" s="1"/>
  <c r="N230" i="12"/>
  <c r="N194" i="12" s="1"/>
  <c r="O270" i="12"/>
  <c r="O269" i="12" s="1"/>
  <c r="C285" i="12"/>
  <c r="C293" i="12"/>
  <c r="C296" i="12"/>
  <c r="C300" i="12"/>
  <c r="C301" i="12"/>
  <c r="O292" i="10"/>
  <c r="O291" i="10" s="1"/>
  <c r="C43" i="10"/>
  <c r="C80" i="10"/>
  <c r="C89" i="10"/>
  <c r="O174" i="10"/>
  <c r="O173" i="10" s="1"/>
  <c r="H195" i="10"/>
  <c r="H194" i="10" s="1"/>
  <c r="H51" i="10" s="1"/>
  <c r="L173" i="10"/>
  <c r="I187" i="10"/>
  <c r="L187" i="10"/>
  <c r="C192" i="10"/>
  <c r="F191" i="10"/>
  <c r="C191" i="10" s="1"/>
  <c r="D195" i="10"/>
  <c r="D194" i="10" s="1"/>
  <c r="F67" i="10"/>
  <c r="C69" i="10"/>
  <c r="F76" i="10"/>
  <c r="C77" i="10"/>
  <c r="C116" i="10"/>
  <c r="C160" i="10"/>
  <c r="I174" i="10"/>
  <c r="E187" i="10"/>
  <c r="O187" i="10"/>
  <c r="O195" i="10"/>
  <c r="C188" i="10"/>
  <c r="F187" i="10"/>
  <c r="L27" i="10"/>
  <c r="L33" i="10"/>
  <c r="C33" i="10" s="1"/>
  <c r="L36" i="10"/>
  <c r="C36" i="10" s="1"/>
  <c r="F41" i="10"/>
  <c r="C41" i="10" s="1"/>
  <c r="O45" i="10"/>
  <c r="I55" i="10"/>
  <c r="F58" i="10"/>
  <c r="C61" i="10"/>
  <c r="L84" i="10"/>
  <c r="C84" i="10" s="1"/>
  <c r="C85" i="10"/>
  <c r="C161" i="10"/>
  <c r="F166" i="10"/>
  <c r="F174" i="10"/>
  <c r="C185" i="10"/>
  <c r="C189" i="10"/>
  <c r="C193" i="10"/>
  <c r="C197" i="10"/>
  <c r="F198" i="10"/>
  <c r="C198" i="10" s="1"/>
  <c r="J20" i="10"/>
  <c r="N20" i="10"/>
  <c r="C70" i="10"/>
  <c r="C78" i="10"/>
  <c r="C90" i="10"/>
  <c r="F95" i="10"/>
  <c r="F83" i="10" s="1"/>
  <c r="F103" i="10"/>
  <c r="F131" i="10"/>
  <c r="C142" i="10"/>
  <c r="F151" i="10"/>
  <c r="I184" i="10"/>
  <c r="C184" i="10" s="1"/>
  <c r="C206" i="10"/>
  <c r="C210" i="10"/>
  <c r="O259" i="10"/>
  <c r="O230" i="10" s="1"/>
  <c r="L292" i="11"/>
  <c r="L291" i="11" s="1"/>
  <c r="I67" i="11"/>
  <c r="C251" i="10"/>
  <c r="C252" i="10"/>
  <c r="D289" i="10"/>
  <c r="L76" i="11"/>
  <c r="C21" i="10"/>
  <c r="L67" i="10"/>
  <c r="L53" i="10" s="1"/>
  <c r="L95" i="10"/>
  <c r="L103" i="10"/>
  <c r="L131" i="10"/>
  <c r="L151" i="10"/>
  <c r="F270" i="10"/>
  <c r="C272" i="10"/>
  <c r="C21" i="11"/>
  <c r="C31" i="11"/>
  <c r="I246" i="10"/>
  <c r="I231" i="10" s="1"/>
  <c r="C268" i="10"/>
  <c r="F281" i="10"/>
  <c r="C281" i="10" s="1"/>
  <c r="C284" i="10"/>
  <c r="I286" i="10"/>
  <c r="F293" i="10"/>
  <c r="F291" i="10" s="1"/>
  <c r="E20" i="11"/>
  <c r="I20" i="11"/>
  <c r="M20" i="11"/>
  <c r="C22" i="11"/>
  <c r="C55" i="11"/>
  <c r="C59" i="11"/>
  <c r="F80" i="11"/>
  <c r="C80" i="11" s="1"/>
  <c r="F84" i="11"/>
  <c r="F112" i="11"/>
  <c r="C112" i="11" s="1"/>
  <c r="F116" i="11"/>
  <c r="C116" i="11" s="1"/>
  <c r="C123" i="11"/>
  <c r="F128" i="11"/>
  <c r="C128" i="11" s="1"/>
  <c r="O131" i="11"/>
  <c r="O130" i="11" s="1"/>
  <c r="I151" i="11"/>
  <c r="O165" i="11"/>
  <c r="L174" i="11"/>
  <c r="L173" i="11" s="1"/>
  <c r="C187" i="11"/>
  <c r="O196" i="11"/>
  <c r="C56" i="11"/>
  <c r="I58" i="11"/>
  <c r="I54" i="11" s="1"/>
  <c r="C68" i="11"/>
  <c r="F69" i="11"/>
  <c r="C96" i="11"/>
  <c r="C104" i="11"/>
  <c r="I122" i="11"/>
  <c r="C133" i="11"/>
  <c r="F136" i="11"/>
  <c r="C136" i="11" s="1"/>
  <c r="C137" i="11"/>
  <c r="C142" i="11"/>
  <c r="F144" i="11"/>
  <c r="C144" i="11" s="1"/>
  <c r="C145" i="11"/>
  <c r="C157" i="11"/>
  <c r="F160" i="11"/>
  <c r="C160" i="11" s="1"/>
  <c r="C161" i="11"/>
  <c r="C167" i="11"/>
  <c r="F166" i="11"/>
  <c r="C168" i="11"/>
  <c r="I260" i="10"/>
  <c r="I264" i="10"/>
  <c r="C264" i="10" s="1"/>
  <c r="I276" i="10"/>
  <c r="C276" i="10" s="1"/>
  <c r="G20" i="11"/>
  <c r="I131" i="11"/>
  <c r="I130" i="11" s="1"/>
  <c r="C135" i="11"/>
  <c r="C139" i="11"/>
  <c r="C143" i="11"/>
  <c r="C147" i="11"/>
  <c r="F151" i="11"/>
  <c r="C152" i="11"/>
  <c r="O151" i="11"/>
  <c r="C159" i="11"/>
  <c r="C163" i="11"/>
  <c r="C172" i="11"/>
  <c r="F174" i="11"/>
  <c r="C184" i="11"/>
  <c r="D187" i="11"/>
  <c r="H187" i="11"/>
  <c r="H52" i="11" s="1"/>
  <c r="H51" i="11" s="1"/>
  <c r="C191" i="11"/>
  <c r="I196" i="11"/>
  <c r="I195" i="11" s="1"/>
  <c r="O204" i="11"/>
  <c r="L231" i="11"/>
  <c r="L230" i="11" s="1"/>
  <c r="I293" i="10"/>
  <c r="C179" i="11"/>
  <c r="O259" i="11"/>
  <c r="O230" i="11" s="1"/>
  <c r="J166" i="11"/>
  <c r="J165" i="11" s="1"/>
  <c r="C176" i="11"/>
  <c r="C180" i="11"/>
  <c r="C188" i="11"/>
  <c r="C192" i="11"/>
  <c r="C196" i="11"/>
  <c r="F205" i="11"/>
  <c r="C228" i="11"/>
  <c r="C232" i="11"/>
  <c r="F233" i="11"/>
  <c r="C233" i="11" s="1"/>
  <c r="C236" i="11"/>
  <c r="C252" i="11"/>
  <c r="C260" i="11"/>
  <c r="C272" i="11"/>
  <c r="C281" i="11"/>
  <c r="I293" i="11"/>
  <c r="I291" i="11" s="1"/>
  <c r="I292" i="12"/>
  <c r="I291" i="12" s="1"/>
  <c r="G52" i="12"/>
  <c r="J53" i="12"/>
  <c r="J52" i="12" s="1"/>
  <c r="F76" i="12"/>
  <c r="L83" i="12"/>
  <c r="I175" i="11"/>
  <c r="I179" i="11"/>
  <c r="C185" i="11"/>
  <c r="C189" i="11"/>
  <c r="C193" i="11"/>
  <c r="C197" i="11"/>
  <c r="C217" i="11"/>
  <c r="I235" i="11"/>
  <c r="I231" i="11" s="1"/>
  <c r="I230" i="11" s="1"/>
  <c r="F238" i="11"/>
  <c r="C238" i="11" s="1"/>
  <c r="F246" i="11"/>
  <c r="C246" i="11" s="1"/>
  <c r="C253" i="11"/>
  <c r="C261" i="11"/>
  <c r="C265" i="11"/>
  <c r="C273" i="11"/>
  <c r="C279" i="11"/>
  <c r="C287" i="11"/>
  <c r="F286" i="11"/>
  <c r="F292" i="11" s="1"/>
  <c r="C301" i="11"/>
  <c r="C31" i="12"/>
  <c r="L26" i="12"/>
  <c r="C55" i="12"/>
  <c r="O54" i="12"/>
  <c r="O53" i="12" s="1"/>
  <c r="C89" i="12"/>
  <c r="L276" i="11"/>
  <c r="L270" i="11" s="1"/>
  <c r="L269" i="11" s="1"/>
  <c r="F284" i="11"/>
  <c r="C285" i="11"/>
  <c r="F293" i="11"/>
  <c r="C293" i="11" s="1"/>
  <c r="C294" i="11"/>
  <c r="O293" i="11"/>
  <c r="O292" i="12"/>
  <c r="O291" i="12" s="1"/>
  <c r="O20" i="12"/>
  <c r="L54" i="12"/>
  <c r="L53" i="12" s="1"/>
  <c r="J20" i="12"/>
  <c r="N20" i="12"/>
  <c r="F58" i="12"/>
  <c r="C58" i="12" s="1"/>
  <c r="C69" i="12"/>
  <c r="C77" i="12"/>
  <c r="C81" i="12"/>
  <c r="C85" i="12"/>
  <c r="C179" i="12"/>
  <c r="D289" i="12"/>
  <c r="I43" i="12"/>
  <c r="C43" i="12" s="1"/>
  <c r="C70" i="12"/>
  <c r="C78" i="12"/>
  <c r="I80" i="12"/>
  <c r="C80" i="12" s="1"/>
  <c r="I84" i="12"/>
  <c r="I83" i="12" s="1"/>
  <c r="C90" i="12"/>
  <c r="F95" i="12"/>
  <c r="C95" i="12" s="1"/>
  <c r="C192" i="12"/>
  <c r="L191" i="12"/>
  <c r="L187" i="12" s="1"/>
  <c r="C238" i="12"/>
  <c r="L231" i="12"/>
  <c r="L230" i="12" s="1"/>
  <c r="E289" i="12"/>
  <c r="H20" i="12"/>
  <c r="L20" i="12"/>
  <c r="L130" i="12"/>
  <c r="L75" i="12" s="1"/>
  <c r="C166" i="12"/>
  <c r="F165" i="12"/>
  <c r="C165" i="12" s="1"/>
  <c r="L173" i="12"/>
  <c r="C233" i="12"/>
  <c r="J289" i="12"/>
  <c r="N289" i="12"/>
  <c r="C174" i="12"/>
  <c r="G289" i="12"/>
  <c r="K289" i="12"/>
  <c r="C123" i="12"/>
  <c r="F128" i="12"/>
  <c r="C128" i="12" s="1"/>
  <c r="F136" i="12"/>
  <c r="F144" i="12"/>
  <c r="C144" i="12" s="1"/>
  <c r="F160" i="12"/>
  <c r="C160" i="12" s="1"/>
  <c r="C167" i="12"/>
  <c r="C132" i="12"/>
  <c r="C152" i="12"/>
  <c r="C261" i="12"/>
  <c r="C265" i="12"/>
  <c r="I53" i="12" l="1"/>
  <c r="C67" i="12"/>
  <c r="K52" i="10"/>
  <c r="K51" i="10" s="1"/>
  <c r="K289" i="10"/>
  <c r="M52" i="12"/>
  <c r="M51" i="12" s="1"/>
  <c r="M289" i="12"/>
  <c r="G289" i="10"/>
  <c r="G52" i="10"/>
  <c r="G51" i="10" s="1"/>
  <c r="G24" i="10" s="1"/>
  <c r="G290" i="10" s="1"/>
  <c r="K50" i="11"/>
  <c r="K290" i="11"/>
  <c r="N50" i="12"/>
  <c r="N290" i="12"/>
  <c r="O75" i="12"/>
  <c r="O289" i="12" s="1"/>
  <c r="K50" i="12"/>
  <c r="K290" i="12"/>
  <c r="E50" i="12"/>
  <c r="E290" i="12"/>
  <c r="N52" i="10"/>
  <c r="N51" i="10" s="1"/>
  <c r="N289" i="10"/>
  <c r="E50" i="11"/>
  <c r="E290" i="11"/>
  <c r="G290" i="11"/>
  <c r="G50" i="11"/>
  <c r="J52" i="10"/>
  <c r="J51" i="10" s="1"/>
  <c r="J289" i="10"/>
  <c r="I83" i="10"/>
  <c r="I75" i="10" s="1"/>
  <c r="C233" i="10"/>
  <c r="F231" i="10"/>
  <c r="L194" i="12"/>
  <c r="D52" i="11"/>
  <c r="D51" i="11" s="1"/>
  <c r="C204" i="10"/>
  <c r="H75" i="12"/>
  <c r="N52" i="11"/>
  <c r="N51" i="11" s="1"/>
  <c r="C216" i="11"/>
  <c r="E75" i="10"/>
  <c r="E52" i="10" s="1"/>
  <c r="E51" i="10" s="1"/>
  <c r="E290" i="10" s="1"/>
  <c r="C205" i="12"/>
  <c r="F204" i="12"/>
  <c r="C204" i="12" s="1"/>
  <c r="C175" i="12"/>
  <c r="C292" i="12"/>
  <c r="D24" i="12"/>
  <c r="J75" i="11"/>
  <c r="I259" i="12"/>
  <c r="C259" i="12" s="1"/>
  <c r="C260" i="12"/>
  <c r="C191" i="12"/>
  <c r="C252" i="12"/>
  <c r="F54" i="12"/>
  <c r="K289" i="11"/>
  <c r="I174" i="11"/>
  <c r="I173" i="11" s="1"/>
  <c r="J51" i="12"/>
  <c r="E289" i="11"/>
  <c r="C264" i="11"/>
  <c r="I83" i="11"/>
  <c r="I75" i="11" s="1"/>
  <c r="F20" i="11"/>
  <c r="L75" i="11"/>
  <c r="L52" i="11" s="1"/>
  <c r="D51" i="10"/>
  <c r="D24" i="10" s="1"/>
  <c r="O194" i="12"/>
  <c r="C131" i="12"/>
  <c r="F196" i="12"/>
  <c r="C136" i="10"/>
  <c r="H289" i="11"/>
  <c r="C21" i="12"/>
  <c r="C187" i="12"/>
  <c r="O291" i="11"/>
  <c r="O52" i="12"/>
  <c r="O51" i="12" s="1"/>
  <c r="G289" i="11"/>
  <c r="G51" i="12"/>
  <c r="G24" i="12" s="1"/>
  <c r="G290" i="12" s="1"/>
  <c r="D289" i="11"/>
  <c r="N289" i="11"/>
  <c r="C205" i="10"/>
  <c r="F270" i="12"/>
  <c r="J194" i="11"/>
  <c r="L195" i="11"/>
  <c r="L194" i="11" s="1"/>
  <c r="O83" i="11"/>
  <c r="O75" i="11" s="1"/>
  <c r="O52" i="11" s="1"/>
  <c r="M52" i="11"/>
  <c r="M51" i="11" s="1"/>
  <c r="M52" i="10"/>
  <c r="M51" i="10" s="1"/>
  <c r="L204" i="10"/>
  <c r="L195" i="10" s="1"/>
  <c r="L194" i="10" s="1"/>
  <c r="C292" i="11"/>
  <c r="F291" i="11"/>
  <c r="C291" i="11" s="1"/>
  <c r="H290" i="11"/>
  <c r="H50" i="11"/>
  <c r="H290" i="10"/>
  <c r="H50" i="10"/>
  <c r="J52" i="11"/>
  <c r="J51" i="11" s="1"/>
  <c r="J289" i="11"/>
  <c r="D290" i="11"/>
  <c r="D50" i="11"/>
  <c r="D50" i="10"/>
  <c r="I289" i="11"/>
  <c r="I53" i="11"/>
  <c r="I52" i="11" s="1"/>
  <c r="C54" i="11"/>
  <c r="C231" i="12"/>
  <c r="I230" i="12"/>
  <c r="C251" i="12"/>
  <c r="C291" i="12"/>
  <c r="C84" i="12"/>
  <c r="C284" i="11"/>
  <c r="F283" i="11"/>
  <c r="C283" i="11" s="1"/>
  <c r="I76" i="12"/>
  <c r="I75" i="12" s="1"/>
  <c r="I52" i="12" s="1"/>
  <c r="C26" i="12"/>
  <c r="F204" i="11"/>
  <c r="C205" i="11"/>
  <c r="C175" i="11"/>
  <c r="I259" i="10"/>
  <c r="C259" i="10" s="1"/>
  <c r="F231" i="11"/>
  <c r="F83" i="11"/>
  <c r="C84" i="11"/>
  <c r="I270" i="10"/>
  <c r="I269" i="10" s="1"/>
  <c r="C131" i="11"/>
  <c r="C131" i="10"/>
  <c r="F130" i="10"/>
  <c r="F75" i="10" s="1"/>
  <c r="C58" i="11"/>
  <c r="I54" i="10"/>
  <c r="I53" i="10" s="1"/>
  <c r="C55" i="10"/>
  <c r="O52" i="10"/>
  <c r="C76" i="10"/>
  <c r="F196" i="10"/>
  <c r="G50" i="10"/>
  <c r="L289" i="12"/>
  <c r="F53" i="12"/>
  <c r="C54" i="12"/>
  <c r="C235" i="11"/>
  <c r="C269" i="11"/>
  <c r="C259" i="11"/>
  <c r="C122" i="11"/>
  <c r="C103" i="10"/>
  <c r="F230" i="10"/>
  <c r="F173" i="10"/>
  <c r="C173" i="10" s="1"/>
  <c r="C174" i="10"/>
  <c r="L83" i="10"/>
  <c r="C45" i="10"/>
  <c r="C27" i="10"/>
  <c r="L26" i="10"/>
  <c r="I173" i="10"/>
  <c r="F130" i="12"/>
  <c r="C130" i="12" s="1"/>
  <c r="C136" i="12"/>
  <c r="C230" i="12"/>
  <c r="L52" i="12"/>
  <c r="L51" i="12" s="1"/>
  <c r="L50" i="12" s="1"/>
  <c r="G50" i="12"/>
  <c r="C270" i="11"/>
  <c r="I194" i="11"/>
  <c r="C151" i="11"/>
  <c r="C276" i="11"/>
  <c r="F67" i="11"/>
  <c r="C69" i="11"/>
  <c r="O195" i="11"/>
  <c r="O194" i="11" s="1"/>
  <c r="F76" i="11"/>
  <c r="C26" i="11"/>
  <c r="L130" i="10"/>
  <c r="C231" i="10"/>
  <c r="C260" i="10"/>
  <c r="C151" i="10"/>
  <c r="C95" i="10"/>
  <c r="C246" i="10"/>
  <c r="F165" i="10"/>
  <c r="C165" i="10" s="1"/>
  <c r="C166" i="10"/>
  <c r="C187" i="10"/>
  <c r="O194" i="10"/>
  <c r="I292" i="10"/>
  <c r="C67" i="10"/>
  <c r="O20" i="10"/>
  <c r="F83" i="12"/>
  <c r="C83" i="12" s="1"/>
  <c r="C286" i="11"/>
  <c r="C174" i="11"/>
  <c r="F173" i="11"/>
  <c r="C173" i="11" s="1"/>
  <c r="C166" i="11"/>
  <c r="F165" i="11"/>
  <c r="C165" i="11" s="1"/>
  <c r="C293" i="10"/>
  <c r="F130" i="11"/>
  <c r="C130" i="11" s="1"/>
  <c r="C20" i="11"/>
  <c r="F269" i="10"/>
  <c r="L20" i="11"/>
  <c r="C286" i="10"/>
  <c r="C58" i="10"/>
  <c r="F54" i="10"/>
  <c r="E50" i="10"/>
  <c r="L51" i="11" l="1"/>
  <c r="M50" i="11"/>
  <c r="M290" i="11"/>
  <c r="F24" i="12"/>
  <c r="F20" i="12" s="1"/>
  <c r="D20" i="12"/>
  <c r="C196" i="12"/>
  <c r="F195" i="12"/>
  <c r="D290" i="12"/>
  <c r="I230" i="10"/>
  <c r="I194" i="10" s="1"/>
  <c r="L75" i="10"/>
  <c r="L289" i="10" s="1"/>
  <c r="I52" i="10"/>
  <c r="I51" i="10" s="1"/>
  <c r="C83" i="11"/>
  <c r="D290" i="10"/>
  <c r="O50" i="12"/>
  <c r="O290" i="12"/>
  <c r="L289" i="11"/>
  <c r="J50" i="12"/>
  <c r="J290" i="12"/>
  <c r="N50" i="11"/>
  <c r="N290" i="11"/>
  <c r="E289" i="10"/>
  <c r="N50" i="10"/>
  <c r="N290" i="10"/>
  <c r="C270" i="12"/>
  <c r="F269" i="12"/>
  <c r="C269" i="12" s="1"/>
  <c r="J50" i="10"/>
  <c r="J290" i="10"/>
  <c r="K50" i="10"/>
  <c r="K290" i="10"/>
  <c r="C270" i="10"/>
  <c r="C76" i="12"/>
  <c r="M50" i="10"/>
  <c r="M290" i="10"/>
  <c r="H52" i="12"/>
  <c r="H51" i="12" s="1"/>
  <c r="H289" i="12"/>
  <c r="M50" i="12"/>
  <c r="M290" i="12"/>
  <c r="F53" i="10"/>
  <c r="C54" i="10"/>
  <c r="C75" i="10"/>
  <c r="F75" i="12"/>
  <c r="I291" i="10"/>
  <c r="C291" i="10" s="1"/>
  <c r="C292" i="10"/>
  <c r="C231" i="11"/>
  <c r="F230" i="11"/>
  <c r="C204" i="11"/>
  <c r="F195" i="11"/>
  <c r="I51" i="11"/>
  <c r="D20" i="10"/>
  <c r="F24" i="10"/>
  <c r="J50" i="11"/>
  <c r="J290" i="11"/>
  <c r="F52" i="12"/>
  <c r="C53" i="12"/>
  <c r="O51" i="10"/>
  <c r="C130" i="10"/>
  <c r="I194" i="12"/>
  <c r="I289" i="12"/>
  <c r="O289" i="11"/>
  <c r="C67" i="11"/>
  <c r="F53" i="11"/>
  <c r="F75" i="11"/>
  <c r="C75" i="11" s="1"/>
  <c r="C76" i="11"/>
  <c r="I24" i="12"/>
  <c r="G20" i="12"/>
  <c r="C230" i="10"/>
  <c r="C196" i="10"/>
  <c r="F195" i="10"/>
  <c r="L290" i="12"/>
  <c r="C269" i="10"/>
  <c r="F289" i="10"/>
  <c r="L20" i="10"/>
  <c r="C26" i="10"/>
  <c r="G20" i="10"/>
  <c r="I24" i="10"/>
  <c r="I20" i="10" s="1"/>
  <c r="O51" i="11"/>
  <c r="I51" i="12"/>
  <c r="L52" i="10"/>
  <c r="L51" i="10" s="1"/>
  <c r="L50" i="10" s="1"/>
  <c r="C83" i="10"/>
  <c r="H50" i="12" l="1"/>
  <c r="H290" i="12"/>
  <c r="C289" i="10"/>
  <c r="C195" i="12"/>
  <c r="F194" i="12"/>
  <c r="C194" i="12" s="1"/>
  <c r="I289" i="10"/>
  <c r="L50" i="11"/>
  <c r="L290" i="11"/>
  <c r="L290" i="10"/>
  <c r="C195" i="10"/>
  <c r="F194" i="10"/>
  <c r="C194" i="10" s="1"/>
  <c r="C53" i="11"/>
  <c r="F52" i="11"/>
  <c r="C52" i="12"/>
  <c r="F51" i="12"/>
  <c r="C230" i="11"/>
  <c r="F289" i="11"/>
  <c r="C289" i="11" s="1"/>
  <c r="C75" i="12"/>
  <c r="F289" i="12"/>
  <c r="C289" i="12" s="1"/>
  <c r="I290" i="12"/>
  <c r="I50" i="12"/>
  <c r="I20" i="12"/>
  <c r="C20" i="12" s="1"/>
  <c r="C24" i="12"/>
  <c r="I290" i="11"/>
  <c r="I50" i="11"/>
  <c r="O50" i="11"/>
  <c r="O290" i="11"/>
  <c r="O50" i="10"/>
  <c r="O290" i="10"/>
  <c r="C195" i="11"/>
  <c r="F194" i="11"/>
  <c r="C194" i="11" s="1"/>
  <c r="I290" i="10"/>
  <c r="I50" i="10"/>
  <c r="C24" i="10"/>
  <c r="F20" i="10"/>
  <c r="C20" i="10" s="1"/>
  <c r="F52" i="10"/>
  <c r="C53" i="10"/>
  <c r="C52" i="10" l="1"/>
  <c r="F51" i="10"/>
  <c r="F290" i="12"/>
  <c r="C290" i="12" s="1"/>
  <c r="C51" i="12"/>
  <c r="F50" i="12"/>
  <c r="C50" i="12" s="1"/>
  <c r="F51" i="11"/>
  <c r="C52" i="11"/>
  <c r="F290" i="11" l="1"/>
  <c r="C290" i="11" s="1"/>
  <c r="F50" i="11"/>
  <c r="C50" i="11" s="1"/>
  <c r="C51" i="11"/>
  <c r="F290" i="10"/>
  <c r="C290" i="10" s="1"/>
  <c r="C51" i="10"/>
  <c r="F50" i="10"/>
  <c r="C50" i="10" s="1"/>
  <c r="O301" i="9" l="1"/>
  <c r="L301" i="9"/>
  <c r="I301" i="9"/>
  <c r="F301" i="9"/>
  <c r="C301" i="9" s="1"/>
  <c r="O300" i="9"/>
  <c r="L300" i="9"/>
  <c r="I300" i="9"/>
  <c r="F300" i="9"/>
  <c r="O299" i="9"/>
  <c r="L299" i="9"/>
  <c r="I299" i="9"/>
  <c r="F299" i="9"/>
  <c r="O298" i="9"/>
  <c r="L298" i="9"/>
  <c r="I298" i="9"/>
  <c r="F298" i="9"/>
  <c r="O297" i="9"/>
  <c r="L297" i="9"/>
  <c r="I297" i="9"/>
  <c r="F297" i="9"/>
  <c r="O296" i="9"/>
  <c r="L296" i="9"/>
  <c r="I296" i="9"/>
  <c r="F296" i="9"/>
  <c r="O295" i="9"/>
  <c r="L295" i="9"/>
  <c r="I295" i="9"/>
  <c r="F295" i="9"/>
  <c r="O294" i="9"/>
  <c r="L294" i="9"/>
  <c r="L293" i="9" s="1"/>
  <c r="I294" i="9"/>
  <c r="F294" i="9"/>
  <c r="N293" i="9"/>
  <c r="M293" i="9"/>
  <c r="K293" i="9"/>
  <c r="J293" i="9"/>
  <c r="H293" i="9"/>
  <c r="G293" i="9"/>
  <c r="E293" i="9"/>
  <c r="D293" i="9"/>
  <c r="O288" i="9"/>
  <c r="L288" i="9"/>
  <c r="I288" i="9"/>
  <c r="F288" i="9"/>
  <c r="O287" i="9"/>
  <c r="O286" i="9" s="1"/>
  <c r="L287" i="9"/>
  <c r="L286" i="9" s="1"/>
  <c r="I287" i="9"/>
  <c r="F287" i="9"/>
  <c r="F286" i="9" s="1"/>
  <c r="N286" i="9"/>
  <c r="M286" i="9"/>
  <c r="K286" i="9"/>
  <c r="J286" i="9"/>
  <c r="H286" i="9"/>
  <c r="G286" i="9"/>
  <c r="E286" i="9"/>
  <c r="D286" i="9"/>
  <c r="O285" i="9"/>
  <c r="O284" i="9" s="1"/>
  <c r="O283" i="9" s="1"/>
  <c r="L285" i="9"/>
  <c r="L284" i="9" s="1"/>
  <c r="L283" i="9" s="1"/>
  <c r="I285" i="9"/>
  <c r="I284" i="9" s="1"/>
  <c r="I283" i="9" s="1"/>
  <c r="F285" i="9"/>
  <c r="F284" i="9" s="1"/>
  <c r="N284" i="9"/>
  <c r="N283" i="9" s="1"/>
  <c r="M284" i="9"/>
  <c r="M283" i="9" s="1"/>
  <c r="K284" i="9"/>
  <c r="K283" i="9" s="1"/>
  <c r="J284" i="9"/>
  <c r="J283" i="9" s="1"/>
  <c r="H284" i="9"/>
  <c r="H283" i="9" s="1"/>
  <c r="G284" i="9"/>
  <c r="G283" i="9" s="1"/>
  <c r="E284" i="9"/>
  <c r="E283" i="9" s="1"/>
  <c r="D284" i="9"/>
  <c r="D283" i="9" s="1"/>
  <c r="O282" i="9"/>
  <c r="L282" i="9"/>
  <c r="L281" i="9" s="1"/>
  <c r="I282" i="9"/>
  <c r="I281" i="9" s="1"/>
  <c r="F282" i="9"/>
  <c r="F281" i="9" s="1"/>
  <c r="O281" i="9"/>
  <c r="N281" i="9"/>
  <c r="M281" i="9"/>
  <c r="K281" i="9"/>
  <c r="J281" i="9"/>
  <c r="H281" i="9"/>
  <c r="G281" i="9"/>
  <c r="E281" i="9"/>
  <c r="D281" i="9"/>
  <c r="O280" i="9"/>
  <c r="L280" i="9"/>
  <c r="I280" i="9"/>
  <c r="F280" i="9"/>
  <c r="O279" i="9"/>
  <c r="L279" i="9"/>
  <c r="I279" i="9"/>
  <c r="F279" i="9"/>
  <c r="O278" i="9"/>
  <c r="L278" i="9"/>
  <c r="I278" i="9"/>
  <c r="F278" i="9"/>
  <c r="O277" i="9"/>
  <c r="O276" i="9" s="1"/>
  <c r="L277" i="9"/>
  <c r="I277" i="9"/>
  <c r="I276" i="9" s="1"/>
  <c r="F277" i="9"/>
  <c r="N276" i="9"/>
  <c r="N270" i="9" s="1"/>
  <c r="N269" i="9" s="1"/>
  <c r="M276" i="9"/>
  <c r="K276" i="9"/>
  <c r="J276" i="9"/>
  <c r="H276" i="9"/>
  <c r="G276" i="9"/>
  <c r="E276" i="9"/>
  <c r="D276" i="9"/>
  <c r="O275" i="9"/>
  <c r="L275" i="9"/>
  <c r="I275" i="9"/>
  <c r="F275" i="9"/>
  <c r="O274" i="9"/>
  <c r="L274" i="9"/>
  <c r="I274" i="9"/>
  <c r="F274" i="9"/>
  <c r="O273" i="9"/>
  <c r="O272" i="9" s="1"/>
  <c r="L273" i="9"/>
  <c r="L272" i="9" s="1"/>
  <c r="I273" i="9"/>
  <c r="I272" i="9" s="1"/>
  <c r="F273" i="9"/>
  <c r="F272" i="9" s="1"/>
  <c r="N272" i="9"/>
  <c r="M272" i="9"/>
  <c r="M270" i="9" s="1"/>
  <c r="K272" i="9"/>
  <c r="K270" i="9" s="1"/>
  <c r="K269" i="9" s="1"/>
  <c r="J272" i="9"/>
  <c r="J270" i="9" s="1"/>
  <c r="J269" i="9" s="1"/>
  <c r="H272" i="9"/>
  <c r="G272" i="9"/>
  <c r="E272" i="9"/>
  <c r="D272" i="9"/>
  <c r="O271" i="9"/>
  <c r="L271" i="9"/>
  <c r="I271" i="9"/>
  <c r="F271" i="9"/>
  <c r="O268" i="9"/>
  <c r="L268" i="9"/>
  <c r="I268" i="9"/>
  <c r="F268" i="9"/>
  <c r="O267" i="9"/>
  <c r="L267" i="9"/>
  <c r="I267" i="9"/>
  <c r="F267" i="9"/>
  <c r="O266" i="9"/>
  <c r="L266" i="9"/>
  <c r="I266" i="9"/>
  <c r="F266" i="9"/>
  <c r="O265" i="9"/>
  <c r="O264" i="9" s="1"/>
  <c r="L265" i="9"/>
  <c r="L264" i="9" s="1"/>
  <c r="I265" i="9"/>
  <c r="F265" i="9"/>
  <c r="N264" i="9"/>
  <c r="M264" i="9"/>
  <c r="K264" i="9"/>
  <c r="J264" i="9"/>
  <c r="H264" i="9"/>
  <c r="G264" i="9"/>
  <c r="E264" i="9"/>
  <c r="D264" i="9"/>
  <c r="O263" i="9"/>
  <c r="L263" i="9"/>
  <c r="I263" i="9"/>
  <c r="F263" i="9"/>
  <c r="O262" i="9"/>
  <c r="L262" i="9"/>
  <c r="I262" i="9"/>
  <c r="F262" i="9"/>
  <c r="O261" i="9"/>
  <c r="O260" i="9" s="1"/>
  <c r="O259" i="9" s="1"/>
  <c r="L261" i="9"/>
  <c r="I261" i="9"/>
  <c r="F261" i="9"/>
  <c r="N260" i="9"/>
  <c r="N259" i="9" s="1"/>
  <c r="M260" i="9"/>
  <c r="K260" i="9"/>
  <c r="K259" i="9" s="1"/>
  <c r="J260" i="9"/>
  <c r="H260" i="9"/>
  <c r="G260" i="9"/>
  <c r="F260" i="9"/>
  <c r="E260" i="9"/>
  <c r="D260" i="9"/>
  <c r="D259" i="9" s="1"/>
  <c r="J259" i="9"/>
  <c r="O258" i="9"/>
  <c r="L258" i="9"/>
  <c r="I258" i="9"/>
  <c r="F258" i="9"/>
  <c r="O257" i="9"/>
  <c r="L257" i="9"/>
  <c r="I257" i="9"/>
  <c r="F257" i="9"/>
  <c r="O256" i="9"/>
  <c r="L256" i="9"/>
  <c r="I256" i="9"/>
  <c r="F256" i="9"/>
  <c r="O255" i="9"/>
  <c r="L255" i="9"/>
  <c r="I255" i="9"/>
  <c r="F255" i="9"/>
  <c r="O254" i="9"/>
  <c r="L254" i="9"/>
  <c r="I254" i="9"/>
  <c r="F254" i="9"/>
  <c r="O253" i="9"/>
  <c r="O252" i="9" s="1"/>
  <c r="L253" i="9"/>
  <c r="I253" i="9"/>
  <c r="F253" i="9"/>
  <c r="N252" i="9"/>
  <c r="M252" i="9"/>
  <c r="K252" i="9"/>
  <c r="J252" i="9"/>
  <c r="H252" i="9"/>
  <c r="H251" i="9" s="1"/>
  <c r="G252" i="9"/>
  <c r="G251" i="9" s="1"/>
  <c r="E252" i="9"/>
  <c r="E251" i="9" s="1"/>
  <c r="D252" i="9"/>
  <c r="D251" i="9" s="1"/>
  <c r="N251" i="9"/>
  <c r="M251" i="9"/>
  <c r="K251" i="9"/>
  <c r="J251" i="9"/>
  <c r="O250" i="9"/>
  <c r="L250" i="9"/>
  <c r="I250" i="9"/>
  <c r="F250" i="9"/>
  <c r="O249" i="9"/>
  <c r="L249" i="9"/>
  <c r="I249" i="9"/>
  <c r="F249" i="9"/>
  <c r="O248" i="9"/>
  <c r="L248" i="9"/>
  <c r="I248" i="9"/>
  <c r="F248" i="9"/>
  <c r="O247" i="9"/>
  <c r="L247" i="9"/>
  <c r="I247" i="9"/>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O238" i="9" s="1"/>
  <c r="L239" i="9"/>
  <c r="I239" i="9"/>
  <c r="F239" i="9"/>
  <c r="F238" i="9" s="1"/>
  <c r="N238" i="9"/>
  <c r="M238" i="9"/>
  <c r="K238" i="9"/>
  <c r="J238" i="9"/>
  <c r="H238" i="9"/>
  <c r="G238" i="9"/>
  <c r="E238" i="9"/>
  <c r="D238" i="9"/>
  <c r="O237" i="9"/>
  <c r="L237" i="9"/>
  <c r="I237" i="9"/>
  <c r="F237" i="9"/>
  <c r="O236" i="9"/>
  <c r="L236" i="9"/>
  <c r="I236" i="9"/>
  <c r="I235" i="9" s="1"/>
  <c r="F236" i="9"/>
  <c r="N235" i="9"/>
  <c r="M235" i="9"/>
  <c r="K235" i="9"/>
  <c r="J235" i="9"/>
  <c r="H235" i="9"/>
  <c r="G235" i="9"/>
  <c r="E235" i="9"/>
  <c r="D235" i="9"/>
  <c r="O234" i="9"/>
  <c r="L234" i="9"/>
  <c r="L233" i="9" s="1"/>
  <c r="I234" i="9"/>
  <c r="I233" i="9" s="1"/>
  <c r="F234" i="9"/>
  <c r="F233" i="9" s="1"/>
  <c r="O233" i="9"/>
  <c r="N233" i="9"/>
  <c r="M233" i="9"/>
  <c r="K233" i="9"/>
  <c r="J233" i="9"/>
  <c r="H233" i="9"/>
  <c r="G233" i="9"/>
  <c r="E233" i="9"/>
  <c r="D233" i="9"/>
  <c r="O232" i="9"/>
  <c r="L232" i="9"/>
  <c r="I232" i="9"/>
  <c r="F232" i="9"/>
  <c r="O229" i="9"/>
  <c r="L229" i="9"/>
  <c r="I229" i="9"/>
  <c r="F229" i="9"/>
  <c r="O228" i="9"/>
  <c r="L228" i="9"/>
  <c r="L227" i="9" s="1"/>
  <c r="I228" i="9"/>
  <c r="I227" i="9" s="1"/>
  <c r="F228" i="9"/>
  <c r="O227" i="9"/>
  <c r="N227" i="9"/>
  <c r="M227" i="9"/>
  <c r="K227" i="9"/>
  <c r="J227" i="9"/>
  <c r="H227" i="9"/>
  <c r="G227" i="9"/>
  <c r="E227" i="9"/>
  <c r="D227" i="9"/>
  <c r="O226" i="9"/>
  <c r="L226" i="9"/>
  <c r="I226" i="9"/>
  <c r="F226" i="9"/>
  <c r="O225" i="9"/>
  <c r="L225" i="9"/>
  <c r="I225" i="9"/>
  <c r="F225" i="9"/>
  <c r="C225" i="9" s="1"/>
  <c r="O224" i="9"/>
  <c r="L224" i="9"/>
  <c r="I224" i="9"/>
  <c r="F224" i="9"/>
  <c r="O223" i="9"/>
  <c r="L223" i="9"/>
  <c r="I223" i="9"/>
  <c r="F223" i="9"/>
  <c r="O222" i="9"/>
  <c r="L222" i="9"/>
  <c r="I222" i="9"/>
  <c r="F222" i="9"/>
  <c r="O221" i="9"/>
  <c r="L221" i="9"/>
  <c r="I221" i="9"/>
  <c r="F221" i="9"/>
  <c r="O220" i="9"/>
  <c r="L220" i="9"/>
  <c r="I220" i="9"/>
  <c r="F220" i="9"/>
  <c r="O219" i="9"/>
  <c r="L219" i="9"/>
  <c r="I219" i="9"/>
  <c r="F219" i="9"/>
  <c r="O218" i="9"/>
  <c r="L218" i="9"/>
  <c r="I218" i="9"/>
  <c r="F218" i="9"/>
  <c r="O217" i="9"/>
  <c r="L217" i="9"/>
  <c r="L216" i="9" s="1"/>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F206" i="9"/>
  <c r="N205" i="9"/>
  <c r="M205" i="9"/>
  <c r="K205" i="9"/>
  <c r="K204" i="9" s="1"/>
  <c r="J205" i="9"/>
  <c r="H205" i="9"/>
  <c r="G205" i="9"/>
  <c r="E205" i="9"/>
  <c r="D205" i="9"/>
  <c r="H204" i="9"/>
  <c r="O203" i="9"/>
  <c r="L203" i="9"/>
  <c r="I203" i="9"/>
  <c r="F203" i="9"/>
  <c r="O202" i="9"/>
  <c r="L202" i="9"/>
  <c r="I202" i="9"/>
  <c r="F202" i="9"/>
  <c r="O201" i="9"/>
  <c r="L201" i="9"/>
  <c r="I201" i="9"/>
  <c r="F201" i="9"/>
  <c r="O200" i="9"/>
  <c r="L200" i="9"/>
  <c r="I200" i="9"/>
  <c r="F200" i="9"/>
  <c r="O199" i="9"/>
  <c r="O198" i="9" s="1"/>
  <c r="L199" i="9"/>
  <c r="L198" i="9" s="1"/>
  <c r="I199" i="9"/>
  <c r="I198" i="9" s="1"/>
  <c r="F199" i="9"/>
  <c r="N198" i="9"/>
  <c r="M198" i="9"/>
  <c r="M196" i="9" s="1"/>
  <c r="K198" i="9"/>
  <c r="K196" i="9" s="1"/>
  <c r="J198" i="9"/>
  <c r="J196" i="9" s="1"/>
  <c r="H198" i="9"/>
  <c r="H196" i="9" s="1"/>
  <c r="G198" i="9"/>
  <c r="G196" i="9" s="1"/>
  <c r="E198" i="9"/>
  <c r="D198" i="9"/>
  <c r="D196" i="9" s="1"/>
  <c r="O197" i="9"/>
  <c r="L197" i="9"/>
  <c r="I197" i="9"/>
  <c r="F197" i="9"/>
  <c r="N196" i="9"/>
  <c r="I196" i="9"/>
  <c r="E196" i="9"/>
  <c r="O193" i="9"/>
  <c r="O192" i="9" s="1"/>
  <c r="O191" i="9" s="1"/>
  <c r="L193" i="9"/>
  <c r="L192" i="9" s="1"/>
  <c r="L191" i="9" s="1"/>
  <c r="I193" i="9"/>
  <c r="I192" i="9" s="1"/>
  <c r="I191" i="9" s="1"/>
  <c r="F193" i="9"/>
  <c r="N192" i="9"/>
  <c r="N191" i="9" s="1"/>
  <c r="M192" i="9"/>
  <c r="M191" i="9" s="1"/>
  <c r="K192" i="9"/>
  <c r="K191" i="9" s="1"/>
  <c r="J192" i="9"/>
  <c r="H192" i="9"/>
  <c r="H191" i="9" s="1"/>
  <c r="G192" i="9"/>
  <c r="G191" i="9" s="1"/>
  <c r="E192" i="9"/>
  <c r="E191" i="9" s="1"/>
  <c r="D192" i="9"/>
  <c r="D191" i="9" s="1"/>
  <c r="J191" i="9"/>
  <c r="O190" i="9"/>
  <c r="L190" i="9"/>
  <c r="I190" i="9"/>
  <c r="F190" i="9"/>
  <c r="O189" i="9"/>
  <c r="O188" i="9" s="1"/>
  <c r="L189" i="9"/>
  <c r="I189" i="9"/>
  <c r="F189" i="9"/>
  <c r="N188" i="9"/>
  <c r="M188" i="9"/>
  <c r="K188" i="9"/>
  <c r="J188" i="9"/>
  <c r="I188" i="9"/>
  <c r="H188" i="9"/>
  <c r="G188" i="9"/>
  <c r="E188" i="9"/>
  <c r="D188" i="9"/>
  <c r="O186" i="9"/>
  <c r="L186" i="9"/>
  <c r="I186" i="9"/>
  <c r="F186" i="9"/>
  <c r="O185" i="9"/>
  <c r="L185" i="9"/>
  <c r="L184" i="9" s="1"/>
  <c r="I185" i="9"/>
  <c r="I184" i="9" s="1"/>
  <c r="F185" i="9"/>
  <c r="N184" i="9"/>
  <c r="M184" i="9"/>
  <c r="K184" i="9"/>
  <c r="J184" i="9"/>
  <c r="H184" i="9"/>
  <c r="G184" i="9"/>
  <c r="E184" i="9"/>
  <c r="D184" i="9"/>
  <c r="O183" i="9"/>
  <c r="L183" i="9"/>
  <c r="I183" i="9"/>
  <c r="F183" i="9"/>
  <c r="O182" i="9"/>
  <c r="L182" i="9"/>
  <c r="I182" i="9"/>
  <c r="F182" i="9"/>
  <c r="O181" i="9"/>
  <c r="L181" i="9"/>
  <c r="I181" i="9"/>
  <c r="F181" i="9"/>
  <c r="O180" i="9"/>
  <c r="L180" i="9"/>
  <c r="I180" i="9"/>
  <c r="I179" i="9" s="1"/>
  <c r="F180" i="9"/>
  <c r="N179" i="9"/>
  <c r="M179" i="9"/>
  <c r="K179" i="9"/>
  <c r="J179" i="9"/>
  <c r="H179" i="9"/>
  <c r="G179" i="9"/>
  <c r="E179" i="9"/>
  <c r="D179" i="9"/>
  <c r="O178" i="9"/>
  <c r="L178" i="9"/>
  <c r="I178" i="9"/>
  <c r="F178" i="9"/>
  <c r="O177" i="9"/>
  <c r="L177" i="9"/>
  <c r="I177" i="9"/>
  <c r="F177" i="9"/>
  <c r="O176" i="9"/>
  <c r="L176" i="9"/>
  <c r="I176" i="9"/>
  <c r="F176" i="9"/>
  <c r="N175" i="9"/>
  <c r="M175" i="9"/>
  <c r="M174" i="9" s="1"/>
  <c r="M173" i="9" s="1"/>
  <c r="K175" i="9"/>
  <c r="J175" i="9"/>
  <c r="H175" i="9"/>
  <c r="G175" i="9"/>
  <c r="G174" i="9" s="1"/>
  <c r="G173" i="9" s="1"/>
  <c r="E175" i="9"/>
  <c r="D175" i="9"/>
  <c r="D174" i="9" s="1"/>
  <c r="D173" i="9" s="1"/>
  <c r="H174" i="9"/>
  <c r="H173" i="9" s="1"/>
  <c r="O172" i="9"/>
  <c r="L172" i="9"/>
  <c r="I172" i="9"/>
  <c r="F172" i="9"/>
  <c r="O171" i="9"/>
  <c r="L171" i="9"/>
  <c r="I171" i="9"/>
  <c r="F171" i="9"/>
  <c r="O170" i="9"/>
  <c r="L170" i="9"/>
  <c r="I170" i="9"/>
  <c r="F170" i="9"/>
  <c r="O169" i="9"/>
  <c r="L169" i="9"/>
  <c r="I169" i="9"/>
  <c r="F169" i="9"/>
  <c r="O168" i="9"/>
  <c r="L168" i="9"/>
  <c r="I168" i="9"/>
  <c r="F168" i="9"/>
  <c r="O167" i="9"/>
  <c r="L167" i="9"/>
  <c r="L166" i="9" s="1"/>
  <c r="I167" i="9"/>
  <c r="I166" i="9" s="1"/>
  <c r="I165" i="9" s="1"/>
  <c r="F167" i="9"/>
  <c r="O166" i="9"/>
  <c r="O165" i="9" s="1"/>
  <c r="N166" i="9"/>
  <c r="N165" i="9" s="1"/>
  <c r="M166" i="9"/>
  <c r="M165" i="9" s="1"/>
  <c r="K166" i="9"/>
  <c r="K165" i="9" s="1"/>
  <c r="J166" i="9"/>
  <c r="J165" i="9" s="1"/>
  <c r="H166" i="9"/>
  <c r="G166" i="9"/>
  <c r="G165" i="9" s="1"/>
  <c r="E166" i="9"/>
  <c r="D166" i="9"/>
  <c r="D165" i="9" s="1"/>
  <c r="H165" i="9"/>
  <c r="E165" i="9"/>
  <c r="O164" i="9"/>
  <c r="L164" i="9"/>
  <c r="I164" i="9"/>
  <c r="F164" i="9"/>
  <c r="O163" i="9"/>
  <c r="L163" i="9"/>
  <c r="I163" i="9"/>
  <c r="F163" i="9"/>
  <c r="O162" i="9"/>
  <c r="L162" i="9"/>
  <c r="I162" i="9"/>
  <c r="F162" i="9"/>
  <c r="O161" i="9"/>
  <c r="O160" i="9" s="1"/>
  <c r="L161" i="9"/>
  <c r="I161" i="9"/>
  <c r="I160" i="9" s="1"/>
  <c r="F161" i="9"/>
  <c r="N160" i="9"/>
  <c r="M160" i="9"/>
  <c r="K160" i="9"/>
  <c r="J160" i="9"/>
  <c r="H160" i="9"/>
  <c r="G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L152" i="9"/>
  <c r="I152" i="9"/>
  <c r="F152" i="9"/>
  <c r="F151" i="9" s="1"/>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N144" i="9"/>
  <c r="M144" i="9"/>
  <c r="K144" i="9"/>
  <c r="J144" i="9"/>
  <c r="H144" i="9"/>
  <c r="G144" i="9"/>
  <c r="E144" i="9"/>
  <c r="D144" i="9"/>
  <c r="O143" i="9"/>
  <c r="L143" i="9"/>
  <c r="I143" i="9"/>
  <c r="F143" i="9"/>
  <c r="O142" i="9"/>
  <c r="O141" i="9" s="1"/>
  <c r="L142" i="9"/>
  <c r="I142" i="9"/>
  <c r="F142" i="9"/>
  <c r="N141" i="9"/>
  <c r="M141" i="9"/>
  <c r="L141" i="9"/>
  <c r="K141" i="9"/>
  <c r="J141" i="9"/>
  <c r="H141" i="9"/>
  <c r="G141" i="9"/>
  <c r="F141" i="9"/>
  <c r="E141" i="9"/>
  <c r="D141" i="9"/>
  <c r="O140" i="9"/>
  <c r="L140" i="9"/>
  <c r="I140" i="9"/>
  <c r="F140" i="9"/>
  <c r="O139" i="9"/>
  <c r="L139" i="9"/>
  <c r="I139" i="9"/>
  <c r="F139" i="9"/>
  <c r="O138" i="9"/>
  <c r="L138" i="9"/>
  <c r="I138" i="9"/>
  <c r="F138" i="9"/>
  <c r="O137" i="9"/>
  <c r="O136" i="9" s="1"/>
  <c r="L137" i="9"/>
  <c r="I137" i="9"/>
  <c r="I136" i="9" s="1"/>
  <c r="F137" i="9"/>
  <c r="N136" i="9"/>
  <c r="M136" i="9"/>
  <c r="K136" i="9"/>
  <c r="J136" i="9"/>
  <c r="H136" i="9"/>
  <c r="G136" i="9"/>
  <c r="E136" i="9"/>
  <c r="D136" i="9"/>
  <c r="O135" i="9"/>
  <c r="L135" i="9"/>
  <c r="I135" i="9"/>
  <c r="F135" i="9"/>
  <c r="O134" i="9"/>
  <c r="L134" i="9"/>
  <c r="I134" i="9"/>
  <c r="F134" i="9"/>
  <c r="O133" i="9"/>
  <c r="L133" i="9"/>
  <c r="I133" i="9"/>
  <c r="F133" i="9"/>
  <c r="O132" i="9"/>
  <c r="L132" i="9"/>
  <c r="I132" i="9"/>
  <c r="I131" i="9" s="1"/>
  <c r="F132" i="9"/>
  <c r="F131" i="9" s="1"/>
  <c r="N131" i="9"/>
  <c r="M131" i="9"/>
  <c r="K131" i="9"/>
  <c r="J131" i="9"/>
  <c r="H131" i="9"/>
  <c r="G131" i="9"/>
  <c r="E131" i="9"/>
  <c r="D131" i="9"/>
  <c r="O129" i="9"/>
  <c r="O128" i="9" s="1"/>
  <c r="L129" i="9"/>
  <c r="L128" i="9" s="1"/>
  <c r="I129" i="9"/>
  <c r="I128" i="9" s="1"/>
  <c r="F129" i="9"/>
  <c r="N128" i="9"/>
  <c r="M128" i="9"/>
  <c r="K128" i="9"/>
  <c r="J128" i="9"/>
  <c r="H128" i="9"/>
  <c r="G128" i="9"/>
  <c r="E128" i="9"/>
  <c r="D128" i="9"/>
  <c r="O127" i="9"/>
  <c r="L127" i="9"/>
  <c r="I127" i="9"/>
  <c r="F127" i="9"/>
  <c r="O126" i="9"/>
  <c r="L126" i="9"/>
  <c r="I126" i="9"/>
  <c r="F126" i="9"/>
  <c r="O125" i="9"/>
  <c r="L125" i="9"/>
  <c r="I125" i="9"/>
  <c r="F125" i="9"/>
  <c r="O124" i="9"/>
  <c r="L124" i="9"/>
  <c r="I124" i="9"/>
  <c r="F124" i="9"/>
  <c r="O123" i="9"/>
  <c r="O122" i="9" s="1"/>
  <c r="L123" i="9"/>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O117" i="9"/>
  <c r="L117" i="9"/>
  <c r="I117" i="9"/>
  <c r="F117" i="9"/>
  <c r="N116" i="9"/>
  <c r="M116" i="9"/>
  <c r="K116" i="9"/>
  <c r="J116" i="9"/>
  <c r="H116" i="9"/>
  <c r="G116" i="9"/>
  <c r="E116" i="9"/>
  <c r="D116" i="9"/>
  <c r="O115" i="9"/>
  <c r="L115" i="9"/>
  <c r="I115" i="9"/>
  <c r="F115" i="9"/>
  <c r="O114" i="9"/>
  <c r="L114" i="9"/>
  <c r="I114" i="9"/>
  <c r="F114" i="9"/>
  <c r="O113" i="9"/>
  <c r="L113" i="9"/>
  <c r="I113" i="9"/>
  <c r="I112" i="9" s="1"/>
  <c r="F113" i="9"/>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F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O95" i="9" s="1"/>
  <c r="L96" i="9"/>
  <c r="L95" i="9" s="1"/>
  <c r="I96" i="9"/>
  <c r="I95" i="9" s="1"/>
  <c r="F96" i="9"/>
  <c r="N95" i="9"/>
  <c r="M95" i="9"/>
  <c r="K95" i="9"/>
  <c r="J95" i="9"/>
  <c r="H95" i="9"/>
  <c r="G95" i="9"/>
  <c r="E95" i="9"/>
  <c r="D95" i="9"/>
  <c r="O94" i="9"/>
  <c r="L94" i="9"/>
  <c r="I94" i="9"/>
  <c r="F94" i="9"/>
  <c r="O93" i="9"/>
  <c r="L93" i="9"/>
  <c r="I93" i="9"/>
  <c r="F93" i="9"/>
  <c r="O92" i="9"/>
  <c r="L92" i="9"/>
  <c r="I92" i="9"/>
  <c r="F92" i="9"/>
  <c r="O91" i="9"/>
  <c r="L91" i="9"/>
  <c r="I91" i="9"/>
  <c r="F91" i="9"/>
  <c r="O90" i="9"/>
  <c r="O89" i="9" s="1"/>
  <c r="L90" i="9"/>
  <c r="I90" i="9"/>
  <c r="I89" i="9" s="1"/>
  <c r="F90" i="9"/>
  <c r="F89" i="9" s="1"/>
  <c r="N89" i="9"/>
  <c r="M89" i="9"/>
  <c r="K89" i="9"/>
  <c r="J89" i="9"/>
  <c r="H89" i="9"/>
  <c r="G89" i="9"/>
  <c r="E89" i="9"/>
  <c r="D89" i="9"/>
  <c r="O88" i="9"/>
  <c r="L88" i="9"/>
  <c r="I88" i="9"/>
  <c r="F88" i="9"/>
  <c r="O87" i="9"/>
  <c r="L87" i="9"/>
  <c r="I87" i="9"/>
  <c r="F87" i="9"/>
  <c r="O86" i="9"/>
  <c r="L86" i="9"/>
  <c r="I86" i="9"/>
  <c r="F86" i="9"/>
  <c r="O85" i="9"/>
  <c r="L85" i="9"/>
  <c r="L84" i="9" s="1"/>
  <c r="I85" i="9"/>
  <c r="F85" i="9"/>
  <c r="F84" i="9" s="1"/>
  <c r="O84" i="9"/>
  <c r="N84" i="9"/>
  <c r="M84" i="9"/>
  <c r="K84" i="9"/>
  <c r="J84" i="9"/>
  <c r="H84" i="9"/>
  <c r="G84" i="9"/>
  <c r="E84" i="9"/>
  <c r="D84" i="9"/>
  <c r="O82" i="9"/>
  <c r="L82" i="9"/>
  <c r="I82" i="9"/>
  <c r="F82" i="9"/>
  <c r="O81" i="9"/>
  <c r="L81" i="9"/>
  <c r="L80" i="9" s="1"/>
  <c r="I81" i="9"/>
  <c r="F81" i="9"/>
  <c r="F80" i="9" s="1"/>
  <c r="O80" i="9"/>
  <c r="N80" i="9"/>
  <c r="M80" i="9"/>
  <c r="K80" i="9"/>
  <c r="K76" i="9" s="1"/>
  <c r="J80" i="9"/>
  <c r="H80" i="9"/>
  <c r="G80" i="9"/>
  <c r="E80" i="9"/>
  <c r="D80" i="9"/>
  <c r="O79" i="9"/>
  <c r="L79" i="9"/>
  <c r="I79" i="9"/>
  <c r="F79" i="9"/>
  <c r="O78" i="9"/>
  <c r="O77" i="9" s="1"/>
  <c r="O76" i="9" s="1"/>
  <c r="L78" i="9"/>
  <c r="I78" i="9"/>
  <c r="I77" i="9" s="1"/>
  <c r="F78" i="9"/>
  <c r="N77" i="9"/>
  <c r="N76" i="9" s="1"/>
  <c r="M77" i="9"/>
  <c r="L77" i="9"/>
  <c r="K77" i="9"/>
  <c r="J77" i="9"/>
  <c r="J76" i="9" s="1"/>
  <c r="H77" i="9"/>
  <c r="G77" i="9"/>
  <c r="G76" i="9" s="1"/>
  <c r="F77" i="9"/>
  <c r="E77" i="9"/>
  <c r="E76" i="9" s="1"/>
  <c r="D77" i="9"/>
  <c r="D76" i="9" s="1"/>
  <c r="M76" i="9"/>
  <c r="O74" i="9"/>
  <c r="L74" i="9"/>
  <c r="I74" i="9"/>
  <c r="F74" i="9"/>
  <c r="O73" i="9"/>
  <c r="L73" i="9"/>
  <c r="I73" i="9"/>
  <c r="F73" i="9"/>
  <c r="O72" i="9"/>
  <c r="L72" i="9"/>
  <c r="I72" i="9"/>
  <c r="F72" i="9"/>
  <c r="O71" i="9"/>
  <c r="L71" i="9"/>
  <c r="I71" i="9"/>
  <c r="F71" i="9"/>
  <c r="O70" i="9"/>
  <c r="L70" i="9"/>
  <c r="I70" i="9"/>
  <c r="F70" i="9"/>
  <c r="F69" i="9" s="1"/>
  <c r="N69" i="9"/>
  <c r="N67" i="9" s="1"/>
  <c r="M69" i="9"/>
  <c r="M67" i="9" s="1"/>
  <c r="K69" i="9"/>
  <c r="K67" i="9" s="1"/>
  <c r="J69" i="9"/>
  <c r="J67" i="9" s="1"/>
  <c r="H69" i="9"/>
  <c r="G69" i="9"/>
  <c r="E69" i="9"/>
  <c r="E67" i="9" s="1"/>
  <c r="D69" i="9"/>
  <c r="D67" i="9" s="1"/>
  <c r="O68" i="9"/>
  <c r="L68" i="9"/>
  <c r="I68" i="9"/>
  <c r="F68" i="9"/>
  <c r="H67" i="9"/>
  <c r="G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I59" i="9"/>
  <c r="I58" i="9" s="1"/>
  <c r="F59" i="9"/>
  <c r="N58" i="9"/>
  <c r="M58" i="9"/>
  <c r="K58" i="9"/>
  <c r="J58" i="9"/>
  <c r="H58" i="9"/>
  <c r="G58" i="9"/>
  <c r="E58" i="9"/>
  <c r="D58" i="9"/>
  <c r="O57" i="9"/>
  <c r="L57" i="9"/>
  <c r="I57" i="9"/>
  <c r="F57" i="9"/>
  <c r="O56" i="9"/>
  <c r="O55" i="9" s="1"/>
  <c r="L56" i="9"/>
  <c r="L55" i="9" s="1"/>
  <c r="I56" i="9"/>
  <c r="I55" i="9" s="1"/>
  <c r="F56" i="9"/>
  <c r="N55" i="9"/>
  <c r="M55" i="9"/>
  <c r="K55" i="9"/>
  <c r="K54" i="9" s="1"/>
  <c r="J55" i="9"/>
  <c r="J54" i="9" s="1"/>
  <c r="H55" i="9"/>
  <c r="H54" i="9" s="1"/>
  <c r="G55" i="9"/>
  <c r="E55" i="9"/>
  <c r="E54" i="9" s="1"/>
  <c r="E53" i="9" s="1"/>
  <c r="D55" i="9"/>
  <c r="M54" i="9"/>
  <c r="O47" i="9"/>
  <c r="C47" i="9" s="1"/>
  <c r="O46" i="9"/>
  <c r="N45" i="9"/>
  <c r="M45" i="9"/>
  <c r="L44" i="9"/>
  <c r="L43" i="9" s="1"/>
  <c r="I44" i="9"/>
  <c r="F44" i="9"/>
  <c r="F43" i="9" s="1"/>
  <c r="K43" i="9"/>
  <c r="J43" i="9"/>
  <c r="H43" i="9"/>
  <c r="G43" i="9"/>
  <c r="E43" i="9"/>
  <c r="D43" i="9"/>
  <c r="F42" i="9"/>
  <c r="F41" i="9" s="1"/>
  <c r="C41" i="9" s="1"/>
  <c r="E41" i="9"/>
  <c r="D41" i="9"/>
  <c r="L40" i="9"/>
  <c r="C40" i="9" s="1"/>
  <c r="L39" i="9"/>
  <c r="C39" i="9" s="1"/>
  <c r="L38" i="9"/>
  <c r="C38" i="9" s="1"/>
  <c r="L37" i="9"/>
  <c r="K36" i="9"/>
  <c r="J36" i="9"/>
  <c r="L35" i="9"/>
  <c r="C35" i="9" s="1"/>
  <c r="L34" i="9"/>
  <c r="C34" i="9" s="1"/>
  <c r="K33" i="9"/>
  <c r="J33" i="9"/>
  <c r="L32" i="9"/>
  <c r="C32" i="9" s="1"/>
  <c r="K31" i="9"/>
  <c r="J31" i="9"/>
  <c r="L30" i="9"/>
  <c r="C30" i="9" s="1"/>
  <c r="L29" i="9"/>
  <c r="C29" i="9" s="1"/>
  <c r="L28" i="9"/>
  <c r="K27" i="9"/>
  <c r="K26" i="9" s="1"/>
  <c r="J27" i="9"/>
  <c r="F25" i="9"/>
  <c r="C25" i="9" s="1"/>
  <c r="I24" i="9"/>
  <c r="F24" i="9"/>
  <c r="O23" i="9"/>
  <c r="L23" i="9"/>
  <c r="I23" i="9"/>
  <c r="F23" i="9"/>
  <c r="O22" i="9"/>
  <c r="L22" i="9"/>
  <c r="L21" i="9" s="1"/>
  <c r="I22" i="9"/>
  <c r="I21" i="9" s="1"/>
  <c r="F22" i="9"/>
  <c r="N21" i="9"/>
  <c r="M21" i="9"/>
  <c r="K21" i="9"/>
  <c r="J21" i="9"/>
  <c r="H21" i="9"/>
  <c r="H292" i="9" s="1"/>
  <c r="G21" i="9"/>
  <c r="G292" i="9" s="1"/>
  <c r="G291" i="9" s="1"/>
  <c r="E21" i="9"/>
  <c r="D21" i="9"/>
  <c r="D292" i="9" s="1"/>
  <c r="N20" i="9"/>
  <c r="K53" i="9" l="1"/>
  <c r="C154" i="9"/>
  <c r="M231" i="9"/>
  <c r="M259" i="9"/>
  <c r="M230" i="9" s="1"/>
  <c r="C64" i="9"/>
  <c r="C66" i="9"/>
  <c r="K83" i="9"/>
  <c r="K75" i="9" s="1"/>
  <c r="C88" i="9"/>
  <c r="C91" i="9"/>
  <c r="C253" i="9"/>
  <c r="C277" i="9"/>
  <c r="C42" i="9"/>
  <c r="H83" i="9"/>
  <c r="E187" i="9"/>
  <c r="C190" i="9"/>
  <c r="J195" i="9"/>
  <c r="C201" i="9"/>
  <c r="C245" i="9"/>
  <c r="C265" i="9"/>
  <c r="C266" i="9"/>
  <c r="F276" i="9"/>
  <c r="L196" i="9"/>
  <c r="E231" i="9"/>
  <c r="J83" i="9"/>
  <c r="C93" i="9"/>
  <c r="D20" i="9"/>
  <c r="L36" i="9"/>
  <c r="C36" i="9" s="1"/>
  <c r="M53" i="9"/>
  <c r="H53" i="9"/>
  <c r="C68" i="9"/>
  <c r="J53" i="9"/>
  <c r="C114" i="9"/>
  <c r="C118" i="9"/>
  <c r="C150" i="9"/>
  <c r="L179" i="9"/>
  <c r="C213" i="9"/>
  <c r="J204" i="9"/>
  <c r="C221" i="9"/>
  <c r="C224" i="9"/>
  <c r="N204" i="9"/>
  <c r="C241" i="9"/>
  <c r="C244" i="9"/>
  <c r="E259" i="9"/>
  <c r="K130" i="9"/>
  <c r="D291" i="9"/>
  <c r="J26" i="9"/>
  <c r="J20" i="9" s="1"/>
  <c r="C72" i="9"/>
  <c r="C74" i="9"/>
  <c r="C102" i="9"/>
  <c r="C126" i="9"/>
  <c r="L131" i="9"/>
  <c r="C131" i="9" s="1"/>
  <c r="G130" i="9"/>
  <c r="C146" i="9"/>
  <c r="C149" i="9"/>
  <c r="L160" i="9"/>
  <c r="G204" i="9"/>
  <c r="C217" i="9"/>
  <c r="C249" i="9"/>
  <c r="L260" i="9"/>
  <c r="L259" i="9" s="1"/>
  <c r="G259" i="9"/>
  <c r="G230" i="9" s="1"/>
  <c r="C275" i="9"/>
  <c r="E270" i="9"/>
  <c r="E269" i="9" s="1"/>
  <c r="C297" i="9"/>
  <c r="C299" i="9"/>
  <c r="F293" i="9"/>
  <c r="K292" i="9"/>
  <c r="K291" i="9" s="1"/>
  <c r="L31" i="9"/>
  <c r="C31" i="9" s="1"/>
  <c r="O45" i="9"/>
  <c r="C45" i="9" s="1"/>
  <c r="C56" i="9"/>
  <c r="C57" i="9"/>
  <c r="L76" i="9"/>
  <c r="C98" i="9"/>
  <c r="C106" i="9"/>
  <c r="L116" i="9"/>
  <c r="I122" i="9"/>
  <c r="N130" i="9"/>
  <c r="O131" i="9"/>
  <c r="C142" i="9"/>
  <c r="C143" i="9"/>
  <c r="C178" i="9"/>
  <c r="C182" i="9"/>
  <c r="L188" i="9"/>
  <c r="G195" i="9"/>
  <c r="C229" i="9"/>
  <c r="G231" i="9"/>
  <c r="K231" i="9"/>
  <c r="K230" i="9" s="1"/>
  <c r="F270" i="9"/>
  <c r="F269" i="9" s="1"/>
  <c r="D270" i="9"/>
  <c r="D269" i="9" s="1"/>
  <c r="H270" i="9"/>
  <c r="H269" i="9" s="1"/>
  <c r="M269" i="9"/>
  <c r="H20" i="9"/>
  <c r="L27" i="9"/>
  <c r="G54" i="9"/>
  <c r="G53" i="9" s="1"/>
  <c r="C60" i="9"/>
  <c r="C110" i="9"/>
  <c r="O112" i="9"/>
  <c r="C134" i="9"/>
  <c r="C138" i="9"/>
  <c r="C140" i="9"/>
  <c r="C162" i="9"/>
  <c r="C170" i="9"/>
  <c r="C171" i="9"/>
  <c r="C172" i="9"/>
  <c r="K174" i="9"/>
  <c r="K173" i="9" s="1"/>
  <c r="C186" i="9"/>
  <c r="O187" i="9"/>
  <c r="N195" i="9"/>
  <c r="C209" i="9"/>
  <c r="C212" i="9"/>
  <c r="C237" i="9"/>
  <c r="C257" i="9"/>
  <c r="C261" i="9"/>
  <c r="G270" i="9"/>
  <c r="G269" i="9" s="1"/>
  <c r="O293" i="9"/>
  <c r="D130" i="9"/>
  <c r="D75" i="9" s="1"/>
  <c r="H291" i="9"/>
  <c r="L33" i="9"/>
  <c r="C33" i="9" s="1"/>
  <c r="D54" i="9"/>
  <c r="I54" i="9"/>
  <c r="O58" i="9"/>
  <c r="O69" i="9"/>
  <c r="L69" i="9"/>
  <c r="L67" i="9" s="1"/>
  <c r="H76" i="9"/>
  <c r="C82" i="9"/>
  <c r="C94" i="9"/>
  <c r="C105" i="9"/>
  <c r="O116" i="9"/>
  <c r="O83" i="9" s="1"/>
  <c r="C133" i="9"/>
  <c r="C147" i="9"/>
  <c r="I144" i="9"/>
  <c r="L151" i="9"/>
  <c r="L175" i="9"/>
  <c r="O184" i="9"/>
  <c r="C197" i="9"/>
  <c r="C203" i="9"/>
  <c r="C211" i="9"/>
  <c r="D204" i="9"/>
  <c r="C223" i="9"/>
  <c r="H231" i="9"/>
  <c r="O235" i="9"/>
  <c r="C243" i="9"/>
  <c r="O246" i="9"/>
  <c r="C280" i="9"/>
  <c r="C288" i="9"/>
  <c r="O67" i="9"/>
  <c r="L103" i="9"/>
  <c r="H130" i="9"/>
  <c r="M204" i="9"/>
  <c r="M195" i="9" s="1"/>
  <c r="L246" i="9"/>
  <c r="N292" i="9"/>
  <c r="N291" i="9" s="1"/>
  <c r="O21" i="9"/>
  <c r="O292" i="9" s="1"/>
  <c r="C28" i="9"/>
  <c r="C37" i="9"/>
  <c r="N54" i="9"/>
  <c r="N53" i="9" s="1"/>
  <c r="C63" i="9"/>
  <c r="C71" i="9"/>
  <c r="E83" i="9"/>
  <c r="C87" i="9"/>
  <c r="L89" i="9"/>
  <c r="C89" i="9" s="1"/>
  <c r="F95" i="9"/>
  <c r="C96" i="9"/>
  <c r="I103" i="9"/>
  <c r="C109" i="9"/>
  <c r="C119" i="9"/>
  <c r="C121" i="9"/>
  <c r="D83" i="9"/>
  <c r="L136" i="9"/>
  <c r="L144" i="9"/>
  <c r="C153" i="9"/>
  <c r="C158" i="9"/>
  <c r="C163" i="9"/>
  <c r="C164" i="9"/>
  <c r="L165" i="9"/>
  <c r="C176" i="9"/>
  <c r="C177" i="9"/>
  <c r="J187" i="9"/>
  <c r="C199" i="9"/>
  <c r="C215" i="9"/>
  <c r="E204" i="9"/>
  <c r="E195" i="9" s="1"/>
  <c r="D231" i="9"/>
  <c r="D230" i="9" s="1"/>
  <c r="C233" i="9"/>
  <c r="N231" i="9"/>
  <c r="N230" i="9" s="1"/>
  <c r="L238" i="9"/>
  <c r="C258" i="9"/>
  <c r="C273" i="9"/>
  <c r="C279" i="9"/>
  <c r="C284" i="9"/>
  <c r="C285" i="9"/>
  <c r="C296" i="9"/>
  <c r="J292" i="9"/>
  <c r="J291" i="9" s="1"/>
  <c r="C24" i="9"/>
  <c r="C46" i="9"/>
  <c r="F55" i="9"/>
  <c r="O54" i="9"/>
  <c r="O53" i="9" s="1"/>
  <c r="C62" i="9"/>
  <c r="C65" i="9"/>
  <c r="C73" i="9"/>
  <c r="C79" i="9"/>
  <c r="G83" i="9"/>
  <c r="G75" i="9" s="1"/>
  <c r="M83" i="9"/>
  <c r="C86" i="9"/>
  <c r="N83" i="9"/>
  <c r="N75" i="9" s="1"/>
  <c r="C92" i="9"/>
  <c r="C97" i="9"/>
  <c r="C101" i="9"/>
  <c r="C108" i="9"/>
  <c r="C111" i="9"/>
  <c r="L112" i="9"/>
  <c r="C120" i="9"/>
  <c r="I151" i="9"/>
  <c r="C155" i="9"/>
  <c r="C156" i="9"/>
  <c r="C157" i="9"/>
  <c r="C167" i="9"/>
  <c r="E174" i="9"/>
  <c r="E173" i="9" s="1"/>
  <c r="I175" i="9"/>
  <c r="I174" i="9" s="1"/>
  <c r="I173" i="9" s="1"/>
  <c r="C180" i="9"/>
  <c r="C181" i="9"/>
  <c r="D187" i="9"/>
  <c r="I187" i="9"/>
  <c r="M187" i="9"/>
  <c r="N187" i="9"/>
  <c r="F205" i="9"/>
  <c r="C208" i="9"/>
  <c r="O205" i="9"/>
  <c r="C218" i="9"/>
  <c r="L235" i="9"/>
  <c r="L231" i="9" s="1"/>
  <c r="L230" i="9" s="1"/>
  <c r="C240" i="9"/>
  <c r="L252" i="9"/>
  <c r="L251" i="9" s="1"/>
  <c r="O270" i="9"/>
  <c r="O269" i="9" s="1"/>
  <c r="C274" i="9"/>
  <c r="L276" i="9"/>
  <c r="C276" i="9" s="1"/>
  <c r="C298" i="9"/>
  <c r="E292" i="9"/>
  <c r="E291" i="9" s="1"/>
  <c r="E20" i="9"/>
  <c r="C22" i="9"/>
  <c r="F21" i="9"/>
  <c r="D53" i="9"/>
  <c r="C59" i="9"/>
  <c r="F58" i="9"/>
  <c r="C23" i="9"/>
  <c r="M292" i="9"/>
  <c r="M291" i="9" s="1"/>
  <c r="M20" i="9"/>
  <c r="L292" i="9"/>
  <c r="L291" i="9" s="1"/>
  <c r="C27" i="9"/>
  <c r="C61" i="9"/>
  <c r="F76" i="9"/>
  <c r="C77" i="9"/>
  <c r="C95" i="9"/>
  <c r="I43" i="9"/>
  <c r="C43" i="9" s="1"/>
  <c r="C44" i="9"/>
  <c r="C55" i="9"/>
  <c r="L58" i="9"/>
  <c r="L54" i="9" s="1"/>
  <c r="F67" i="9"/>
  <c r="I69" i="9"/>
  <c r="I67" i="9" s="1"/>
  <c r="C70" i="9"/>
  <c r="C129" i="9"/>
  <c r="F128" i="9"/>
  <c r="C128" i="9" s="1"/>
  <c r="G20" i="9"/>
  <c r="K20" i="9"/>
  <c r="F54" i="9"/>
  <c r="C81" i="9"/>
  <c r="C85" i="9"/>
  <c r="C104" i="9"/>
  <c r="O103" i="9"/>
  <c r="C115" i="9"/>
  <c r="I116" i="9"/>
  <c r="C123" i="9"/>
  <c r="C124" i="9"/>
  <c r="C125" i="9"/>
  <c r="F122" i="9"/>
  <c r="J130" i="9"/>
  <c r="C132" i="9"/>
  <c r="C139" i="9"/>
  <c r="C148" i="9"/>
  <c r="C159" i="9"/>
  <c r="N174" i="9"/>
  <c r="N173" i="9" s="1"/>
  <c r="O175" i="9"/>
  <c r="F179" i="9"/>
  <c r="C183" i="9"/>
  <c r="G187" i="9"/>
  <c r="K187" i="9"/>
  <c r="C189" i="9"/>
  <c r="F188" i="9"/>
  <c r="K195" i="9"/>
  <c r="C248" i="9"/>
  <c r="F246" i="9"/>
  <c r="C267" i="9"/>
  <c r="I264" i="9"/>
  <c r="C281" i="9"/>
  <c r="C78" i="9"/>
  <c r="I80" i="9"/>
  <c r="I76" i="9" s="1"/>
  <c r="I84" i="9"/>
  <c r="C90" i="9"/>
  <c r="C107" i="9"/>
  <c r="C117" i="9"/>
  <c r="F116" i="9"/>
  <c r="C135" i="9"/>
  <c r="O151" i="9"/>
  <c r="J174" i="9"/>
  <c r="J173" i="9" s="1"/>
  <c r="H187" i="9"/>
  <c r="L187" i="9"/>
  <c r="C200" i="9"/>
  <c r="F198" i="9"/>
  <c r="I286" i="9"/>
  <c r="C286" i="9" s="1"/>
  <c r="C287" i="9"/>
  <c r="C113" i="9"/>
  <c r="F112" i="9"/>
  <c r="C112" i="9" s="1"/>
  <c r="C145" i="9"/>
  <c r="F144" i="9"/>
  <c r="C99" i="9"/>
  <c r="C100" i="9"/>
  <c r="L122" i="9"/>
  <c r="C127" i="9"/>
  <c r="M130" i="9"/>
  <c r="E130" i="9"/>
  <c r="E75" i="9" s="1"/>
  <c r="C137" i="9"/>
  <c r="F136" i="9"/>
  <c r="O144" i="9"/>
  <c r="C152" i="9"/>
  <c r="C161" i="9"/>
  <c r="F160" i="9"/>
  <c r="C160" i="9" s="1"/>
  <c r="C168" i="9"/>
  <c r="C169" i="9"/>
  <c r="F166" i="9"/>
  <c r="F175" i="9"/>
  <c r="O179" i="9"/>
  <c r="C185" i="9"/>
  <c r="F184" i="9"/>
  <c r="C184" i="9" s="1"/>
  <c r="C193" i="9"/>
  <c r="F192" i="9"/>
  <c r="C220" i="9"/>
  <c r="F216" i="9"/>
  <c r="C228" i="9"/>
  <c r="F227" i="9"/>
  <c r="C227" i="9" s="1"/>
  <c r="I141" i="9"/>
  <c r="C141" i="9" s="1"/>
  <c r="H195" i="9"/>
  <c r="C202" i="9"/>
  <c r="C207" i="9"/>
  <c r="I205" i="9"/>
  <c r="C210" i="9"/>
  <c r="C219" i="9"/>
  <c r="I216" i="9"/>
  <c r="C222" i="9"/>
  <c r="J231" i="9"/>
  <c r="J230" i="9" s="1"/>
  <c r="I246" i="9"/>
  <c r="C247" i="9"/>
  <c r="C250" i="9"/>
  <c r="O251" i="9"/>
  <c r="C262" i="9"/>
  <c r="I270" i="9"/>
  <c r="I269" i="9" s="1"/>
  <c r="C271" i="9"/>
  <c r="D195" i="9"/>
  <c r="L205" i="9"/>
  <c r="L204" i="9" s="1"/>
  <c r="L195" i="9" s="1"/>
  <c r="C214" i="9"/>
  <c r="C226" i="9"/>
  <c r="I238" i="9"/>
  <c r="I231" i="9" s="1"/>
  <c r="C239" i="9"/>
  <c r="C242" i="9"/>
  <c r="C254" i="9"/>
  <c r="C256" i="9"/>
  <c r="F252" i="9"/>
  <c r="H259" i="9"/>
  <c r="C263" i="9"/>
  <c r="I260" i="9"/>
  <c r="C272" i="9"/>
  <c r="C278" i="9"/>
  <c r="O196" i="9"/>
  <c r="O216" i="9"/>
  <c r="O204" i="9" s="1"/>
  <c r="C232" i="9"/>
  <c r="C236" i="9"/>
  <c r="F235" i="9"/>
  <c r="C255" i="9"/>
  <c r="I252" i="9"/>
  <c r="I251" i="9" s="1"/>
  <c r="C268" i="9"/>
  <c r="F264" i="9"/>
  <c r="C295" i="9"/>
  <c r="I293" i="9"/>
  <c r="C300" i="9"/>
  <c r="C206" i="9"/>
  <c r="C234" i="9"/>
  <c r="C282" i="9"/>
  <c r="F283" i="9"/>
  <c r="C283" i="9" s="1"/>
  <c r="C294" i="9"/>
  <c r="J194" i="9" l="1"/>
  <c r="K52" i="9"/>
  <c r="C116" i="9"/>
  <c r="I83" i="9"/>
  <c r="G194" i="9"/>
  <c r="C144" i="9"/>
  <c r="C69" i="9"/>
  <c r="K289" i="9"/>
  <c r="E230" i="9"/>
  <c r="E194" i="9" s="1"/>
  <c r="C293" i="9"/>
  <c r="J75" i="9"/>
  <c r="J52" i="9" s="1"/>
  <c r="J51" i="9" s="1"/>
  <c r="L53" i="9"/>
  <c r="O231" i="9"/>
  <c r="L174" i="9"/>
  <c r="L173" i="9" s="1"/>
  <c r="N52" i="9"/>
  <c r="C235" i="9"/>
  <c r="I259" i="9"/>
  <c r="I230" i="9"/>
  <c r="C205" i="9"/>
  <c r="C103" i="9"/>
  <c r="L26" i="9"/>
  <c r="L20" i="9" s="1"/>
  <c r="O291" i="9"/>
  <c r="C151" i="9"/>
  <c r="I53" i="9"/>
  <c r="G52" i="9"/>
  <c r="D194" i="9"/>
  <c r="C179" i="9"/>
  <c r="L130" i="9"/>
  <c r="I20" i="9"/>
  <c r="N289" i="9"/>
  <c r="L270" i="9"/>
  <c r="C238" i="9"/>
  <c r="O130" i="9"/>
  <c r="O75" i="9" s="1"/>
  <c r="M75" i="9"/>
  <c r="M52" i="9" s="1"/>
  <c r="M51" i="9" s="1"/>
  <c r="C260" i="9"/>
  <c r="K194" i="9"/>
  <c r="G289" i="9"/>
  <c r="C67" i="9"/>
  <c r="O20" i="9"/>
  <c r="H230" i="9"/>
  <c r="H194" i="9" s="1"/>
  <c r="M194" i="9"/>
  <c r="C136" i="9"/>
  <c r="D289" i="9"/>
  <c r="I130" i="9"/>
  <c r="I75" i="9" s="1"/>
  <c r="I52" i="9" s="1"/>
  <c r="N194" i="9"/>
  <c r="G51" i="9"/>
  <c r="G290" i="9" s="1"/>
  <c r="C58" i="9"/>
  <c r="H75" i="9"/>
  <c r="H52" i="9" s="1"/>
  <c r="L83" i="9"/>
  <c r="L75" i="9" s="1"/>
  <c r="L52" i="9" s="1"/>
  <c r="D52" i="9"/>
  <c r="E52" i="9"/>
  <c r="E289" i="9"/>
  <c r="F292" i="9"/>
  <c r="C21" i="9"/>
  <c r="F20" i="9"/>
  <c r="C252" i="9"/>
  <c r="F251" i="9"/>
  <c r="C251" i="9" s="1"/>
  <c r="M289" i="9"/>
  <c r="O230" i="9"/>
  <c r="C192" i="9"/>
  <c r="F191" i="9"/>
  <c r="C191" i="9" s="1"/>
  <c r="C198" i="9"/>
  <c r="F196" i="9"/>
  <c r="K51" i="9"/>
  <c r="C122" i="9"/>
  <c r="C80" i="9"/>
  <c r="C76" i="9"/>
  <c r="C264" i="9"/>
  <c r="F259" i="9"/>
  <c r="C259" i="9" s="1"/>
  <c r="I292" i="9"/>
  <c r="I291" i="9" s="1"/>
  <c r="O195" i="9"/>
  <c r="O194" i="9" s="1"/>
  <c r="C216" i="9"/>
  <c r="F204" i="9"/>
  <c r="F174" i="9"/>
  <c r="C175" i="9"/>
  <c r="F130" i="9"/>
  <c r="O174" i="9"/>
  <c r="O173" i="9" s="1"/>
  <c r="C84" i="9"/>
  <c r="F231" i="9"/>
  <c r="I204" i="9"/>
  <c r="I195" i="9" s="1"/>
  <c r="F165" i="9"/>
  <c r="C165" i="9" s="1"/>
  <c r="C166" i="9"/>
  <c r="C246" i="9"/>
  <c r="C188" i="9"/>
  <c r="C54" i="9"/>
  <c r="F53" i="9"/>
  <c r="F83" i="9"/>
  <c r="C83" i="9" s="1"/>
  <c r="C26" i="9"/>
  <c r="J50" i="9" l="1"/>
  <c r="J290" i="9"/>
  <c r="N51" i="9"/>
  <c r="N50" i="9" s="1"/>
  <c r="E51" i="9"/>
  <c r="E50" i="9" s="1"/>
  <c r="J289" i="9"/>
  <c r="G50" i="9"/>
  <c r="O52" i="9"/>
  <c r="O51" i="9" s="1"/>
  <c r="O50" i="9" s="1"/>
  <c r="I51" i="9"/>
  <c r="I290" i="9" s="1"/>
  <c r="I194" i="9"/>
  <c r="C130" i="9"/>
  <c r="H51" i="9"/>
  <c r="H290" i="9" s="1"/>
  <c r="D51" i="9"/>
  <c r="D50" i="9" s="1"/>
  <c r="C20" i="9"/>
  <c r="H289" i="9"/>
  <c r="L269" i="9"/>
  <c r="C270" i="9"/>
  <c r="C204" i="9"/>
  <c r="D290" i="9"/>
  <c r="F187" i="9"/>
  <c r="C187" i="9" s="1"/>
  <c r="K50" i="9"/>
  <c r="K290" i="9"/>
  <c r="I50" i="9"/>
  <c r="I289" i="9"/>
  <c r="F75" i="9"/>
  <c r="C75" i="9" s="1"/>
  <c r="C196" i="9"/>
  <c r="F195" i="9"/>
  <c r="O289" i="9"/>
  <c r="C292" i="9"/>
  <c r="F291" i="9"/>
  <c r="C291" i="9" s="1"/>
  <c r="C53" i="9"/>
  <c r="C231" i="9"/>
  <c r="F230" i="9"/>
  <c r="O290" i="9"/>
  <c r="F173" i="9"/>
  <c r="C173" i="9" s="1"/>
  <c r="C174" i="9"/>
  <c r="M50" i="9"/>
  <c r="M290" i="9"/>
  <c r="E290" i="9"/>
  <c r="H50" i="9" l="1"/>
  <c r="N290" i="9"/>
  <c r="L289" i="9"/>
  <c r="L194" i="9"/>
  <c r="L51" i="9" s="1"/>
  <c r="C269" i="9"/>
  <c r="F52" i="9"/>
  <c r="F194" i="9"/>
  <c r="C195" i="9"/>
  <c r="C230" i="9"/>
  <c r="F289" i="9"/>
  <c r="C194" i="9" l="1"/>
  <c r="C289" i="9"/>
  <c r="L50" i="9"/>
  <c r="L290" i="9"/>
  <c r="F51" i="9"/>
  <c r="C52" i="9"/>
  <c r="F290" i="9" l="1"/>
  <c r="C290" i="9" s="1"/>
  <c r="C51" i="9"/>
  <c r="F50" i="9"/>
  <c r="C50" i="9" s="1"/>
  <c r="I67" i="8" l="1"/>
  <c r="H67" i="8"/>
  <c r="I66" i="8"/>
  <c r="H66" i="8"/>
  <c r="I65" i="8"/>
  <c r="H65" i="8"/>
  <c r="I64" i="8"/>
  <c r="H64" i="8"/>
  <c r="I63" i="8"/>
  <c r="H63" i="8"/>
  <c r="I62" i="8"/>
  <c r="H62" i="8"/>
  <c r="I61" i="8"/>
  <c r="H61" i="8"/>
  <c r="I60" i="8"/>
  <c r="H60" i="8"/>
  <c r="I59" i="8"/>
  <c r="H59" i="8"/>
  <c r="G58" i="8"/>
  <c r="F58" i="8"/>
  <c r="E58" i="8"/>
  <c r="D58" i="8"/>
  <c r="I50" i="8"/>
  <c r="H50" i="8"/>
  <c r="D50" i="8"/>
  <c r="I49" i="8"/>
  <c r="H49" i="8"/>
  <c r="I48" i="8"/>
  <c r="H48" i="8"/>
  <c r="I47" i="8"/>
  <c r="H47" i="8"/>
  <c r="I46" i="8"/>
  <c r="H46" i="8"/>
  <c r="I45" i="8"/>
  <c r="H45" i="8"/>
  <c r="I44" i="8"/>
  <c r="H44" i="8"/>
  <c r="I43" i="8"/>
  <c r="H43" i="8"/>
  <c r="I42" i="8"/>
  <c r="H42" i="8"/>
  <c r="I41" i="8"/>
  <c r="H41" i="8"/>
  <c r="I40" i="8"/>
  <c r="H40" i="8"/>
  <c r="I39" i="8"/>
  <c r="H39" i="8"/>
  <c r="I38" i="8"/>
  <c r="H38" i="8"/>
  <c r="I37" i="8"/>
  <c r="H37" i="8"/>
  <c r="I36" i="8"/>
  <c r="H36" i="8"/>
  <c r="I35" i="8"/>
  <c r="H35" i="8"/>
  <c r="G34" i="8"/>
  <c r="F34" i="8"/>
  <c r="E34" i="8"/>
  <c r="D34"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G13" i="8"/>
  <c r="F13" i="8"/>
  <c r="E13" i="8"/>
  <c r="D13" i="8"/>
  <c r="H58" i="8" l="1"/>
  <c r="I58" i="8"/>
  <c r="H34" i="8"/>
  <c r="I34" i="8"/>
  <c r="I13" i="8"/>
  <c r="H13" i="8"/>
  <c r="O301" i="7"/>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L294" i="7"/>
  <c r="L293" i="7" s="1"/>
  <c r="I294" i="7"/>
  <c r="F294" i="7"/>
  <c r="O293" i="7"/>
  <c r="N293" i="7"/>
  <c r="M293" i="7"/>
  <c r="K293" i="7"/>
  <c r="J293" i="7"/>
  <c r="H293" i="7"/>
  <c r="G293" i="7"/>
  <c r="E293" i="7"/>
  <c r="D293" i="7"/>
  <c r="O288" i="7"/>
  <c r="L288" i="7"/>
  <c r="I288" i="7"/>
  <c r="F288" i="7"/>
  <c r="O287" i="7"/>
  <c r="O286" i="7" s="1"/>
  <c r="L287" i="7"/>
  <c r="L286" i="7" s="1"/>
  <c r="I287" i="7"/>
  <c r="F287" i="7"/>
  <c r="F286" i="7" s="1"/>
  <c r="N286" i="7"/>
  <c r="M286" i="7"/>
  <c r="K286" i="7"/>
  <c r="J286" i="7"/>
  <c r="H286" i="7"/>
  <c r="G286" i="7"/>
  <c r="E286" i="7"/>
  <c r="D286" i="7"/>
  <c r="O285" i="7"/>
  <c r="O284" i="7" s="1"/>
  <c r="O283" i="7" s="1"/>
  <c r="L285" i="7"/>
  <c r="I285" i="7"/>
  <c r="I284" i="7" s="1"/>
  <c r="I283" i="7" s="1"/>
  <c r="F285" i="7"/>
  <c r="N284" i="7"/>
  <c r="N283" i="7" s="1"/>
  <c r="M284" i="7"/>
  <c r="L284" i="7"/>
  <c r="L283" i="7" s="1"/>
  <c r="K284" i="7"/>
  <c r="J284" i="7"/>
  <c r="J283" i="7" s="1"/>
  <c r="H284" i="7"/>
  <c r="H283" i="7" s="1"/>
  <c r="G284" i="7"/>
  <c r="G283" i="7" s="1"/>
  <c r="E284" i="7"/>
  <c r="D284" i="7"/>
  <c r="D283" i="7" s="1"/>
  <c r="M283" i="7"/>
  <c r="K283" i="7"/>
  <c r="E283" i="7"/>
  <c r="O282" i="7"/>
  <c r="O281" i="7" s="1"/>
  <c r="L282" i="7"/>
  <c r="L281" i="7" s="1"/>
  <c r="I282" i="7"/>
  <c r="I281" i="7" s="1"/>
  <c r="F282" i="7"/>
  <c r="F281" i="7" s="1"/>
  <c r="N281" i="7"/>
  <c r="M281" i="7"/>
  <c r="K281" i="7"/>
  <c r="J281" i="7"/>
  <c r="H281" i="7"/>
  <c r="G281" i="7"/>
  <c r="E281" i="7"/>
  <c r="D281" i="7"/>
  <c r="O280" i="7"/>
  <c r="L280" i="7"/>
  <c r="I280" i="7"/>
  <c r="F280" i="7"/>
  <c r="O279" i="7"/>
  <c r="L279" i="7"/>
  <c r="I279" i="7"/>
  <c r="F279" i="7"/>
  <c r="O278" i="7"/>
  <c r="L278" i="7"/>
  <c r="I278" i="7"/>
  <c r="F278" i="7"/>
  <c r="O277" i="7"/>
  <c r="O276" i="7" s="1"/>
  <c r="L277" i="7"/>
  <c r="I277" i="7"/>
  <c r="F277" i="7"/>
  <c r="N276" i="7"/>
  <c r="M276" i="7"/>
  <c r="K276" i="7"/>
  <c r="J276" i="7"/>
  <c r="H276" i="7"/>
  <c r="G276" i="7"/>
  <c r="F276" i="7"/>
  <c r="E276" i="7"/>
  <c r="D276" i="7"/>
  <c r="O275" i="7"/>
  <c r="L275" i="7"/>
  <c r="I275" i="7"/>
  <c r="F275" i="7"/>
  <c r="O274" i="7"/>
  <c r="L274" i="7"/>
  <c r="I274" i="7"/>
  <c r="F274" i="7"/>
  <c r="O273" i="7"/>
  <c r="O272" i="7" s="1"/>
  <c r="L273" i="7"/>
  <c r="I273" i="7"/>
  <c r="I272" i="7" s="1"/>
  <c r="F273" i="7"/>
  <c r="C273" i="7" s="1"/>
  <c r="N272" i="7"/>
  <c r="M272" i="7"/>
  <c r="K272" i="7"/>
  <c r="K270" i="7" s="1"/>
  <c r="K269" i="7" s="1"/>
  <c r="J272" i="7"/>
  <c r="J270" i="7" s="1"/>
  <c r="H272" i="7"/>
  <c r="G272" i="7"/>
  <c r="E272" i="7"/>
  <c r="D272" i="7"/>
  <c r="O271" i="7"/>
  <c r="L271" i="7"/>
  <c r="I271" i="7"/>
  <c r="F271" i="7"/>
  <c r="M270" i="7"/>
  <c r="M269" i="7" s="1"/>
  <c r="O268" i="7"/>
  <c r="L268" i="7"/>
  <c r="I268" i="7"/>
  <c r="F268" i="7"/>
  <c r="O267" i="7"/>
  <c r="L267" i="7"/>
  <c r="I267" i="7"/>
  <c r="F267" i="7"/>
  <c r="O266" i="7"/>
  <c r="L266" i="7"/>
  <c r="I266" i="7"/>
  <c r="F266" i="7"/>
  <c r="O265" i="7"/>
  <c r="O264" i="7" s="1"/>
  <c r="L265" i="7"/>
  <c r="L264" i="7" s="1"/>
  <c r="I265" i="7"/>
  <c r="F265" i="7"/>
  <c r="N264" i="7"/>
  <c r="M264" i="7"/>
  <c r="K264" i="7"/>
  <c r="J264" i="7"/>
  <c r="H264" i="7"/>
  <c r="G264" i="7"/>
  <c r="E264" i="7"/>
  <c r="D264" i="7"/>
  <c r="O263" i="7"/>
  <c r="L263" i="7"/>
  <c r="I263" i="7"/>
  <c r="F263" i="7"/>
  <c r="O262" i="7"/>
  <c r="L262" i="7"/>
  <c r="I262" i="7"/>
  <c r="F262" i="7"/>
  <c r="O261" i="7"/>
  <c r="O260" i="7" s="1"/>
  <c r="L261" i="7"/>
  <c r="I261" i="7"/>
  <c r="F261" i="7"/>
  <c r="F260" i="7" s="1"/>
  <c r="N260" i="7"/>
  <c r="N259" i="7" s="1"/>
  <c r="M260" i="7"/>
  <c r="K260" i="7"/>
  <c r="K259" i="7" s="1"/>
  <c r="J260" i="7"/>
  <c r="H260" i="7"/>
  <c r="H259" i="7" s="1"/>
  <c r="G260" i="7"/>
  <c r="E260" i="7"/>
  <c r="D260" i="7"/>
  <c r="D259" i="7" s="1"/>
  <c r="J259" i="7"/>
  <c r="O258" i="7"/>
  <c r="L258" i="7"/>
  <c r="I258" i="7"/>
  <c r="F258" i="7"/>
  <c r="O257" i="7"/>
  <c r="L257" i="7"/>
  <c r="I257" i="7"/>
  <c r="F257" i="7"/>
  <c r="O256" i="7"/>
  <c r="L256" i="7"/>
  <c r="I256" i="7"/>
  <c r="F256" i="7"/>
  <c r="O255" i="7"/>
  <c r="L255" i="7"/>
  <c r="I255" i="7"/>
  <c r="F255" i="7"/>
  <c r="O254" i="7"/>
  <c r="L254" i="7"/>
  <c r="I254" i="7"/>
  <c r="F254" i="7"/>
  <c r="O253" i="7"/>
  <c r="O252" i="7" s="1"/>
  <c r="L253" i="7"/>
  <c r="I253" i="7"/>
  <c r="F253" i="7"/>
  <c r="C253" i="7" s="1"/>
  <c r="N252" i="7"/>
  <c r="N251" i="7" s="1"/>
  <c r="M252" i="7"/>
  <c r="L252" i="7"/>
  <c r="K252" i="7"/>
  <c r="K251" i="7" s="1"/>
  <c r="J252" i="7"/>
  <c r="H252" i="7"/>
  <c r="H251" i="7" s="1"/>
  <c r="G252" i="7"/>
  <c r="G251" i="7" s="1"/>
  <c r="E252" i="7"/>
  <c r="E251" i="7" s="1"/>
  <c r="D252" i="7"/>
  <c r="D251" i="7" s="1"/>
  <c r="M251" i="7"/>
  <c r="J251" i="7"/>
  <c r="O250" i="7"/>
  <c r="L250" i="7"/>
  <c r="I250" i="7"/>
  <c r="F250" i="7"/>
  <c r="O249" i="7"/>
  <c r="L249" i="7"/>
  <c r="I249" i="7"/>
  <c r="F249" i="7"/>
  <c r="C249" i="7" s="1"/>
  <c r="O248" i="7"/>
  <c r="L248" i="7"/>
  <c r="I248" i="7"/>
  <c r="F248" i="7"/>
  <c r="O247" i="7"/>
  <c r="L247" i="7"/>
  <c r="I247" i="7"/>
  <c r="F247"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I239" i="7"/>
  <c r="F239" i="7"/>
  <c r="N238" i="7"/>
  <c r="M238" i="7"/>
  <c r="K238" i="7"/>
  <c r="J238" i="7"/>
  <c r="H238" i="7"/>
  <c r="G238" i="7"/>
  <c r="E238" i="7"/>
  <c r="D238" i="7"/>
  <c r="O237" i="7"/>
  <c r="L237" i="7"/>
  <c r="I237" i="7"/>
  <c r="F237" i="7"/>
  <c r="O236" i="7"/>
  <c r="L236" i="7"/>
  <c r="L235" i="7" s="1"/>
  <c r="I236" i="7"/>
  <c r="I235" i="7" s="1"/>
  <c r="F236" i="7"/>
  <c r="N235" i="7"/>
  <c r="M235" i="7"/>
  <c r="K235" i="7"/>
  <c r="J235" i="7"/>
  <c r="H235" i="7"/>
  <c r="G235" i="7"/>
  <c r="E235" i="7"/>
  <c r="D235" i="7"/>
  <c r="O234" i="7"/>
  <c r="L234" i="7"/>
  <c r="L233" i="7" s="1"/>
  <c r="I234" i="7"/>
  <c r="I233" i="7" s="1"/>
  <c r="F234" i="7"/>
  <c r="F233" i="7" s="1"/>
  <c r="O233" i="7"/>
  <c r="N233" i="7"/>
  <c r="M233" i="7"/>
  <c r="K233" i="7"/>
  <c r="J233" i="7"/>
  <c r="H233" i="7"/>
  <c r="G233" i="7"/>
  <c r="E233" i="7"/>
  <c r="D233" i="7"/>
  <c r="O232" i="7"/>
  <c r="L232" i="7"/>
  <c r="I232" i="7"/>
  <c r="F232" i="7"/>
  <c r="O229" i="7"/>
  <c r="L229" i="7"/>
  <c r="I229" i="7"/>
  <c r="F229" i="7"/>
  <c r="O228" i="7"/>
  <c r="L228" i="7"/>
  <c r="L227" i="7" s="1"/>
  <c r="I228" i="7"/>
  <c r="I227" i="7" s="1"/>
  <c r="F228" i="7"/>
  <c r="O227" i="7"/>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C222" i="7" s="1"/>
  <c r="I222" i="7"/>
  <c r="F222" i="7"/>
  <c r="O221" i="7"/>
  <c r="L221" i="7"/>
  <c r="C221" i="7" s="1"/>
  <c r="I221" i="7"/>
  <c r="F221" i="7"/>
  <c r="O220" i="7"/>
  <c r="L220" i="7"/>
  <c r="I220" i="7"/>
  <c r="F220" i="7"/>
  <c r="O219" i="7"/>
  <c r="L219" i="7"/>
  <c r="I219" i="7"/>
  <c r="F219" i="7"/>
  <c r="O218" i="7"/>
  <c r="L218" i="7"/>
  <c r="I218" i="7"/>
  <c r="F218" i="7"/>
  <c r="O217" i="7"/>
  <c r="O216" i="7" s="1"/>
  <c r="L217" i="7"/>
  <c r="I217" i="7"/>
  <c r="F217" i="7"/>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N204" i="7" s="1"/>
  <c r="M205" i="7"/>
  <c r="K205" i="7"/>
  <c r="J205" i="7"/>
  <c r="H205" i="7"/>
  <c r="G205" i="7"/>
  <c r="E205" i="7"/>
  <c r="D205" i="7"/>
  <c r="D204" i="7" s="1"/>
  <c r="J204" i="7"/>
  <c r="O203" i="7"/>
  <c r="L203" i="7"/>
  <c r="I203" i="7"/>
  <c r="F203" i="7"/>
  <c r="O202" i="7"/>
  <c r="L202" i="7"/>
  <c r="I202" i="7"/>
  <c r="F202" i="7"/>
  <c r="O201" i="7"/>
  <c r="L201" i="7"/>
  <c r="I201" i="7"/>
  <c r="F201" i="7"/>
  <c r="O200" i="7"/>
  <c r="L200" i="7"/>
  <c r="I200" i="7"/>
  <c r="F200" i="7"/>
  <c r="O199" i="7"/>
  <c r="L199" i="7"/>
  <c r="L198" i="7" s="1"/>
  <c r="I199" i="7"/>
  <c r="F199" i="7"/>
  <c r="O198" i="7"/>
  <c r="N198" i="7"/>
  <c r="N196" i="7" s="1"/>
  <c r="M198" i="7"/>
  <c r="K198" i="7"/>
  <c r="K196" i="7" s="1"/>
  <c r="J198" i="7"/>
  <c r="J196" i="7" s="1"/>
  <c r="J195" i="7" s="1"/>
  <c r="H198" i="7"/>
  <c r="G198" i="7"/>
  <c r="G196" i="7" s="1"/>
  <c r="F198" i="7"/>
  <c r="E198" i="7"/>
  <c r="E196" i="7" s="1"/>
  <c r="D198" i="7"/>
  <c r="O197" i="7"/>
  <c r="L197" i="7"/>
  <c r="I197" i="7"/>
  <c r="F197" i="7"/>
  <c r="M196" i="7"/>
  <c r="H196" i="7"/>
  <c r="D196" i="7"/>
  <c r="O193" i="7"/>
  <c r="L193" i="7"/>
  <c r="L192" i="7" s="1"/>
  <c r="L191" i="7" s="1"/>
  <c r="I193" i="7"/>
  <c r="I192" i="7" s="1"/>
  <c r="I191" i="7" s="1"/>
  <c r="F193" i="7"/>
  <c r="O192" i="7"/>
  <c r="O191" i="7" s="1"/>
  <c r="N192" i="7"/>
  <c r="N191" i="7" s="1"/>
  <c r="M192" i="7"/>
  <c r="M191" i="7" s="1"/>
  <c r="K192" i="7"/>
  <c r="K191" i="7" s="1"/>
  <c r="J192" i="7"/>
  <c r="J191" i="7" s="1"/>
  <c r="H192" i="7"/>
  <c r="H191" i="7" s="1"/>
  <c r="G192" i="7"/>
  <c r="G191" i="7" s="1"/>
  <c r="F192" i="7"/>
  <c r="F191" i="7" s="1"/>
  <c r="E192" i="7"/>
  <c r="E191" i="7" s="1"/>
  <c r="D192" i="7"/>
  <c r="D191" i="7" s="1"/>
  <c r="O190" i="7"/>
  <c r="L190" i="7"/>
  <c r="I190" i="7"/>
  <c r="F190" i="7"/>
  <c r="O189" i="7"/>
  <c r="L189" i="7"/>
  <c r="L188" i="7" s="1"/>
  <c r="I189" i="7"/>
  <c r="I188" i="7" s="1"/>
  <c r="I187" i="7" s="1"/>
  <c r="F189" i="7"/>
  <c r="O188" i="7"/>
  <c r="N188" i="7"/>
  <c r="M188" i="7"/>
  <c r="K188" i="7"/>
  <c r="J188" i="7"/>
  <c r="H188" i="7"/>
  <c r="G188" i="7"/>
  <c r="F188" i="7"/>
  <c r="E188" i="7"/>
  <c r="D188" i="7"/>
  <c r="D187" i="7" s="1"/>
  <c r="O186" i="7"/>
  <c r="L186" i="7"/>
  <c r="I186" i="7"/>
  <c r="F186" i="7"/>
  <c r="O185" i="7"/>
  <c r="L185" i="7"/>
  <c r="L184" i="7" s="1"/>
  <c r="I185" i="7"/>
  <c r="I184" i="7" s="1"/>
  <c r="F185" i="7"/>
  <c r="O184" i="7"/>
  <c r="N184" i="7"/>
  <c r="M184" i="7"/>
  <c r="K184" i="7"/>
  <c r="J184" i="7"/>
  <c r="H184" i="7"/>
  <c r="G184" i="7"/>
  <c r="E184" i="7"/>
  <c r="D184" i="7"/>
  <c r="O183" i="7"/>
  <c r="L183" i="7"/>
  <c r="I183" i="7"/>
  <c r="F183" i="7"/>
  <c r="O182" i="7"/>
  <c r="L182" i="7"/>
  <c r="I182" i="7"/>
  <c r="F182" i="7"/>
  <c r="O181" i="7"/>
  <c r="L181" i="7"/>
  <c r="I181" i="7"/>
  <c r="F181" i="7"/>
  <c r="O180" i="7"/>
  <c r="O179" i="7" s="1"/>
  <c r="L180" i="7"/>
  <c r="I180" i="7"/>
  <c r="F180" i="7"/>
  <c r="N179" i="7"/>
  <c r="M179" i="7"/>
  <c r="K179" i="7"/>
  <c r="J179" i="7"/>
  <c r="H179" i="7"/>
  <c r="G179" i="7"/>
  <c r="E179" i="7"/>
  <c r="D179" i="7"/>
  <c r="O178" i="7"/>
  <c r="L178" i="7"/>
  <c r="I178" i="7"/>
  <c r="F178" i="7"/>
  <c r="O177" i="7"/>
  <c r="L177" i="7"/>
  <c r="I177" i="7"/>
  <c r="F177" i="7"/>
  <c r="O176" i="7"/>
  <c r="L176" i="7"/>
  <c r="L175" i="7" s="1"/>
  <c r="I176" i="7"/>
  <c r="F176" i="7"/>
  <c r="O175" i="7"/>
  <c r="O174" i="7" s="1"/>
  <c r="O173" i="7" s="1"/>
  <c r="N175" i="7"/>
  <c r="M175" i="7"/>
  <c r="K175" i="7"/>
  <c r="J175" i="7"/>
  <c r="J174" i="7" s="1"/>
  <c r="J173" i="7" s="1"/>
  <c r="H175" i="7"/>
  <c r="G175" i="7"/>
  <c r="F175" i="7"/>
  <c r="E175" i="7"/>
  <c r="D175" i="7"/>
  <c r="O172" i="7"/>
  <c r="L172" i="7"/>
  <c r="I172" i="7"/>
  <c r="F172" i="7"/>
  <c r="O171" i="7"/>
  <c r="L171" i="7"/>
  <c r="I171" i="7"/>
  <c r="F171" i="7"/>
  <c r="O170" i="7"/>
  <c r="L170" i="7"/>
  <c r="I170" i="7"/>
  <c r="F170" i="7"/>
  <c r="O169" i="7"/>
  <c r="L169" i="7"/>
  <c r="I169" i="7"/>
  <c r="F169" i="7"/>
  <c r="O168" i="7"/>
  <c r="L168" i="7"/>
  <c r="I168" i="7"/>
  <c r="F168" i="7"/>
  <c r="O167" i="7"/>
  <c r="L167" i="7"/>
  <c r="L166" i="7" s="1"/>
  <c r="L165" i="7" s="1"/>
  <c r="I167" i="7"/>
  <c r="F167" i="7"/>
  <c r="N166" i="7"/>
  <c r="M166" i="7"/>
  <c r="M165" i="7" s="1"/>
  <c r="K166" i="7"/>
  <c r="K165" i="7" s="1"/>
  <c r="J166" i="7"/>
  <c r="J165" i="7" s="1"/>
  <c r="H166" i="7"/>
  <c r="H165" i="7" s="1"/>
  <c r="G166" i="7"/>
  <c r="G165" i="7" s="1"/>
  <c r="E166" i="7"/>
  <c r="E165" i="7" s="1"/>
  <c r="D166" i="7"/>
  <c r="N165" i="7"/>
  <c r="D165" i="7"/>
  <c r="O164" i="7"/>
  <c r="L164" i="7"/>
  <c r="I164" i="7"/>
  <c r="F164" i="7"/>
  <c r="O163" i="7"/>
  <c r="L163" i="7"/>
  <c r="I163" i="7"/>
  <c r="F163" i="7"/>
  <c r="O162" i="7"/>
  <c r="L162" i="7"/>
  <c r="I162" i="7"/>
  <c r="F162" i="7"/>
  <c r="O161" i="7"/>
  <c r="L161" i="7"/>
  <c r="L160" i="7" s="1"/>
  <c r="I161" i="7"/>
  <c r="F161" i="7"/>
  <c r="N160" i="7"/>
  <c r="M160" i="7"/>
  <c r="K160" i="7"/>
  <c r="J160" i="7"/>
  <c r="H160" i="7"/>
  <c r="G160" i="7"/>
  <c r="E160" i="7"/>
  <c r="D160" i="7"/>
  <c r="O159" i="7"/>
  <c r="L159" i="7"/>
  <c r="I159" i="7"/>
  <c r="F159" i="7"/>
  <c r="O158" i="7"/>
  <c r="L158" i="7"/>
  <c r="I158" i="7"/>
  <c r="F158" i="7"/>
  <c r="O157" i="7"/>
  <c r="L157" i="7"/>
  <c r="I157" i="7"/>
  <c r="F157" i="7"/>
  <c r="O156" i="7"/>
  <c r="L156" i="7"/>
  <c r="I156" i="7"/>
  <c r="F156" i="7"/>
  <c r="O155" i="7"/>
  <c r="L155" i="7"/>
  <c r="I155" i="7"/>
  <c r="F155" i="7"/>
  <c r="O154" i="7"/>
  <c r="L154" i="7"/>
  <c r="L151" i="7" s="1"/>
  <c r="I154" i="7"/>
  <c r="F154" i="7"/>
  <c r="O153" i="7"/>
  <c r="L153" i="7"/>
  <c r="I153" i="7"/>
  <c r="F153" i="7"/>
  <c r="O152" i="7"/>
  <c r="L152" i="7"/>
  <c r="I152" i="7"/>
  <c r="F152" i="7"/>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L145" i="7"/>
  <c r="L144" i="7" s="1"/>
  <c r="I145" i="7"/>
  <c r="F145" i="7"/>
  <c r="N144" i="7"/>
  <c r="M144" i="7"/>
  <c r="K144" i="7"/>
  <c r="J144" i="7"/>
  <c r="H144" i="7"/>
  <c r="G144" i="7"/>
  <c r="E144" i="7"/>
  <c r="D144" i="7"/>
  <c r="O143" i="7"/>
  <c r="L143" i="7"/>
  <c r="I143" i="7"/>
  <c r="F143" i="7"/>
  <c r="O142" i="7"/>
  <c r="O141" i="7" s="1"/>
  <c r="L142" i="7"/>
  <c r="I142" i="7"/>
  <c r="F142" i="7"/>
  <c r="N141" i="7"/>
  <c r="M141" i="7"/>
  <c r="K141" i="7"/>
  <c r="J141" i="7"/>
  <c r="H141" i="7"/>
  <c r="G141" i="7"/>
  <c r="E141" i="7"/>
  <c r="D141" i="7"/>
  <c r="O140" i="7"/>
  <c r="L140" i="7"/>
  <c r="I140" i="7"/>
  <c r="F140" i="7"/>
  <c r="O139" i="7"/>
  <c r="L139" i="7"/>
  <c r="I139" i="7"/>
  <c r="F139" i="7"/>
  <c r="O138" i="7"/>
  <c r="L138" i="7"/>
  <c r="I138" i="7"/>
  <c r="F138" i="7"/>
  <c r="O137" i="7"/>
  <c r="L137" i="7"/>
  <c r="L136" i="7" s="1"/>
  <c r="I137" i="7"/>
  <c r="F137" i="7"/>
  <c r="N136" i="7"/>
  <c r="M136" i="7"/>
  <c r="K136" i="7"/>
  <c r="J136" i="7"/>
  <c r="H136" i="7"/>
  <c r="G136" i="7"/>
  <c r="E136" i="7"/>
  <c r="D136" i="7"/>
  <c r="O135" i="7"/>
  <c r="L135" i="7"/>
  <c r="I135" i="7"/>
  <c r="F135" i="7"/>
  <c r="O134" i="7"/>
  <c r="L134" i="7"/>
  <c r="I134" i="7"/>
  <c r="F134" i="7"/>
  <c r="O133" i="7"/>
  <c r="L133" i="7"/>
  <c r="I133" i="7"/>
  <c r="F133" i="7"/>
  <c r="O132" i="7"/>
  <c r="L132" i="7"/>
  <c r="L131" i="7" s="1"/>
  <c r="I132" i="7"/>
  <c r="F132" i="7"/>
  <c r="O131" i="7"/>
  <c r="N131" i="7"/>
  <c r="M131" i="7"/>
  <c r="K131" i="7"/>
  <c r="J131" i="7"/>
  <c r="H131" i="7"/>
  <c r="G131" i="7"/>
  <c r="E131" i="7"/>
  <c r="D131" i="7"/>
  <c r="O129" i="7"/>
  <c r="L129" i="7"/>
  <c r="L128" i="7" s="1"/>
  <c r="I129" i="7"/>
  <c r="I128" i="7" s="1"/>
  <c r="F129" i="7"/>
  <c r="O128" i="7"/>
  <c r="N128" i="7"/>
  <c r="M128" i="7"/>
  <c r="K128" i="7"/>
  <c r="J128" i="7"/>
  <c r="H128" i="7"/>
  <c r="G128" i="7"/>
  <c r="F128" i="7"/>
  <c r="E128" i="7"/>
  <c r="D128" i="7"/>
  <c r="O127" i="7"/>
  <c r="L127" i="7"/>
  <c r="I127" i="7"/>
  <c r="F127" i="7"/>
  <c r="O126" i="7"/>
  <c r="L126" i="7"/>
  <c r="I126" i="7"/>
  <c r="F126" i="7"/>
  <c r="O125" i="7"/>
  <c r="L125" i="7"/>
  <c r="I125" i="7"/>
  <c r="F125" i="7"/>
  <c r="O124" i="7"/>
  <c r="O122" i="7" s="1"/>
  <c r="L124" i="7"/>
  <c r="I124" i="7"/>
  <c r="F124" i="7"/>
  <c r="O123" i="7"/>
  <c r="L123" i="7"/>
  <c r="I123" i="7"/>
  <c r="I122" i="7" s="1"/>
  <c r="F123" i="7"/>
  <c r="N122" i="7"/>
  <c r="M122" i="7"/>
  <c r="K122" i="7"/>
  <c r="J122" i="7"/>
  <c r="H122" i="7"/>
  <c r="G122" i="7"/>
  <c r="E122" i="7"/>
  <c r="D122" i="7"/>
  <c r="O121" i="7"/>
  <c r="L121" i="7"/>
  <c r="I121" i="7"/>
  <c r="F121" i="7"/>
  <c r="O120" i="7"/>
  <c r="L120" i="7"/>
  <c r="I120" i="7"/>
  <c r="F120" i="7"/>
  <c r="O119" i="7"/>
  <c r="L119" i="7"/>
  <c r="I119" i="7"/>
  <c r="F119" i="7"/>
  <c r="O118" i="7"/>
  <c r="L118" i="7"/>
  <c r="I118" i="7"/>
  <c r="F118" i="7"/>
  <c r="O117" i="7"/>
  <c r="L117" i="7"/>
  <c r="I117" i="7"/>
  <c r="I116" i="7" s="1"/>
  <c r="F117" i="7"/>
  <c r="N116" i="7"/>
  <c r="M116" i="7"/>
  <c r="K116" i="7"/>
  <c r="J116" i="7"/>
  <c r="H116" i="7"/>
  <c r="G116" i="7"/>
  <c r="E116" i="7"/>
  <c r="D116" i="7"/>
  <c r="O115" i="7"/>
  <c r="L115" i="7"/>
  <c r="I115" i="7"/>
  <c r="F115" i="7"/>
  <c r="O114" i="7"/>
  <c r="L114" i="7"/>
  <c r="I114" i="7"/>
  <c r="F114" i="7"/>
  <c r="O113" i="7"/>
  <c r="L113" i="7"/>
  <c r="I113" i="7"/>
  <c r="F113" i="7"/>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I103" i="7" s="1"/>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F90" i="7"/>
  <c r="F89" i="7" s="1"/>
  <c r="N89" i="7"/>
  <c r="M89" i="7"/>
  <c r="K89" i="7"/>
  <c r="J89" i="7"/>
  <c r="I89" i="7"/>
  <c r="H89" i="7"/>
  <c r="G89" i="7"/>
  <c r="E89" i="7"/>
  <c r="D89" i="7"/>
  <c r="O88" i="7"/>
  <c r="L88" i="7"/>
  <c r="I88" i="7"/>
  <c r="F88" i="7"/>
  <c r="O87" i="7"/>
  <c r="L87" i="7"/>
  <c r="I87" i="7"/>
  <c r="F87" i="7"/>
  <c r="O86" i="7"/>
  <c r="L86" i="7"/>
  <c r="I86" i="7"/>
  <c r="F86" i="7"/>
  <c r="O85" i="7"/>
  <c r="O84" i="7" s="1"/>
  <c r="L85" i="7"/>
  <c r="I85" i="7"/>
  <c r="F85" i="7"/>
  <c r="N84" i="7"/>
  <c r="M84" i="7"/>
  <c r="K84" i="7"/>
  <c r="J84" i="7"/>
  <c r="H84" i="7"/>
  <c r="G84" i="7"/>
  <c r="E84" i="7"/>
  <c r="D84" i="7"/>
  <c r="O82" i="7"/>
  <c r="L82" i="7"/>
  <c r="I82" i="7"/>
  <c r="F82" i="7"/>
  <c r="O81" i="7"/>
  <c r="O80" i="7" s="1"/>
  <c r="L81" i="7"/>
  <c r="I81" i="7"/>
  <c r="I80" i="7" s="1"/>
  <c r="F81" i="7"/>
  <c r="C81" i="7" s="1"/>
  <c r="N80" i="7"/>
  <c r="M80" i="7"/>
  <c r="K80" i="7"/>
  <c r="J80" i="7"/>
  <c r="H80" i="7"/>
  <c r="G80" i="7"/>
  <c r="E80" i="7"/>
  <c r="D80" i="7"/>
  <c r="O79" i="7"/>
  <c r="L79" i="7"/>
  <c r="I79" i="7"/>
  <c r="F79" i="7"/>
  <c r="O78" i="7"/>
  <c r="O77" i="7" s="1"/>
  <c r="L78" i="7"/>
  <c r="I78" i="7"/>
  <c r="I77" i="7" s="1"/>
  <c r="F78" i="7"/>
  <c r="F77" i="7" s="1"/>
  <c r="N77" i="7"/>
  <c r="M77" i="7"/>
  <c r="M76" i="7" s="1"/>
  <c r="K77" i="7"/>
  <c r="J77" i="7"/>
  <c r="H77" i="7"/>
  <c r="H76" i="7" s="1"/>
  <c r="G77" i="7"/>
  <c r="G76" i="7" s="1"/>
  <c r="E77" i="7"/>
  <c r="D77" i="7"/>
  <c r="D76" i="7" s="1"/>
  <c r="O74" i="7"/>
  <c r="L74" i="7"/>
  <c r="I74" i="7"/>
  <c r="F74" i="7"/>
  <c r="C74" i="7" s="1"/>
  <c r="O73" i="7"/>
  <c r="L73" i="7"/>
  <c r="I73" i="7"/>
  <c r="F73" i="7"/>
  <c r="O72" i="7"/>
  <c r="L72" i="7"/>
  <c r="I72" i="7"/>
  <c r="F72" i="7"/>
  <c r="O71" i="7"/>
  <c r="L71" i="7"/>
  <c r="I71" i="7"/>
  <c r="F71" i="7"/>
  <c r="O70" i="7"/>
  <c r="L70" i="7"/>
  <c r="I70" i="7"/>
  <c r="F70" i="7"/>
  <c r="N69" i="7"/>
  <c r="M69" i="7"/>
  <c r="K69" i="7"/>
  <c r="K67" i="7" s="1"/>
  <c r="J69" i="7"/>
  <c r="J67" i="7" s="1"/>
  <c r="H69" i="7"/>
  <c r="H67" i="7" s="1"/>
  <c r="G69" i="7"/>
  <c r="G67" i="7" s="1"/>
  <c r="E69" i="7"/>
  <c r="E67" i="7" s="1"/>
  <c r="D69" i="7"/>
  <c r="D67" i="7" s="1"/>
  <c r="O68" i="7"/>
  <c r="L68" i="7"/>
  <c r="I68" i="7"/>
  <c r="F68" i="7"/>
  <c r="N67" i="7"/>
  <c r="M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O58" i="7" s="1"/>
  <c r="L59" i="7"/>
  <c r="I59" i="7"/>
  <c r="F59" i="7"/>
  <c r="N58" i="7"/>
  <c r="M58" i="7"/>
  <c r="K58" i="7"/>
  <c r="J58" i="7"/>
  <c r="J54" i="7" s="1"/>
  <c r="H58" i="7"/>
  <c r="G58" i="7"/>
  <c r="F58" i="7"/>
  <c r="E58" i="7"/>
  <c r="D58" i="7"/>
  <c r="O57" i="7"/>
  <c r="L57" i="7"/>
  <c r="I57" i="7"/>
  <c r="F57" i="7"/>
  <c r="O56" i="7"/>
  <c r="L56" i="7"/>
  <c r="L55" i="7" s="1"/>
  <c r="I56" i="7"/>
  <c r="F56" i="7"/>
  <c r="N55" i="7"/>
  <c r="M55" i="7"/>
  <c r="M54" i="7" s="1"/>
  <c r="M53" i="7" s="1"/>
  <c r="K55" i="7"/>
  <c r="J55" i="7"/>
  <c r="H55" i="7"/>
  <c r="G55" i="7"/>
  <c r="G54" i="7" s="1"/>
  <c r="E55" i="7"/>
  <c r="D55" i="7"/>
  <c r="N54" i="7"/>
  <c r="H54" i="7"/>
  <c r="H53" i="7" s="1"/>
  <c r="O47" i="7"/>
  <c r="C47" i="7" s="1"/>
  <c r="O46" i="7"/>
  <c r="C46" i="7"/>
  <c r="N45" i="7"/>
  <c r="N20" i="7" s="1"/>
  <c r="M45" i="7"/>
  <c r="L44" i="7"/>
  <c r="L43" i="7" s="1"/>
  <c r="I44" i="7"/>
  <c r="I43" i="7" s="1"/>
  <c r="F44" i="7"/>
  <c r="F43" i="7" s="1"/>
  <c r="K43" i="7"/>
  <c r="J43" i="7"/>
  <c r="H43" i="7"/>
  <c r="G43" i="7"/>
  <c r="E43" i="7"/>
  <c r="D43" i="7"/>
  <c r="F42" i="7"/>
  <c r="F41" i="7" s="1"/>
  <c r="C41" i="7" s="1"/>
  <c r="E41" i="7"/>
  <c r="D41" i="7"/>
  <c r="L40" i="7"/>
  <c r="C40" i="7" s="1"/>
  <c r="L39" i="7"/>
  <c r="C39" i="7" s="1"/>
  <c r="L38" i="7"/>
  <c r="C38" i="7" s="1"/>
  <c r="L37" i="7"/>
  <c r="C37" i="7" s="1"/>
  <c r="K36" i="7"/>
  <c r="J36" i="7"/>
  <c r="L35" i="7"/>
  <c r="C35" i="7" s="1"/>
  <c r="L34" i="7"/>
  <c r="L33" i="7" s="1"/>
  <c r="C33" i="7" s="1"/>
  <c r="K33" i="7"/>
  <c r="J33" i="7"/>
  <c r="L32" i="7"/>
  <c r="C32" i="7" s="1"/>
  <c r="K31" i="7"/>
  <c r="J31" i="7"/>
  <c r="L30" i="7"/>
  <c r="C30" i="7" s="1"/>
  <c r="L29" i="7"/>
  <c r="C29" i="7" s="1"/>
  <c r="L28" i="7"/>
  <c r="C28" i="7" s="1"/>
  <c r="K27" i="7"/>
  <c r="J27" i="7"/>
  <c r="F25" i="7"/>
  <c r="C25" i="7" s="1"/>
  <c r="I24" i="7"/>
  <c r="E24" i="7"/>
  <c r="O23" i="7"/>
  <c r="L23" i="7"/>
  <c r="I23" i="7"/>
  <c r="F23" i="7"/>
  <c r="O22" i="7"/>
  <c r="O21" i="7" s="1"/>
  <c r="L22" i="7"/>
  <c r="I22" i="7"/>
  <c r="I21" i="7" s="1"/>
  <c r="F22" i="7"/>
  <c r="N21" i="7"/>
  <c r="M21" i="7"/>
  <c r="K21" i="7"/>
  <c r="K292" i="7" s="1"/>
  <c r="J21" i="7"/>
  <c r="J292" i="7" s="1"/>
  <c r="J291" i="7" s="1"/>
  <c r="H21" i="7"/>
  <c r="G21" i="7"/>
  <c r="E21" i="7"/>
  <c r="E292" i="7" s="1"/>
  <c r="E291" i="7" s="1"/>
  <c r="D21" i="7"/>
  <c r="M259" i="7" l="1"/>
  <c r="N53" i="7"/>
  <c r="C73" i="7"/>
  <c r="O69" i="7"/>
  <c r="O67" i="7" s="1"/>
  <c r="C79" i="7"/>
  <c r="F80" i="7"/>
  <c r="F76" i="7" s="1"/>
  <c r="C111" i="7"/>
  <c r="C124" i="7"/>
  <c r="C148" i="7"/>
  <c r="C154" i="7"/>
  <c r="M174" i="7"/>
  <c r="M173" i="7" s="1"/>
  <c r="C180" i="7"/>
  <c r="F196" i="7"/>
  <c r="F272" i="7"/>
  <c r="F270" i="7" s="1"/>
  <c r="O45" i="7"/>
  <c r="C114" i="7"/>
  <c r="C170" i="7"/>
  <c r="E174" i="7"/>
  <c r="E173" i="7" s="1"/>
  <c r="C201" i="7"/>
  <c r="C203" i="7"/>
  <c r="C217" i="7"/>
  <c r="C265" i="7"/>
  <c r="C266" i="7"/>
  <c r="C301" i="7"/>
  <c r="F238" i="7"/>
  <c r="N292" i="7"/>
  <c r="N291" i="7" s="1"/>
  <c r="O292" i="7"/>
  <c r="J26" i="7"/>
  <c r="J20" i="7" s="1"/>
  <c r="C42" i="7"/>
  <c r="K54" i="7"/>
  <c r="K53" i="7" s="1"/>
  <c r="L69" i="7"/>
  <c r="E76" i="7"/>
  <c r="J76" i="7"/>
  <c r="K174" i="7"/>
  <c r="D231" i="7"/>
  <c r="N270" i="7"/>
  <c r="N269" i="7" s="1"/>
  <c r="C22" i="7"/>
  <c r="E20" i="7"/>
  <c r="E83" i="7"/>
  <c r="J83" i="7"/>
  <c r="C105" i="7"/>
  <c r="C110" i="7"/>
  <c r="C118" i="7"/>
  <c r="C119" i="7"/>
  <c r="C140" i="7"/>
  <c r="L141" i="7"/>
  <c r="C164" i="7"/>
  <c r="H174" i="7"/>
  <c r="H173" i="7" s="1"/>
  <c r="N195" i="7"/>
  <c r="C213" i="7"/>
  <c r="C229" i="7"/>
  <c r="C237" i="7"/>
  <c r="F246" i="7"/>
  <c r="C248" i="7"/>
  <c r="O246" i="7"/>
  <c r="C261" i="7"/>
  <c r="G259" i="7"/>
  <c r="E270" i="7"/>
  <c r="E269" i="7" s="1"/>
  <c r="H187" i="7"/>
  <c r="I20" i="7"/>
  <c r="C98" i="7"/>
  <c r="C101" i="7"/>
  <c r="O112" i="7"/>
  <c r="C167" i="7"/>
  <c r="C169" i="7"/>
  <c r="D174" i="7"/>
  <c r="D173" i="7" s="1"/>
  <c r="C209" i="7"/>
  <c r="C211" i="7"/>
  <c r="C245" i="7"/>
  <c r="C257" i="7"/>
  <c r="C258" i="7"/>
  <c r="C279" i="7"/>
  <c r="G292" i="7"/>
  <c r="G291" i="7" s="1"/>
  <c r="C44" i="7"/>
  <c r="C63" i="7"/>
  <c r="C66" i="7"/>
  <c r="K76" i="7"/>
  <c r="C91" i="7"/>
  <c r="C94" i="7"/>
  <c r="I112" i="7"/>
  <c r="C126" i="7"/>
  <c r="G174" i="7"/>
  <c r="G173" i="7" s="1"/>
  <c r="C182" i="7"/>
  <c r="G204" i="7"/>
  <c r="G195" i="7" s="1"/>
  <c r="C225" i="7"/>
  <c r="E204" i="7"/>
  <c r="E195" i="7" s="1"/>
  <c r="M231" i="7"/>
  <c r="M230" i="7" s="1"/>
  <c r="C241" i="7"/>
  <c r="L238" i="7"/>
  <c r="E259" i="7"/>
  <c r="G270" i="7"/>
  <c r="C297" i="7"/>
  <c r="C113" i="7"/>
  <c r="F112" i="7"/>
  <c r="O136" i="7"/>
  <c r="C162" i="7"/>
  <c r="I160" i="7"/>
  <c r="I276" i="7"/>
  <c r="C277" i="7"/>
  <c r="C285" i="7"/>
  <c r="F284" i="7"/>
  <c r="C284" i="7" s="1"/>
  <c r="M292" i="7"/>
  <c r="M291" i="7" s="1"/>
  <c r="K83" i="7"/>
  <c r="G20" i="7"/>
  <c r="C23" i="7"/>
  <c r="K26" i="7"/>
  <c r="K20" i="7" s="1"/>
  <c r="C57" i="7"/>
  <c r="E130" i="7"/>
  <c r="E75" i="7" s="1"/>
  <c r="L260" i="7"/>
  <c r="L259" i="7" s="1"/>
  <c r="J269" i="7"/>
  <c r="F21" i="7"/>
  <c r="L31" i="7"/>
  <c r="C31" i="7" s="1"/>
  <c r="C34" i="7"/>
  <c r="L77" i="7"/>
  <c r="C77" i="7" s="1"/>
  <c r="C78" i="7"/>
  <c r="F84" i="7"/>
  <c r="C85" i="7"/>
  <c r="C62" i="7"/>
  <c r="C65" i="7"/>
  <c r="I69" i="7"/>
  <c r="I67" i="7" s="1"/>
  <c r="I84" i="7"/>
  <c r="O89" i="7"/>
  <c r="C93" i="7"/>
  <c r="N83" i="7"/>
  <c r="C99" i="7"/>
  <c r="G83" i="7"/>
  <c r="C107" i="7"/>
  <c r="O116" i="7"/>
  <c r="C125" i="7"/>
  <c r="K130" i="7"/>
  <c r="C135" i="7"/>
  <c r="C139" i="7"/>
  <c r="G130" i="7"/>
  <c r="C159" i="7"/>
  <c r="K173" i="7"/>
  <c r="C183" i="7"/>
  <c r="G187" i="7"/>
  <c r="D195" i="7"/>
  <c r="C210" i="7"/>
  <c r="C215" i="7"/>
  <c r="C220" i="7"/>
  <c r="C226" i="7"/>
  <c r="J231" i="7"/>
  <c r="J230" i="7" s="1"/>
  <c r="C240" i="7"/>
  <c r="L251" i="7"/>
  <c r="L276" i="7"/>
  <c r="C276" i="7" s="1"/>
  <c r="G269" i="7"/>
  <c r="C299" i="7"/>
  <c r="C56" i="7"/>
  <c r="O55" i="7"/>
  <c r="O54" i="7" s="1"/>
  <c r="C61" i="7"/>
  <c r="C64" i="7"/>
  <c r="H83" i="7"/>
  <c r="C86" i="7"/>
  <c r="C92" i="7"/>
  <c r="C97" i="7"/>
  <c r="O95" i="7"/>
  <c r="C106" i="7"/>
  <c r="C134" i="7"/>
  <c r="C138" i="7"/>
  <c r="C143" i="7"/>
  <c r="C147" i="7"/>
  <c r="C158" i="7"/>
  <c r="C161" i="7"/>
  <c r="O160" i="7"/>
  <c r="C172" i="7"/>
  <c r="C190" i="7"/>
  <c r="J187" i="7"/>
  <c r="O196" i="7"/>
  <c r="C200" i="7"/>
  <c r="C208" i="7"/>
  <c r="C214" i="7"/>
  <c r="C224" i="7"/>
  <c r="M204" i="7"/>
  <c r="M195" i="7" s="1"/>
  <c r="G231" i="7"/>
  <c r="K231" i="7"/>
  <c r="K230" i="7" s="1"/>
  <c r="C233" i="7"/>
  <c r="C242" i="7"/>
  <c r="C244" i="7"/>
  <c r="D270" i="7"/>
  <c r="D269" i="7" s="1"/>
  <c r="H270" i="7"/>
  <c r="H269" i="7" s="1"/>
  <c r="C275" i="7"/>
  <c r="C288" i="7"/>
  <c r="E54" i="7"/>
  <c r="E53" i="7" s="1"/>
  <c r="I55" i="7"/>
  <c r="D54" i="7"/>
  <c r="D53" i="7" s="1"/>
  <c r="C59" i="7"/>
  <c r="C68" i="7"/>
  <c r="I76" i="7"/>
  <c r="N76" i="7"/>
  <c r="C82" i="7"/>
  <c r="M83" i="7"/>
  <c r="L89" i="7"/>
  <c r="C89" i="7" s="1"/>
  <c r="I95" i="7"/>
  <c r="C102" i="7"/>
  <c r="C104" i="7"/>
  <c r="O103" i="7"/>
  <c r="C120" i="7"/>
  <c r="C127" i="7"/>
  <c r="L130" i="7"/>
  <c r="M130" i="7"/>
  <c r="C142" i="7"/>
  <c r="C146" i="7"/>
  <c r="C150" i="7"/>
  <c r="D130" i="7"/>
  <c r="C155" i="7"/>
  <c r="C163" i="7"/>
  <c r="O166" i="7"/>
  <c r="O165" i="7" s="1"/>
  <c r="C171" i="7"/>
  <c r="N174" i="7"/>
  <c r="N173" i="7" s="1"/>
  <c r="I179" i="7"/>
  <c r="E187" i="7"/>
  <c r="N187" i="7"/>
  <c r="L187" i="7"/>
  <c r="K187" i="7"/>
  <c r="C193" i="7"/>
  <c r="C197" i="7"/>
  <c r="K204" i="7"/>
  <c r="K195" i="7" s="1"/>
  <c r="C212" i="7"/>
  <c r="O205" i="7"/>
  <c r="O204" i="7" s="1"/>
  <c r="O195" i="7" s="1"/>
  <c r="H204" i="7"/>
  <c r="H195" i="7" s="1"/>
  <c r="C223" i="7"/>
  <c r="H231" i="7"/>
  <c r="E231" i="7"/>
  <c r="E230" i="7" s="1"/>
  <c r="O235" i="7"/>
  <c r="C243" i="7"/>
  <c r="L246" i="7"/>
  <c r="C254" i="7"/>
  <c r="L272" i="7"/>
  <c r="L270" i="7" s="1"/>
  <c r="L269" i="7" s="1"/>
  <c r="C280" i="7"/>
  <c r="F293" i="7"/>
  <c r="C296" i="7"/>
  <c r="O76" i="7"/>
  <c r="O20" i="7"/>
  <c r="C45" i="7"/>
  <c r="C191" i="7"/>
  <c r="G53" i="7"/>
  <c r="O187" i="7"/>
  <c r="C70" i="7"/>
  <c r="I136" i="7"/>
  <c r="C207" i="7"/>
  <c r="I205" i="7"/>
  <c r="D292" i="7"/>
  <c r="D291" i="7" s="1"/>
  <c r="L21" i="7"/>
  <c r="C60" i="7"/>
  <c r="C71" i="7"/>
  <c r="C87" i="7"/>
  <c r="F95" i="7"/>
  <c r="C100" i="7"/>
  <c r="C115" i="7"/>
  <c r="C132" i="7"/>
  <c r="O144" i="7"/>
  <c r="C168" i="7"/>
  <c r="I166" i="7"/>
  <c r="I165" i="7" s="1"/>
  <c r="C192" i="7"/>
  <c r="C256" i="7"/>
  <c r="F252" i="7"/>
  <c r="F292" i="7"/>
  <c r="C21" i="7"/>
  <c r="C117" i="7"/>
  <c r="F116" i="7"/>
  <c r="C153" i="7"/>
  <c r="F151" i="7"/>
  <c r="I175" i="7"/>
  <c r="C175" i="7" s="1"/>
  <c r="C176" i="7"/>
  <c r="C219" i="7"/>
  <c r="I216" i="7"/>
  <c r="C263" i="7"/>
  <c r="I260" i="7"/>
  <c r="C43" i="7"/>
  <c r="L58" i="7"/>
  <c r="L54" i="7" s="1"/>
  <c r="D83" i="7"/>
  <c r="D75" i="7" s="1"/>
  <c r="L84" i="7"/>
  <c r="L95" i="7"/>
  <c r="F122" i="7"/>
  <c r="C123" i="7"/>
  <c r="F131" i="7"/>
  <c r="I144" i="7"/>
  <c r="I151" i="7"/>
  <c r="C186" i="7"/>
  <c r="F184" i="7"/>
  <c r="C184" i="7" s="1"/>
  <c r="C188" i="7"/>
  <c r="F187" i="7"/>
  <c r="C218" i="7"/>
  <c r="L216" i="7"/>
  <c r="C268" i="7"/>
  <c r="F264" i="7"/>
  <c r="I286" i="7"/>
  <c r="I292" i="7" s="1"/>
  <c r="C287" i="7"/>
  <c r="H292" i="7"/>
  <c r="H291" i="7" s="1"/>
  <c r="H20" i="7"/>
  <c r="L27" i="7"/>
  <c r="L36" i="7"/>
  <c r="C36" i="7" s="1"/>
  <c r="F69" i="7"/>
  <c r="L80" i="7"/>
  <c r="L103" i="7"/>
  <c r="L116" i="7"/>
  <c r="C128" i="7"/>
  <c r="C137" i="7"/>
  <c r="F136" i="7"/>
  <c r="I141" i="7"/>
  <c r="C145" i="7"/>
  <c r="F144" i="7"/>
  <c r="C157" i="7"/>
  <c r="L179" i="7"/>
  <c r="L174" i="7" s="1"/>
  <c r="L173" i="7" s="1"/>
  <c r="C181" i="7"/>
  <c r="F179" i="7"/>
  <c r="I238" i="7"/>
  <c r="C239" i="7"/>
  <c r="M20" i="7"/>
  <c r="J53" i="7"/>
  <c r="F55" i="7"/>
  <c r="I58" i="7"/>
  <c r="C58" i="7" s="1"/>
  <c r="L67" i="7"/>
  <c r="C72" i="7"/>
  <c r="C88" i="7"/>
  <c r="C90" i="7"/>
  <c r="C96" i="7"/>
  <c r="F103" i="7"/>
  <c r="C108" i="7"/>
  <c r="C109" i="7"/>
  <c r="L112" i="7"/>
  <c r="L122" i="7"/>
  <c r="H130" i="7"/>
  <c r="H75" i="7" s="1"/>
  <c r="C133" i="7"/>
  <c r="F141" i="7"/>
  <c r="C152" i="7"/>
  <c r="O151" i="7"/>
  <c r="C156" i="7"/>
  <c r="F160" i="7"/>
  <c r="C160" i="7" s="1"/>
  <c r="C178" i="7"/>
  <c r="C202" i="7"/>
  <c r="L196" i="7"/>
  <c r="C232" i="7"/>
  <c r="H230" i="7"/>
  <c r="C236" i="7"/>
  <c r="F235" i="7"/>
  <c r="F231" i="7" s="1"/>
  <c r="C255" i="7"/>
  <c r="I252" i="7"/>
  <c r="I251" i="7" s="1"/>
  <c r="C281" i="7"/>
  <c r="C189" i="7"/>
  <c r="J194" i="7"/>
  <c r="I198" i="7"/>
  <c r="I196" i="7" s="1"/>
  <c r="C199" i="7"/>
  <c r="C206" i="7"/>
  <c r="L205" i="7"/>
  <c r="I270" i="7"/>
  <c r="I269" i="7" s="1"/>
  <c r="C271" i="7"/>
  <c r="K291" i="7"/>
  <c r="C121" i="7"/>
  <c r="C129" i="7"/>
  <c r="J130" i="7"/>
  <c r="N130" i="7"/>
  <c r="I131" i="7"/>
  <c r="C149" i="7"/>
  <c r="F166" i="7"/>
  <c r="C177" i="7"/>
  <c r="C185" i="7"/>
  <c r="M187" i="7"/>
  <c r="L231" i="7"/>
  <c r="I246" i="7"/>
  <c r="C246" i="7" s="1"/>
  <c r="C247" i="7"/>
  <c r="C250" i="7"/>
  <c r="O251" i="7"/>
  <c r="C262" i="7"/>
  <c r="F269" i="7"/>
  <c r="C272" i="7"/>
  <c r="O270" i="7"/>
  <c r="O269" i="7" s="1"/>
  <c r="C278" i="7"/>
  <c r="F205" i="7"/>
  <c r="F216" i="7"/>
  <c r="C228" i="7"/>
  <c r="F227" i="7"/>
  <c r="C227" i="7" s="1"/>
  <c r="D230" i="7"/>
  <c r="N231" i="7"/>
  <c r="N230" i="7" s="1"/>
  <c r="O238" i="7"/>
  <c r="O259" i="7"/>
  <c r="C267" i="7"/>
  <c r="I264" i="7"/>
  <c r="C274" i="7"/>
  <c r="C295" i="7"/>
  <c r="I293" i="7"/>
  <c r="C293" i="7" s="1"/>
  <c r="C298" i="7"/>
  <c r="C300" i="7"/>
  <c r="O291" i="7"/>
  <c r="C234" i="7"/>
  <c r="C282" i="7"/>
  <c r="F283" i="7"/>
  <c r="C283" i="7" s="1"/>
  <c r="C294" i="7"/>
  <c r="I231" i="7" l="1"/>
  <c r="C196" i="7"/>
  <c r="D289" i="7"/>
  <c r="K194" i="7"/>
  <c r="K51" i="7" s="1"/>
  <c r="O53" i="7"/>
  <c r="E194" i="7"/>
  <c r="C141" i="7"/>
  <c r="C112" i="7"/>
  <c r="N75" i="7"/>
  <c r="N52" i="7" s="1"/>
  <c r="I54" i="7"/>
  <c r="I53" i="7" s="1"/>
  <c r="F291" i="7"/>
  <c r="G230" i="7"/>
  <c r="G194" i="7" s="1"/>
  <c r="J75" i="7"/>
  <c r="J289" i="7" s="1"/>
  <c r="C136" i="7"/>
  <c r="H194" i="7"/>
  <c r="M75" i="7"/>
  <c r="M289" i="7" s="1"/>
  <c r="K75" i="7"/>
  <c r="E52" i="7"/>
  <c r="E51" i="7" s="1"/>
  <c r="E290" i="7" s="1"/>
  <c r="E289" i="7"/>
  <c r="M194" i="7"/>
  <c r="K289" i="7"/>
  <c r="K52" i="7"/>
  <c r="D194" i="7"/>
  <c r="C269" i="7"/>
  <c r="I130" i="7"/>
  <c r="L204" i="7"/>
  <c r="L195" i="7" s="1"/>
  <c r="C103" i="7"/>
  <c r="C179" i="7"/>
  <c r="C144" i="7"/>
  <c r="L76" i="7"/>
  <c r="L75" i="7" s="1"/>
  <c r="I291" i="7"/>
  <c r="L83" i="7"/>
  <c r="O130" i="7"/>
  <c r="C95" i="7"/>
  <c r="G75" i="7"/>
  <c r="G52" i="7" s="1"/>
  <c r="O83" i="7"/>
  <c r="C260" i="7"/>
  <c r="C235" i="7"/>
  <c r="C198" i="7"/>
  <c r="N194" i="7"/>
  <c r="O231" i="7"/>
  <c r="O230" i="7" s="1"/>
  <c r="O194" i="7" s="1"/>
  <c r="L230" i="7"/>
  <c r="I174" i="7"/>
  <c r="I173" i="7" s="1"/>
  <c r="I83" i="7"/>
  <c r="C76" i="7"/>
  <c r="H289" i="7"/>
  <c r="H52" i="7"/>
  <c r="H51" i="7" s="1"/>
  <c r="F165" i="7"/>
  <c r="C165" i="7" s="1"/>
  <c r="C166" i="7"/>
  <c r="C55" i="7"/>
  <c r="F54" i="7"/>
  <c r="C84" i="7"/>
  <c r="F174" i="7"/>
  <c r="C264" i="7"/>
  <c r="F259" i="7"/>
  <c r="C151" i="7"/>
  <c r="C80" i="7"/>
  <c r="C238" i="7"/>
  <c r="D52" i="7"/>
  <c r="C286" i="7"/>
  <c r="C216" i="7"/>
  <c r="C187" i="7"/>
  <c r="C122" i="7"/>
  <c r="L53" i="7"/>
  <c r="F130" i="7"/>
  <c r="C130" i="7" s="1"/>
  <c r="C131" i="7"/>
  <c r="C69" i="7"/>
  <c r="F67" i="7"/>
  <c r="C67" i="7" s="1"/>
  <c r="F204" i="7"/>
  <c r="C205" i="7"/>
  <c r="C270" i="7"/>
  <c r="C27" i="7"/>
  <c r="L26" i="7"/>
  <c r="L20" i="7" s="1"/>
  <c r="I259" i="7"/>
  <c r="I230" i="7" s="1"/>
  <c r="C116" i="7"/>
  <c r="C252" i="7"/>
  <c r="F251" i="7"/>
  <c r="C251" i="7" s="1"/>
  <c r="L292" i="7"/>
  <c r="L291" i="7" s="1"/>
  <c r="C291" i="7" s="1"/>
  <c r="I204" i="7"/>
  <c r="I195" i="7" s="1"/>
  <c r="F83" i="7"/>
  <c r="L194" i="7" l="1"/>
  <c r="M52" i="7"/>
  <c r="M51" i="7" s="1"/>
  <c r="M290" i="7" s="1"/>
  <c r="J52" i="7"/>
  <c r="J51" i="7" s="1"/>
  <c r="C231" i="7"/>
  <c r="N51" i="7"/>
  <c r="O75" i="7"/>
  <c r="O289" i="7" s="1"/>
  <c r="N289" i="7"/>
  <c r="E50" i="7"/>
  <c r="G51" i="7"/>
  <c r="G50" i="7" s="1"/>
  <c r="L289" i="7"/>
  <c r="N50" i="7"/>
  <c r="N290" i="7"/>
  <c r="O52" i="7"/>
  <c r="O51" i="7" s="1"/>
  <c r="G289" i="7"/>
  <c r="I75" i="7"/>
  <c r="I52" i="7" s="1"/>
  <c r="L52" i="7"/>
  <c r="L51" i="7" s="1"/>
  <c r="L50" i="7" s="1"/>
  <c r="D51" i="7"/>
  <c r="D24" i="7" s="1"/>
  <c r="D290" i="7" s="1"/>
  <c r="K50" i="7"/>
  <c r="K290" i="7"/>
  <c r="C174" i="7"/>
  <c r="F173" i="7"/>
  <c r="C173" i="7" s="1"/>
  <c r="F53" i="7"/>
  <c r="C54" i="7"/>
  <c r="C83" i="7"/>
  <c r="F75" i="7"/>
  <c r="I194" i="7"/>
  <c r="I51" i="7" s="1"/>
  <c r="C26" i="7"/>
  <c r="C204" i="7"/>
  <c r="F195" i="7"/>
  <c r="D50" i="7"/>
  <c r="C259" i="7"/>
  <c r="F230" i="7"/>
  <c r="J50" i="7"/>
  <c r="J290" i="7"/>
  <c r="C292" i="7"/>
  <c r="H290" i="7"/>
  <c r="H50" i="7"/>
  <c r="G290" i="7" l="1"/>
  <c r="M50" i="7"/>
  <c r="L290" i="7"/>
  <c r="C75" i="7"/>
  <c r="I289" i="7"/>
  <c r="C230" i="7"/>
  <c r="F289" i="7"/>
  <c r="C289" i="7" s="1"/>
  <c r="O50" i="7"/>
  <c r="O290" i="7"/>
  <c r="I290" i="7"/>
  <c r="I50" i="7"/>
  <c r="F24" i="7"/>
  <c r="D20" i="7"/>
  <c r="F194" i="7"/>
  <c r="C194" i="7" s="1"/>
  <c r="C195" i="7"/>
  <c r="F52" i="7"/>
  <c r="C53" i="7"/>
  <c r="C24" i="7" l="1"/>
  <c r="F20" i="7"/>
  <c r="C20" i="7" s="1"/>
  <c r="C52" i="7"/>
  <c r="F51" i="7"/>
  <c r="F290" i="7" l="1"/>
  <c r="C290" i="7" s="1"/>
  <c r="C51" i="7"/>
  <c r="F50" i="7"/>
  <c r="C50" i="7" s="1"/>
  <c r="I51" i="6" l="1"/>
  <c r="D51" i="6"/>
  <c r="H51" i="6" s="1"/>
  <c r="I50" i="6"/>
  <c r="D50" i="6"/>
  <c r="H50" i="6" s="1"/>
  <c r="I49" i="6"/>
  <c r="D49" i="6"/>
  <c r="H49" i="6" s="1"/>
  <c r="I48" i="6"/>
  <c r="H48" i="6"/>
  <c r="I47" i="6"/>
  <c r="H47" i="6"/>
  <c r="I46" i="6"/>
  <c r="H46" i="6"/>
  <c r="I45" i="6"/>
  <c r="D45" i="6"/>
  <c r="H45" i="6" s="1"/>
  <c r="I44" i="6"/>
  <c r="D44" i="6"/>
  <c r="H44" i="6" s="1"/>
  <c r="I43" i="6"/>
  <c r="H43" i="6"/>
  <c r="I42" i="6"/>
  <c r="H42" i="6"/>
  <c r="I41" i="6"/>
  <c r="D41" i="6"/>
  <c r="G40" i="6"/>
  <c r="F40" i="6"/>
  <c r="E40" i="6"/>
  <c r="I40" i="6" s="1"/>
  <c r="H33" i="6"/>
  <c r="E33" i="6"/>
  <c r="I33" i="6" s="1"/>
  <c r="I32" i="6"/>
  <c r="H32" i="6"/>
  <c r="I31" i="6"/>
  <c r="D31" i="6"/>
  <c r="H31" i="6" s="1"/>
  <c r="I30" i="6"/>
  <c r="H30" i="6"/>
  <c r="I29" i="6"/>
  <c r="H29" i="6"/>
  <c r="H28" i="6"/>
  <c r="E28" i="6"/>
  <c r="I28" i="6" s="1"/>
  <c r="I27" i="6"/>
  <c r="D27" i="6"/>
  <c r="D13" i="6" s="1"/>
  <c r="I26" i="6"/>
  <c r="H26" i="6"/>
  <c r="H25" i="6"/>
  <c r="E25" i="6"/>
  <c r="I25" i="6" s="1"/>
  <c r="I24" i="6"/>
  <c r="H24" i="6"/>
  <c r="I23" i="6"/>
  <c r="H23" i="6"/>
  <c r="I22" i="6"/>
  <c r="H22" i="6"/>
  <c r="I21" i="6"/>
  <c r="H21" i="6"/>
  <c r="I20" i="6"/>
  <c r="H20" i="6"/>
  <c r="I19" i="6"/>
  <c r="H19" i="6"/>
  <c r="I18" i="6"/>
  <c r="H18" i="6"/>
  <c r="I17" i="6"/>
  <c r="H17" i="6"/>
  <c r="I16" i="6"/>
  <c r="H16" i="6"/>
  <c r="I15" i="6"/>
  <c r="H15" i="6"/>
  <c r="I14" i="6"/>
  <c r="H14" i="6"/>
  <c r="G13" i="6"/>
  <c r="F13" i="6"/>
  <c r="O301" i="5"/>
  <c r="L301" i="5"/>
  <c r="I301" i="5"/>
  <c r="F301" i="5"/>
  <c r="O300" i="5"/>
  <c r="L300" i="5"/>
  <c r="I300" i="5"/>
  <c r="F300" i="5"/>
  <c r="O299" i="5"/>
  <c r="L299" i="5"/>
  <c r="I299" i="5"/>
  <c r="F299" i="5"/>
  <c r="O298" i="5"/>
  <c r="L298" i="5"/>
  <c r="I298" i="5"/>
  <c r="F298" i="5"/>
  <c r="C298" i="5"/>
  <c r="O297" i="5"/>
  <c r="L297" i="5"/>
  <c r="I297" i="5"/>
  <c r="F297" i="5"/>
  <c r="O296" i="5"/>
  <c r="L296" i="5"/>
  <c r="I296" i="5"/>
  <c r="F296" i="5"/>
  <c r="O295" i="5"/>
  <c r="L295" i="5"/>
  <c r="I295" i="5"/>
  <c r="F295" i="5"/>
  <c r="C295" i="5" s="1"/>
  <c r="O294" i="5"/>
  <c r="L294" i="5"/>
  <c r="I294" i="5"/>
  <c r="F294" i="5"/>
  <c r="C294" i="5" s="1"/>
  <c r="N293" i="5"/>
  <c r="M293" i="5"/>
  <c r="L293" i="5"/>
  <c r="K293" i="5"/>
  <c r="J293" i="5"/>
  <c r="H293" i="5"/>
  <c r="G293" i="5"/>
  <c r="E293" i="5"/>
  <c r="D293" i="5"/>
  <c r="O288" i="5"/>
  <c r="L288" i="5"/>
  <c r="I288" i="5"/>
  <c r="F288" i="5"/>
  <c r="O287" i="5"/>
  <c r="L287" i="5"/>
  <c r="L286" i="5" s="1"/>
  <c r="I287" i="5"/>
  <c r="F287" i="5"/>
  <c r="F286" i="5" s="1"/>
  <c r="O286" i="5"/>
  <c r="N286" i="5"/>
  <c r="M286" i="5"/>
  <c r="K286" i="5"/>
  <c r="J286" i="5"/>
  <c r="H286" i="5"/>
  <c r="G286" i="5"/>
  <c r="E286" i="5"/>
  <c r="D286" i="5"/>
  <c r="O285" i="5"/>
  <c r="O284" i="5" s="1"/>
  <c r="O283" i="5" s="1"/>
  <c r="L285" i="5"/>
  <c r="L284" i="5" s="1"/>
  <c r="L283" i="5" s="1"/>
  <c r="I285" i="5"/>
  <c r="I284" i="5" s="1"/>
  <c r="I283" i="5" s="1"/>
  <c r="F285" i="5"/>
  <c r="N284" i="5"/>
  <c r="M284" i="5"/>
  <c r="M283" i="5" s="1"/>
  <c r="K284" i="5"/>
  <c r="K283" i="5" s="1"/>
  <c r="J284" i="5"/>
  <c r="J283" i="5" s="1"/>
  <c r="H284" i="5"/>
  <c r="G284" i="5"/>
  <c r="G283" i="5" s="1"/>
  <c r="E284" i="5"/>
  <c r="E283" i="5" s="1"/>
  <c r="D284" i="5"/>
  <c r="N283" i="5"/>
  <c r="H283" i="5"/>
  <c r="D283" i="5"/>
  <c r="O282" i="5"/>
  <c r="O281" i="5" s="1"/>
  <c r="L282" i="5"/>
  <c r="L281" i="5" s="1"/>
  <c r="I282" i="5"/>
  <c r="I281" i="5" s="1"/>
  <c r="F282" i="5"/>
  <c r="N281" i="5"/>
  <c r="M281" i="5"/>
  <c r="K281" i="5"/>
  <c r="J281" i="5"/>
  <c r="H281" i="5"/>
  <c r="G281" i="5"/>
  <c r="F281" i="5"/>
  <c r="E281" i="5"/>
  <c r="D281" i="5"/>
  <c r="O280" i="5"/>
  <c r="L280" i="5"/>
  <c r="I280" i="5"/>
  <c r="F280" i="5"/>
  <c r="O279" i="5"/>
  <c r="L279" i="5"/>
  <c r="I279" i="5"/>
  <c r="F279" i="5"/>
  <c r="O278" i="5"/>
  <c r="L278" i="5"/>
  <c r="I278" i="5"/>
  <c r="F278" i="5"/>
  <c r="O277" i="5"/>
  <c r="L277" i="5"/>
  <c r="I277" i="5"/>
  <c r="I276" i="5" s="1"/>
  <c r="F277" i="5"/>
  <c r="N276" i="5"/>
  <c r="M276" i="5"/>
  <c r="K276" i="5"/>
  <c r="J276" i="5"/>
  <c r="H276" i="5"/>
  <c r="G276" i="5"/>
  <c r="G270" i="5" s="1"/>
  <c r="G269" i="5" s="1"/>
  <c r="E276" i="5"/>
  <c r="D276" i="5"/>
  <c r="O275" i="5"/>
  <c r="L275" i="5"/>
  <c r="I275" i="5"/>
  <c r="F275" i="5"/>
  <c r="O274" i="5"/>
  <c r="L274" i="5"/>
  <c r="I274" i="5"/>
  <c r="F274" i="5"/>
  <c r="O273" i="5"/>
  <c r="L273" i="5"/>
  <c r="I273" i="5"/>
  <c r="F273" i="5"/>
  <c r="N272" i="5"/>
  <c r="N270" i="5" s="1"/>
  <c r="N269" i="5" s="1"/>
  <c r="M272" i="5"/>
  <c r="M270" i="5" s="1"/>
  <c r="K272" i="5"/>
  <c r="K270" i="5" s="1"/>
  <c r="J272" i="5"/>
  <c r="I272" i="5"/>
  <c r="H272" i="5"/>
  <c r="H270" i="5" s="1"/>
  <c r="G272" i="5"/>
  <c r="E272" i="5"/>
  <c r="D272" i="5"/>
  <c r="D270" i="5" s="1"/>
  <c r="O271" i="5"/>
  <c r="L271" i="5"/>
  <c r="I271" i="5"/>
  <c r="F271" i="5"/>
  <c r="J270" i="5"/>
  <c r="J269" i="5" s="1"/>
  <c r="O268" i="5"/>
  <c r="L268" i="5"/>
  <c r="I268" i="5"/>
  <c r="F268" i="5"/>
  <c r="O267" i="5"/>
  <c r="L267" i="5"/>
  <c r="I267" i="5"/>
  <c r="F267" i="5"/>
  <c r="O266" i="5"/>
  <c r="L266" i="5"/>
  <c r="I266" i="5"/>
  <c r="C266" i="5" s="1"/>
  <c r="F266" i="5"/>
  <c r="O265" i="5"/>
  <c r="L265" i="5"/>
  <c r="L264" i="5" s="1"/>
  <c r="I265" i="5"/>
  <c r="F265" i="5"/>
  <c r="N264" i="5"/>
  <c r="M264" i="5"/>
  <c r="K264" i="5"/>
  <c r="J264" i="5"/>
  <c r="H264" i="5"/>
  <c r="G264" i="5"/>
  <c r="E264" i="5"/>
  <c r="D264" i="5"/>
  <c r="O263" i="5"/>
  <c r="L263" i="5"/>
  <c r="I263" i="5"/>
  <c r="F263" i="5"/>
  <c r="O262" i="5"/>
  <c r="L262" i="5"/>
  <c r="I262" i="5"/>
  <c r="F262" i="5"/>
  <c r="O261" i="5"/>
  <c r="L261" i="5"/>
  <c r="I261" i="5"/>
  <c r="I260" i="5" s="1"/>
  <c r="F261" i="5"/>
  <c r="N260" i="5"/>
  <c r="N259" i="5" s="1"/>
  <c r="M260" i="5"/>
  <c r="K260" i="5"/>
  <c r="K259" i="5" s="1"/>
  <c r="J260" i="5"/>
  <c r="H260" i="5"/>
  <c r="G260" i="5"/>
  <c r="E260" i="5"/>
  <c r="D260" i="5"/>
  <c r="J259" i="5"/>
  <c r="H259" i="5"/>
  <c r="D259" i="5"/>
  <c r="O258" i="5"/>
  <c r="L258" i="5"/>
  <c r="I258" i="5"/>
  <c r="F258" i="5"/>
  <c r="O257" i="5"/>
  <c r="L257" i="5"/>
  <c r="I257" i="5"/>
  <c r="F257" i="5"/>
  <c r="O256" i="5"/>
  <c r="L256" i="5"/>
  <c r="I256" i="5"/>
  <c r="C256" i="5" s="1"/>
  <c r="F256" i="5"/>
  <c r="O255" i="5"/>
  <c r="L255" i="5"/>
  <c r="I255" i="5"/>
  <c r="F255" i="5"/>
  <c r="O254" i="5"/>
  <c r="L254" i="5"/>
  <c r="I254" i="5"/>
  <c r="C254" i="5" s="1"/>
  <c r="F254" i="5"/>
  <c r="O253" i="5"/>
  <c r="L253" i="5"/>
  <c r="I253" i="5"/>
  <c r="F253" i="5"/>
  <c r="N252" i="5"/>
  <c r="M252" i="5"/>
  <c r="M251" i="5" s="1"/>
  <c r="K252" i="5"/>
  <c r="K251" i="5" s="1"/>
  <c r="J252" i="5"/>
  <c r="J251" i="5" s="1"/>
  <c r="H252" i="5"/>
  <c r="H251" i="5" s="1"/>
  <c r="G252" i="5"/>
  <c r="G251" i="5" s="1"/>
  <c r="E252" i="5"/>
  <c r="E251" i="5" s="1"/>
  <c r="D252" i="5"/>
  <c r="N251" i="5"/>
  <c r="D251" i="5"/>
  <c r="O250" i="5"/>
  <c r="O246" i="5" s="1"/>
  <c r="L250" i="5"/>
  <c r="I250" i="5"/>
  <c r="F250" i="5"/>
  <c r="C250" i="5"/>
  <c r="O249" i="5"/>
  <c r="L249" i="5"/>
  <c r="I249" i="5"/>
  <c r="F249" i="5"/>
  <c r="C249" i="5" s="1"/>
  <c r="O248" i="5"/>
  <c r="L248" i="5"/>
  <c r="I248" i="5"/>
  <c r="F248" i="5"/>
  <c r="O247" i="5"/>
  <c r="L247" i="5"/>
  <c r="I247" i="5"/>
  <c r="F247" i="5"/>
  <c r="F246" i="5" s="1"/>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I239" i="5"/>
  <c r="F239" i="5"/>
  <c r="N238" i="5"/>
  <c r="N231" i="5" s="1"/>
  <c r="N230" i="5" s="1"/>
  <c r="M238" i="5"/>
  <c r="K238" i="5"/>
  <c r="J238" i="5"/>
  <c r="J231" i="5" s="1"/>
  <c r="H238" i="5"/>
  <c r="G238" i="5"/>
  <c r="E238" i="5"/>
  <c r="D238" i="5"/>
  <c r="O237" i="5"/>
  <c r="L237" i="5"/>
  <c r="I237" i="5"/>
  <c r="F237" i="5"/>
  <c r="O236" i="5"/>
  <c r="L236" i="5"/>
  <c r="L235" i="5" s="1"/>
  <c r="I236" i="5"/>
  <c r="F236" i="5"/>
  <c r="O235" i="5"/>
  <c r="N235" i="5"/>
  <c r="M235" i="5"/>
  <c r="K235" i="5"/>
  <c r="J235" i="5"/>
  <c r="H235" i="5"/>
  <c r="G235" i="5"/>
  <c r="E235" i="5"/>
  <c r="D235" i="5"/>
  <c r="O234" i="5"/>
  <c r="O233" i="5" s="1"/>
  <c r="L234" i="5"/>
  <c r="I234" i="5"/>
  <c r="C234" i="5" s="1"/>
  <c r="F234" i="5"/>
  <c r="F233" i="5" s="1"/>
  <c r="N233" i="5"/>
  <c r="M233" i="5"/>
  <c r="M231" i="5" s="1"/>
  <c r="L233" i="5"/>
  <c r="K233" i="5"/>
  <c r="J233" i="5"/>
  <c r="H233" i="5"/>
  <c r="G233" i="5"/>
  <c r="E233" i="5"/>
  <c r="D233" i="5"/>
  <c r="O232" i="5"/>
  <c r="L232" i="5"/>
  <c r="I232" i="5"/>
  <c r="F232" i="5"/>
  <c r="O229" i="5"/>
  <c r="L229" i="5"/>
  <c r="I229" i="5"/>
  <c r="F229" i="5"/>
  <c r="O228" i="5"/>
  <c r="L228" i="5"/>
  <c r="I228" i="5"/>
  <c r="I227" i="5" s="1"/>
  <c r="F228" i="5"/>
  <c r="O227" i="5"/>
  <c r="N227" i="5"/>
  <c r="M227" i="5"/>
  <c r="L227" i="5"/>
  <c r="K227" i="5"/>
  <c r="J227" i="5"/>
  <c r="H227" i="5"/>
  <c r="G227" i="5"/>
  <c r="F227" i="5"/>
  <c r="E227" i="5"/>
  <c r="D227" i="5"/>
  <c r="O226" i="5"/>
  <c r="L226" i="5"/>
  <c r="I226" i="5"/>
  <c r="F226" i="5"/>
  <c r="O225" i="5"/>
  <c r="L225" i="5"/>
  <c r="I225" i="5"/>
  <c r="D225" i="5"/>
  <c r="F225" i="5" s="1"/>
  <c r="O224" i="5"/>
  <c r="L224" i="5"/>
  <c r="I224" i="5"/>
  <c r="D224" i="5"/>
  <c r="F224" i="5" s="1"/>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F217" i="5"/>
  <c r="O216"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N205" i="5"/>
  <c r="N204" i="5" s="1"/>
  <c r="M205" i="5"/>
  <c r="M204" i="5" s="1"/>
  <c r="K205" i="5"/>
  <c r="J205" i="5"/>
  <c r="H205" i="5"/>
  <c r="G205" i="5"/>
  <c r="E205" i="5"/>
  <c r="D205" i="5"/>
  <c r="D204" i="5" s="1"/>
  <c r="K204" i="5"/>
  <c r="E204" i="5"/>
  <c r="O203" i="5"/>
  <c r="L203" i="5"/>
  <c r="I203" i="5"/>
  <c r="F203" i="5"/>
  <c r="O202" i="5"/>
  <c r="L202" i="5"/>
  <c r="I202" i="5"/>
  <c r="F202" i="5"/>
  <c r="O201" i="5"/>
  <c r="L201" i="5"/>
  <c r="I201" i="5"/>
  <c r="F201" i="5"/>
  <c r="O200" i="5"/>
  <c r="L200" i="5"/>
  <c r="L198" i="5" s="1"/>
  <c r="L196" i="5" s="1"/>
  <c r="I200" i="5"/>
  <c r="F200" i="5"/>
  <c r="O199" i="5"/>
  <c r="L199" i="5"/>
  <c r="I199" i="5"/>
  <c r="I198" i="5" s="1"/>
  <c r="D199" i="5"/>
  <c r="F199" i="5" s="1"/>
  <c r="N198" i="5"/>
  <c r="N196" i="5" s="1"/>
  <c r="M198" i="5"/>
  <c r="M196" i="5" s="1"/>
  <c r="M195" i="5" s="1"/>
  <c r="K198" i="5"/>
  <c r="K196" i="5" s="1"/>
  <c r="J198" i="5"/>
  <c r="J196" i="5" s="1"/>
  <c r="H198" i="5"/>
  <c r="H196" i="5" s="1"/>
  <c r="G198" i="5"/>
  <c r="G196" i="5" s="1"/>
  <c r="E198" i="5"/>
  <c r="O197" i="5"/>
  <c r="L197" i="5"/>
  <c r="I197" i="5"/>
  <c r="F197" i="5"/>
  <c r="C197" i="5" s="1"/>
  <c r="E196" i="5"/>
  <c r="E195" i="5" s="1"/>
  <c r="O193" i="5"/>
  <c r="O192" i="5" s="1"/>
  <c r="O191" i="5" s="1"/>
  <c r="L193" i="5"/>
  <c r="L192" i="5" s="1"/>
  <c r="L191" i="5" s="1"/>
  <c r="I193" i="5"/>
  <c r="F193" i="5"/>
  <c r="F192" i="5" s="1"/>
  <c r="N192" i="5"/>
  <c r="N191" i="5" s="1"/>
  <c r="M192" i="5"/>
  <c r="M191" i="5" s="1"/>
  <c r="K192" i="5"/>
  <c r="K191" i="5" s="1"/>
  <c r="J192" i="5"/>
  <c r="J191" i="5" s="1"/>
  <c r="I192" i="5"/>
  <c r="I191" i="5" s="1"/>
  <c r="H192" i="5"/>
  <c r="H191" i="5" s="1"/>
  <c r="G192" i="5"/>
  <c r="E192" i="5"/>
  <c r="E191" i="5" s="1"/>
  <c r="D192" i="5"/>
  <c r="D191" i="5" s="1"/>
  <c r="G191" i="5"/>
  <c r="G187" i="5" s="1"/>
  <c r="O190" i="5"/>
  <c r="L190" i="5"/>
  <c r="I190" i="5"/>
  <c r="F190" i="5"/>
  <c r="O189" i="5"/>
  <c r="L189" i="5"/>
  <c r="L188" i="5" s="1"/>
  <c r="I189" i="5"/>
  <c r="I188" i="5" s="1"/>
  <c r="F189" i="5"/>
  <c r="N188" i="5"/>
  <c r="M188" i="5"/>
  <c r="K188" i="5"/>
  <c r="J188" i="5"/>
  <c r="J187" i="5" s="1"/>
  <c r="H188" i="5"/>
  <c r="G188" i="5"/>
  <c r="E188" i="5"/>
  <c r="E187" i="5" s="1"/>
  <c r="D188" i="5"/>
  <c r="D187" i="5" s="1"/>
  <c r="O186" i="5"/>
  <c r="L186" i="5"/>
  <c r="I186" i="5"/>
  <c r="F186" i="5"/>
  <c r="O185" i="5"/>
  <c r="L185" i="5"/>
  <c r="L184" i="5" s="1"/>
  <c r="I185" i="5"/>
  <c r="I184" i="5" s="1"/>
  <c r="F185" i="5"/>
  <c r="F184" i="5" s="1"/>
  <c r="N184" i="5"/>
  <c r="M184" i="5"/>
  <c r="K184" i="5"/>
  <c r="J184" i="5"/>
  <c r="H184" i="5"/>
  <c r="G184" i="5"/>
  <c r="E184" i="5"/>
  <c r="D184" i="5"/>
  <c r="O183" i="5"/>
  <c r="L183" i="5"/>
  <c r="I183" i="5"/>
  <c r="C183" i="5" s="1"/>
  <c r="F183" i="5"/>
  <c r="O182" i="5"/>
  <c r="L182" i="5"/>
  <c r="I182" i="5"/>
  <c r="F182" i="5"/>
  <c r="O181" i="5"/>
  <c r="L181" i="5"/>
  <c r="I181" i="5"/>
  <c r="F181" i="5"/>
  <c r="O180" i="5"/>
  <c r="L180" i="5"/>
  <c r="L179" i="5" s="1"/>
  <c r="I180" i="5"/>
  <c r="F180" i="5"/>
  <c r="N179" i="5"/>
  <c r="M179" i="5"/>
  <c r="K179" i="5"/>
  <c r="J179" i="5"/>
  <c r="H179" i="5"/>
  <c r="G179" i="5"/>
  <c r="E179" i="5"/>
  <c r="D179" i="5"/>
  <c r="O178" i="5"/>
  <c r="L178" i="5"/>
  <c r="I178" i="5"/>
  <c r="F178" i="5"/>
  <c r="O177" i="5"/>
  <c r="L177" i="5"/>
  <c r="I177" i="5"/>
  <c r="F177" i="5"/>
  <c r="O176" i="5"/>
  <c r="L176" i="5"/>
  <c r="L175" i="5" s="1"/>
  <c r="I176" i="5"/>
  <c r="I175" i="5" s="1"/>
  <c r="F176" i="5"/>
  <c r="O175" i="5"/>
  <c r="N175" i="5"/>
  <c r="M175" i="5"/>
  <c r="M174" i="5" s="1"/>
  <c r="M173" i="5" s="1"/>
  <c r="K175" i="5"/>
  <c r="J175" i="5"/>
  <c r="H175" i="5"/>
  <c r="G175" i="5"/>
  <c r="E175" i="5"/>
  <c r="D175" i="5"/>
  <c r="E174" i="5"/>
  <c r="D174" i="5"/>
  <c r="D173" i="5" s="1"/>
  <c r="O172" i="5"/>
  <c r="L172" i="5"/>
  <c r="I172" i="5"/>
  <c r="F172" i="5"/>
  <c r="O171" i="5"/>
  <c r="L171" i="5"/>
  <c r="I171" i="5"/>
  <c r="F171" i="5"/>
  <c r="O170" i="5"/>
  <c r="L170" i="5"/>
  <c r="I170" i="5"/>
  <c r="F170" i="5"/>
  <c r="O169" i="5"/>
  <c r="L169" i="5"/>
  <c r="I169" i="5"/>
  <c r="F169" i="5"/>
  <c r="O168" i="5"/>
  <c r="L168" i="5"/>
  <c r="I168" i="5"/>
  <c r="F168" i="5"/>
  <c r="O167" i="5"/>
  <c r="O166" i="5" s="1"/>
  <c r="L167" i="5"/>
  <c r="C167" i="5" s="1"/>
  <c r="I167" i="5"/>
  <c r="F167" i="5"/>
  <c r="F166" i="5" s="1"/>
  <c r="N166" i="5"/>
  <c r="M166" i="5"/>
  <c r="K166" i="5"/>
  <c r="K165" i="5" s="1"/>
  <c r="J166" i="5"/>
  <c r="J165" i="5" s="1"/>
  <c r="H166" i="5"/>
  <c r="H165" i="5" s="1"/>
  <c r="G166" i="5"/>
  <c r="G165" i="5" s="1"/>
  <c r="E166" i="5"/>
  <c r="D166" i="5"/>
  <c r="D165" i="5" s="1"/>
  <c r="N165" i="5"/>
  <c r="M165" i="5"/>
  <c r="E165" i="5"/>
  <c r="O164" i="5"/>
  <c r="L164" i="5"/>
  <c r="I164" i="5"/>
  <c r="F164" i="5"/>
  <c r="O163" i="5"/>
  <c r="L163" i="5"/>
  <c r="I163" i="5"/>
  <c r="F163" i="5"/>
  <c r="O162" i="5"/>
  <c r="L162" i="5"/>
  <c r="I162" i="5"/>
  <c r="F162" i="5"/>
  <c r="O161" i="5"/>
  <c r="L161" i="5"/>
  <c r="L160" i="5" s="1"/>
  <c r="I161" i="5"/>
  <c r="I160" i="5" s="1"/>
  <c r="F161" i="5"/>
  <c r="N160" i="5"/>
  <c r="M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F153" i="5"/>
  <c r="O152" i="5"/>
  <c r="O151" i="5" s="1"/>
  <c r="L152" i="5"/>
  <c r="I152" i="5"/>
  <c r="I151" i="5" s="1"/>
  <c r="F152" i="5"/>
  <c r="N151" i="5"/>
  <c r="M151" i="5"/>
  <c r="K151" i="5"/>
  <c r="J151" i="5"/>
  <c r="H151" i="5"/>
  <c r="G151" i="5"/>
  <c r="E151" i="5"/>
  <c r="D151" i="5"/>
  <c r="O150" i="5"/>
  <c r="L150" i="5"/>
  <c r="I150" i="5"/>
  <c r="F150" i="5"/>
  <c r="O149" i="5"/>
  <c r="L149" i="5"/>
  <c r="I149" i="5"/>
  <c r="D149" i="5"/>
  <c r="F149" i="5" s="1"/>
  <c r="O148" i="5"/>
  <c r="L148" i="5"/>
  <c r="I148" i="5"/>
  <c r="F148" i="5"/>
  <c r="O147" i="5"/>
  <c r="O144" i="5" s="1"/>
  <c r="L147" i="5"/>
  <c r="I147" i="5"/>
  <c r="F147" i="5"/>
  <c r="O146" i="5"/>
  <c r="L146" i="5"/>
  <c r="I146" i="5"/>
  <c r="F146" i="5"/>
  <c r="O145" i="5"/>
  <c r="L145" i="5"/>
  <c r="I145" i="5"/>
  <c r="F145" i="5"/>
  <c r="N144" i="5"/>
  <c r="M144" i="5"/>
  <c r="K144" i="5"/>
  <c r="J144" i="5"/>
  <c r="H144" i="5"/>
  <c r="G144" i="5"/>
  <c r="E144" i="5"/>
  <c r="D144" i="5"/>
  <c r="O143" i="5"/>
  <c r="L143" i="5"/>
  <c r="I143" i="5"/>
  <c r="F143" i="5"/>
  <c r="O142" i="5"/>
  <c r="L142" i="5"/>
  <c r="L141" i="5" s="1"/>
  <c r="I142" i="5"/>
  <c r="I141" i="5" s="1"/>
  <c r="F142" i="5"/>
  <c r="F141" i="5" s="1"/>
  <c r="N141" i="5"/>
  <c r="M141" i="5"/>
  <c r="K141" i="5"/>
  <c r="J141" i="5"/>
  <c r="H141" i="5"/>
  <c r="G141" i="5"/>
  <c r="E141" i="5"/>
  <c r="D141" i="5"/>
  <c r="O140" i="5"/>
  <c r="L140" i="5"/>
  <c r="I140" i="5"/>
  <c r="F140" i="5"/>
  <c r="O139" i="5"/>
  <c r="L139" i="5"/>
  <c r="I139" i="5"/>
  <c r="F139" i="5"/>
  <c r="O138" i="5"/>
  <c r="L138" i="5"/>
  <c r="I138" i="5"/>
  <c r="F138" i="5"/>
  <c r="O137" i="5"/>
  <c r="L137" i="5"/>
  <c r="L136" i="5" s="1"/>
  <c r="I137" i="5"/>
  <c r="F137" i="5"/>
  <c r="O136" i="5"/>
  <c r="N136" i="5"/>
  <c r="M136" i="5"/>
  <c r="K136" i="5"/>
  <c r="J136" i="5"/>
  <c r="H136" i="5"/>
  <c r="G136" i="5"/>
  <c r="E136" i="5"/>
  <c r="D136" i="5"/>
  <c r="O135" i="5"/>
  <c r="L135" i="5"/>
  <c r="I135" i="5"/>
  <c r="F135" i="5"/>
  <c r="O134" i="5"/>
  <c r="L134" i="5"/>
  <c r="I134" i="5"/>
  <c r="F134" i="5"/>
  <c r="O133" i="5"/>
  <c r="L133" i="5"/>
  <c r="I133" i="5"/>
  <c r="F133" i="5"/>
  <c r="O132" i="5"/>
  <c r="O131" i="5" s="1"/>
  <c r="L132" i="5"/>
  <c r="I132" i="5"/>
  <c r="D132" i="5"/>
  <c r="N131" i="5"/>
  <c r="M131" i="5"/>
  <c r="M130" i="5" s="1"/>
  <c r="K131" i="5"/>
  <c r="J131" i="5"/>
  <c r="I131" i="5"/>
  <c r="H131" i="5"/>
  <c r="H130" i="5" s="1"/>
  <c r="G131" i="5"/>
  <c r="E131" i="5"/>
  <c r="O129" i="5"/>
  <c r="O128" i="5" s="1"/>
  <c r="L129" i="5"/>
  <c r="L128" i="5" s="1"/>
  <c r="I129" i="5"/>
  <c r="F129" i="5"/>
  <c r="F128" i="5" s="1"/>
  <c r="N128" i="5"/>
  <c r="M128" i="5"/>
  <c r="K128" i="5"/>
  <c r="J128" i="5"/>
  <c r="I128" i="5"/>
  <c r="H128" i="5"/>
  <c r="G128" i="5"/>
  <c r="E128" i="5"/>
  <c r="D128" i="5"/>
  <c r="O127" i="5"/>
  <c r="L127" i="5"/>
  <c r="I127" i="5"/>
  <c r="F127" i="5"/>
  <c r="O126" i="5"/>
  <c r="L126" i="5"/>
  <c r="I126" i="5"/>
  <c r="F126" i="5"/>
  <c r="O125" i="5"/>
  <c r="L125" i="5"/>
  <c r="I125" i="5"/>
  <c r="F125" i="5"/>
  <c r="O124" i="5"/>
  <c r="L124" i="5"/>
  <c r="I124" i="5"/>
  <c r="F124" i="5"/>
  <c r="O123" i="5"/>
  <c r="L123" i="5"/>
  <c r="I123" i="5"/>
  <c r="F123" i="5"/>
  <c r="N122" i="5"/>
  <c r="M122" i="5"/>
  <c r="K122" i="5"/>
  <c r="J122" i="5"/>
  <c r="J83" i="5" s="1"/>
  <c r="H122" i="5"/>
  <c r="G122" i="5"/>
  <c r="E122" i="5"/>
  <c r="D122" i="5"/>
  <c r="O121" i="5"/>
  <c r="L121" i="5"/>
  <c r="I121" i="5"/>
  <c r="F121" i="5"/>
  <c r="C121" i="5" s="1"/>
  <c r="O120" i="5"/>
  <c r="L120" i="5"/>
  <c r="I120" i="5"/>
  <c r="F120" i="5"/>
  <c r="O119" i="5"/>
  <c r="L119" i="5"/>
  <c r="I119" i="5"/>
  <c r="F119" i="5"/>
  <c r="O118" i="5"/>
  <c r="L118" i="5"/>
  <c r="I118" i="5"/>
  <c r="F118" i="5"/>
  <c r="O117" i="5"/>
  <c r="L117" i="5"/>
  <c r="I117" i="5"/>
  <c r="F117" i="5"/>
  <c r="N116" i="5"/>
  <c r="M116" i="5"/>
  <c r="K116" i="5"/>
  <c r="J116" i="5"/>
  <c r="H116" i="5"/>
  <c r="G116" i="5"/>
  <c r="E116" i="5"/>
  <c r="D116" i="5"/>
  <c r="O115" i="5"/>
  <c r="L115" i="5"/>
  <c r="I115" i="5"/>
  <c r="D115" i="5"/>
  <c r="F115" i="5" s="1"/>
  <c r="O114" i="5"/>
  <c r="L114" i="5"/>
  <c r="I114" i="5"/>
  <c r="D114" i="5"/>
  <c r="O113" i="5"/>
  <c r="L113" i="5"/>
  <c r="I113" i="5"/>
  <c r="D113" i="5"/>
  <c r="F113" i="5" s="1"/>
  <c r="N112" i="5"/>
  <c r="M112" i="5"/>
  <c r="K112" i="5"/>
  <c r="J112" i="5"/>
  <c r="H112" i="5"/>
  <c r="G112" i="5"/>
  <c r="E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F104" i="5"/>
  <c r="C104" i="5" s="1"/>
  <c r="N103" i="5"/>
  <c r="M103" i="5"/>
  <c r="K103" i="5"/>
  <c r="J103" i="5"/>
  <c r="H103" i="5"/>
  <c r="G103" i="5"/>
  <c r="E103" i="5"/>
  <c r="D103" i="5"/>
  <c r="O102" i="5"/>
  <c r="L102" i="5"/>
  <c r="I102" i="5"/>
  <c r="F102" i="5"/>
  <c r="O101" i="5"/>
  <c r="L101" i="5"/>
  <c r="I101" i="5"/>
  <c r="F101" i="5"/>
  <c r="O100" i="5"/>
  <c r="L100" i="5"/>
  <c r="I100" i="5"/>
  <c r="F100" i="5"/>
  <c r="O99" i="5"/>
  <c r="L99" i="5"/>
  <c r="C99" i="5" s="1"/>
  <c r="I99" i="5"/>
  <c r="F99" i="5"/>
  <c r="O98" i="5"/>
  <c r="L98" i="5"/>
  <c r="I98" i="5"/>
  <c r="F98" i="5"/>
  <c r="O97" i="5"/>
  <c r="L97" i="5"/>
  <c r="I97" i="5"/>
  <c r="F97" i="5"/>
  <c r="O96" i="5"/>
  <c r="L96" i="5"/>
  <c r="I96" i="5"/>
  <c r="F96" i="5"/>
  <c r="N95" i="5"/>
  <c r="M95" i="5"/>
  <c r="K95" i="5"/>
  <c r="J95" i="5"/>
  <c r="H95" i="5"/>
  <c r="G95" i="5"/>
  <c r="E95" i="5"/>
  <c r="D95" i="5"/>
  <c r="O94" i="5"/>
  <c r="L94" i="5"/>
  <c r="I94" i="5"/>
  <c r="F94" i="5"/>
  <c r="O93" i="5"/>
  <c r="L93" i="5"/>
  <c r="I93" i="5"/>
  <c r="F93" i="5"/>
  <c r="O92" i="5"/>
  <c r="L92" i="5"/>
  <c r="I92" i="5"/>
  <c r="F92" i="5"/>
  <c r="O91" i="5"/>
  <c r="L91" i="5"/>
  <c r="I91" i="5"/>
  <c r="F91" i="5"/>
  <c r="O90" i="5"/>
  <c r="L90" i="5"/>
  <c r="L89" i="5" s="1"/>
  <c r="I90" i="5"/>
  <c r="F90" i="5"/>
  <c r="N89" i="5"/>
  <c r="M89" i="5"/>
  <c r="K89" i="5"/>
  <c r="J89" i="5"/>
  <c r="H89" i="5"/>
  <c r="G89" i="5"/>
  <c r="E89" i="5"/>
  <c r="D89" i="5"/>
  <c r="O88" i="5"/>
  <c r="L88" i="5"/>
  <c r="I88" i="5"/>
  <c r="F88" i="5"/>
  <c r="O87" i="5"/>
  <c r="L87" i="5"/>
  <c r="I87" i="5"/>
  <c r="F87" i="5"/>
  <c r="O86" i="5"/>
  <c r="L86" i="5"/>
  <c r="I86" i="5"/>
  <c r="D86" i="5"/>
  <c r="D84" i="5" s="1"/>
  <c r="O85" i="5"/>
  <c r="L85" i="5"/>
  <c r="I85" i="5"/>
  <c r="F85" i="5"/>
  <c r="N84" i="5"/>
  <c r="M84" i="5"/>
  <c r="K84" i="5"/>
  <c r="J84" i="5"/>
  <c r="H84" i="5"/>
  <c r="G84" i="5"/>
  <c r="G83" i="5" s="1"/>
  <c r="E84" i="5"/>
  <c r="O82" i="5"/>
  <c r="L82" i="5"/>
  <c r="I82" i="5"/>
  <c r="F82" i="5"/>
  <c r="O81" i="5"/>
  <c r="L81" i="5"/>
  <c r="I81" i="5"/>
  <c r="F81" i="5"/>
  <c r="N80" i="5"/>
  <c r="M80" i="5"/>
  <c r="K80" i="5"/>
  <c r="J80" i="5"/>
  <c r="I80" i="5"/>
  <c r="I76" i="5" s="1"/>
  <c r="H80" i="5"/>
  <c r="G80" i="5"/>
  <c r="E80" i="5"/>
  <c r="D80" i="5"/>
  <c r="O79" i="5"/>
  <c r="L79" i="5"/>
  <c r="I79" i="5"/>
  <c r="F79" i="5"/>
  <c r="O78" i="5"/>
  <c r="L78" i="5"/>
  <c r="L77" i="5" s="1"/>
  <c r="I78" i="5"/>
  <c r="I77" i="5" s="1"/>
  <c r="F78" i="5"/>
  <c r="N77" i="5"/>
  <c r="M77" i="5"/>
  <c r="K77" i="5"/>
  <c r="J77" i="5"/>
  <c r="J76" i="5" s="1"/>
  <c r="H77" i="5"/>
  <c r="G77" i="5"/>
  <c r="E77" i="5"/>
  <c r="E76" i="5" s="1"/>
  <c r="D77" i="5"/>
  <c r="G76" i="5"/>
  <c r="O74" i="5"/>
  <c r="L74" i="5"/>
  <c r="I74" i="5"/>
  <c r="F74" i="5"/>
  <c r="O73" i="5"/>
  <c r="L73" i="5"/>
  <c r="I73" i="5"/>
  <c r="F73" i="5"/>
  <c r="O72" i="5"/>
  <c r="L72" i="5"/>
  <c r="L69" i="5" s="1"/>
  <c r="I72" i="5"/>
  <c r="F72" i="5"/>
  <c r="O71" i="5"/>
  <c r="L71" i="5"/>
  <c r="I71" i="5"/>
  <c r="F71" i="5"/>
  <c r="O70" i="5"/>
  <c r="L70" i="5"/>
  <c r="I70" i="5"/>
  <c r="F70" i="5"/>
  <c r="N69" i="5"/>
  <c r="N67" i="5" s="1"/>
  <c r="M69" i="5"/>
  <c r="M67" i="5" s="1"/>
  <c r="K69" i="5"/>
  <c r="J69" i="5"/>
  <c r="H69" i="5"/>
  <c r="H67" i="5" s="1"/>
  <c r="G69" i="5"/>
  <c r="G67" i="5" s="1"/>
  <c r="F69" i="5"/>
  <c r="E69" i="5"/>
  <c r="E67" i="5" s="1"/>
  <c r="D69" i="5"/>
  <c r="D67" i="5" s="1"/>
  <c r="O68" i="5"/>
  <c r="L68" i="5"/>
  <c r="I68" i="5"/>
  <c r="F68" i="5"/>
  <c r="K67" i="5"/>
  <c r="J67" i="5"/>
  <c r="O66" i="5"/>
  <c r="L66" i="5"/>
  <c r="I66" i="5"/>
  <c r="F66" i="5"/>
  <c r="O65" i="5"/>
  <c r="L65" i="5"/>
  <c r="I65" i="5"/>
  <c r="F65" i="5"/>
  <c r="O64" i="5"/>
  <c r="L64" i="5"/>
  <c r="I64" i="5"/>
  <c r="F64" i="5"/>
  <c r="O63" i="5"/>
  <c r="O58" i="5" s="1"/>
  <c r="L63" i="5"/>
  <c r="I63" i="5"/>
  <c r="F63" i="5"/>
  <c r="C63" i="5"/>
  <c r="O62" i="5"/>
  <c r="L62" i="5"/>
  <c r="I62" i="5"/>
  <c r="F62" i="5"/>
  <c r="C62" i="5" s="1"/>
  <c r="O61" i="5"/>
  <c r="L61" i="5"/>
  <c r="I61" i="5"/>
  <c r="F61" i="5"/>
  <c r="O60" i="5"/>
  <c r="L60" i="5"/>
  <c r="I60" i="5"/>
  <c r="F60" i="5"/>
  <c r="O59" i="5"/>
  <c r="L59" i="5"/>
  <c r="I59" i="5"/>
  <c r="F59" i="5"/>
  <c r="C59" i="5" s="1"/>
  <c r="N58" i="5"/>
  <c r="M58" i="5"/>
  <c r="K58" i="5"/>
  <c r="J58" i="5"/>
  <c r="H58" i="5"/>
  <c r="G58" i="5"/>
  <c r="E58" i="5"/>
  <c r="D58" i="5"/>
  <c r="O57" i="5"/>
  <c r="L57" i="5"/>
  <c r="I57" i="5"/>
  <c r="F57" i="5"/>
  <c r="O56" i="5"/>
  <c r="O55" i="5" s="1"/>
  <c r="L56" i="5"/>
  <c r="I56" i="5"/>
  <c r="I55" i="5" s="1"/>
  <c r="F56" i="5"/>
  <c r="C56" i="5" s="1"/>
  <c r="N55" i="5"/>
  <c r="N54" i="5" s="1"/>
  <c r="M55" i="5"/>
  <c r="M54" i="5" s="1"/>
  <c r="L55" i="5"/>
  <c r="K55" i="5"/>
  <c r="J55" i="5"/>
  <c r="H55" i="5"/>
  <c r="G55" i="5"/>
  <c r="G54" i="5" s="1"/>
  <c r="F55" i="5"/>
  <c r="E55" i="5"/>
  <c r="D55" i="5"/>
  <c r="E54" i="5"/>
  <c r="E53" i="5" s="1"/>
  <c r="O47" i="5"/>
  <c r="C47" i="5" s="1"/>
  <c r="O46" i="5"/>
  <c r="C46" i="5" s="1"/>
  <c r="N45" i="5"/>
  <c r="M45" i="5"/>
  <c r="L44" i="5"/>
  <c r="L43" i="5" s="1"/>
  <c r="I44" i="5"/>
  <c r="I43" i="5" s="1"/>
  <c r="F44" i="5"/>
  <c r="K43" i="5"/>
  <c r="J43" i="5"/>
  <c r="H43" i="5"/>
  <c r="G43" i="5"/>
  <c r="F43" i="5"/>
  <c r="E43" i="5"/>
  <c r="D43" i="5"/>
  <c r="F42" i="5"/>
  <c r="C42" i="5" s="1"/>
  <c r="E41" i="5"/>
  <c r="D41" i="5"/>
  <c r="L40" i="5"/>
  <c r="C40" i="5" s="1"/>
  <c r="L39" i="5"/>
  <c r="C39" i="5" s="1"/>
  <c r="L38" i="5"/>
  <c r="C38" i="5" s="1"/>
  <c r="L37" i="5"/>
  <c r="C37" i="5" s="1"/>
  <c r="K36" i="5"/>
  <c r="J36" i="5"/>
  <c r="L35" i="5"/>
  <c r="C35" i="5" s="1"/>
  <c r="L34" i="5"/>
  <c r="C34" i="5" s="1"/>
  <c r="K33" i="5"/>
  <c r="J33" i="5"/>
  <c r="L32" i="5"/>
  <c r="C32" i="5" s="1"/>
  <c r="K31" i="5"/>
  <c r="J31" i="5"/>
  <c r="L30" i="5"/>
  <c r="C30" i="5" s="1"/>
  <c r="L29" i="5"/>
  <c r="C29" i="5" s="1"/>
  <c r="L28" i="5"/>
  <c r="C28" i="5" s="1"/>
  <c r="K27" i="5"/>
  <c r="J27" i="5"/>
  <c r="F25" i="5"/>
  <c r="C25" i="5" s="1"/>
  <c r="I24" i="5"/>
  <c r="F24" i="5"/>
  <c r="D24" i="5"/>
  <c r="O23" i="5"/>
  <c r="L23" i="5"/>
  <c r="I23" i="5"/>
  <c r="F23" i="5"/>
  <c r="O22" i="5"/>
  <c r="O21" i="5" s="1"/>
  <c r="L22" i="5"/>
  <c r="I22" i="5"/>
  <c r="F22" i="5"/>
  <c r="N21" i="5"/>
  <c r="N292" i="5" s="1"/>
  <c r="N291" i="5" s="1"/>
  <c r="M21" i="5"/>
  <c r="M20" i="5" s="1"/>
  <c r="K21" i="5"/>
  <c r="K292" i="5" s="1"/>
  <c r="J21" i="5"/>
  <c r="J292" i="5" s="1"/>
  <c r="J291" i="5" s="1"/>
  <c r="I21" i="5"/>
  <c r="H21" i="5"/>
  <c r="G21" i="5"/>
  <c r="E21" i="5"/>
  <c r="E292" i="5" s="1"/>
  <c r="D21" i="5"/>
  <c r="D292" i="5" s="1"/>
  <c r="D291" i="5" s="1"/>
  <c r="L21" i="5" l="1"/>
  <c r="L292" i="5" s="1"/>
  <c r="L291" i="5" s="1"/>
  <c r="C125" i="5"/>
  <c r="C129" i="5"/>
  <c r="C148" i="5"/>
  <c r="C212" i="5"/>
  <c r="C213" i="5"/>
  <c r="C215" i="5"/>
  <c r="C242" i="5"/>
  <c r="C244" i="5"/>
  <c r="E13" i="6"/>
  <c r="I13" i="6" s="1"/>
  <c r="O77" i="5"/>
  <c r="O205" i="5"/>
  <c r="O204" i="5" s="1"/>
  <c r="G53" i="5"/>
  <c r="K54" i="5"/>
  <c r="K53" i="5" s="1"/>
  <c r="C78" i="5"/>
  <c r="C79" i="5"/>
  <c r="O84" i="5"/>
  <c r="C96" i="5"/>
  <c r="C108" i="5"/>
  <c r="N83" i="5"/>
  <c r="E291" i="5"/>
  <c r="J26" i="5"/>
  <c r="J20" i="5" s="1"/>
  <c r="D54" i="5"/>
  <c r="D53" i="5" s="1"/>
  <c r="H54" i="5"/>
  <c r="H53" i="5" s="1"/>
  <c r="M53" i="5"/>
  <c r="L58" i="5"/>
  <c r="C72" i="5"/>
  <c r="C82" i="5"/>
  <c r="C101" i="5"/>
  <c r="F116" i="5"/>
  <c r="C119" i="5"/>
  <c r="C120" i="5"/>
  <c r="C150" i="5"/>
  <c r="C155" i="5"/>
  <c r="C159" i="5"/>
  <c r="C163" i="5"/>
  <c r="C171" i="5"/>
  <c r="J174" i="5"/>
  <c r="J173" i="5" s="1"/>
  <c r="H174" i="5"/>
  <c r="H173" i="5" s="1"/>
  <c r="O179" i="5"/>
  <c r="K187" i="5"/>
  <c r="C199" i="5"/>
  <c r="C200" i="5"/>
  <c r="C201" i="5"/>
  <c r="C203" i="5"/>
  <c r="C208" i="5"/>
  <c r="C220" i="5"/>
  <c r="C225" i="5"/>
  <c r="C226" i="5"/>
  <c r="H204" i="5"/>
  <c r="H195" i="5" s="1"/>
  <c r="H194" i="5" s="1"/>
  <c r="D231" i="5"/>
  <c r="L246" i="5"/>
  <c r="O252" i="5"/>
  <c r="O251" i="5" s="1"/>
  <c r="O264" i="5"/>
  <c r="C274" i="5"/>
  <c r="C278" i="5"/>
  <c r="C279" i="5"/>
  <c r="H269" i="5"/>
  <c r="H13" i="6"/>
  <c r="I136" i="5"/>
  <c r="E173" i="5"/>
  <c r="L54" i="5"/>
  <c r="G292" i="5"/>
  <c r="K291" i="5"/>
  <c r="C23" i="5"/>
  <c r="J54" i="5"/>
  <c r="J53" i="5" s="1"/>
  <c r="F67" i="5"/>
  <c r="I69" i="5"/>
  <c r="H76" i="5"/>
  <c r="C93" i="5"/>
  <c r="C140" i="5"/>
  <c r="N130" i="5"/>
  <c r="L144" i="5"/>
  <c r="C186" i="5"/>
  <c r="H187" i="5"/>
  <c r="N187" i="5"/>
  <c r="I196" i="5"/>
  <c r="G204" i="5"/>
  <c r="E231" i="5"/>
  <c r="O238" i="5"/>
  <c r="C258" i="5"/>
  <c r="E259" i="5"/>
  <c r="C262" i="5"/>
  <c r="K269" i="5"/>
  <c r="D40" i="6"/>
  <c r="H40" i="6" s="1"/>
  <c r="I270" i="5"/>
  <c r="I269" i="5" s="1"/>
  <c r="C22" i="5"/>
  <c r="K26" i="5"/>
  <c r="K20" i="5" s="1"/>
  <c r="C60" i="5"/>
  <c r="C66" i="5"/>
  <c r="C70" i="5"/>
  <c r="C71" i="5"/>
  <c r="O80" i="5"/>
  <c r="O76" i="5" s="1"/>
  <c r="F86" i="5"/>
  <c r="C86" i="5" s="1"/>
  <c r="C88" i="5"/>
  <c r="I89" i="5"/>
  <c r="O89" i="5"/>
  <c r="L95" i="5"/>
  <c r="C98" i="5"/>
  <c r="L103" i="5"/>
  <c r="C107" i="5"/>
  <c r="O112" i="5"/>
  <c r="C123" i="5"/>
  <c r="C124" i="5"/>
  <c r="C143" i="5"/>
  <c r="C164" i="5"/>
  <c r="C169" i="5"/>
  <c r="C170" i="5"/>
  <c r="L187" i="5"/>
  <c r="C193" i="5"/>
  <c r="D198" i="5"/>
  <c r="D196" i="5" s="1"/>
  <c r="D195" i="5" s="1"/>
  <c r="J195" i="5"/>
  <c r="C202" i="5"/>
  <c r="L205" i="5"/>
  <c r="C214" i="5"/>
  <c r="I252" i="5"/>
  <c r="I251" i="5" s="1"/>
  <c r="O260" i="5"/>
  <c r="O272" i="5"/>
  <c r="L276" i="5"/>
  <c r="C280" i="5"/>
  <c r="I293" i="5"/>
  <c r="C296" i="5"/>
  <c r="C299" i="5"/>
  <c r="L67" i="5"/>
  <c r="L112" i="5"/>
  <c r="L131" i="5"/>
  <c r="O174" i="5"/>
  <c r="J230" i="5"/>
  <c r="I233" i="5"/>
  <c r="L238" i="5"/>
  <c r="L231" i="5" s="1"/>
  <c r="G291" i="5"/>
  <c r="N20" i="5"/>
  <c r="H292" i="5"/>
  <c r="H291" i="5" s="1"/>
  <c r="L31" i="5"/>
  <c r="C31" i="5" s="1"/>
  <c r="C44" i="5"/>
  <c r="C64" i="5"/>
  <c r="C73" i="5"/>
  <c r="C74" i="5"/>
  <c r="D76" i="5"/>
  <c r="N76" i="5"/>
  <c r="K76" i="5"/>
  <c r="C87" i="5"/>
  <c r="C92" i="5"/>
  <c r="H83" i="5"/>
  <c r="H75" i="5" s="1"/>
  <c r="C97" i="5"/>
  <c r="C100" i="5"/>
  <c r="C111" i="5"/>
  <c r="L116" i="5"/>
  <c r="E130" i="5"/>
  <c r="C135" i="5"/>
  <c r="C157" i="5"/>
  <c r="C158" i="5"/>
  <c r="O160" i="5"/>
  <c r="O188" i="5"/>
  <c r="O187" i="5" s="1"/>
  <c r="J204" i="5"/>
  <c r="C207" i="5"/>
  <c r="C223" i="5"/>
  <c r="C224" i="5"/>
  <c r="C227" i="5"/>
  <c r="E230" i="5"/>
  <c r="G259" i="5"/>
  <c r="C282" i="5"/>
  <c r="O141" i="5"/>
  <c r="O196" i="5"/>
  <c r="D269" i="5"/>
  <c r="C24" i="5"/>
  <c r="C43" i="5"/>
  <c r="L53" i="5"/>
  <c r="I67" i="5"/>
  <c r="M76" i="5"/>
  <c r="L80" i="5"/>
  <c r="L76" i="5" s="1"/>
  <c r="E83" i="5"/>
  <c r="E75" i="5" s="1"/>
  <c r="E52" i="5" s="1"/>
  <c r="K83" i="5"/>
  <c r="C91" i="5"/>
  <c r="C94" i="5"/>
  <c r="C109" i="5"/>
  <c r="C117" i="5"/>
  <c r="L122" i="5"/>
  <c r="C126" i="5"/>
  <c r="C133" i="5"/>
  <c r="K130" i="5"/>
  <c r="I144" i="5"/>
  <c r="J130" i="5"/>
  <c r="J75" i="5" s="1"/>
  <c r="C161" i="5"/>
  <c r="C162" i="5"/>
  <c r="L166" i="5"/>
  <c r="L165" i="5" s="1"/>
  <c r="C172" i="5"/>
  <c r="N174" i="5"/>
  <c r="N173" i="5" s="1"/>
  <c r="L174" i="5"/>
  <c r="L173" i="5" s="1"/>
  <c r="I179" i="5"/>
  <c r="O184" i="5"/>
  <c r="C184" i="5" s="1"/>
  <c r="C189" i="5"/>
  <c r="G195" i="5"/>
  <c r="O198" i="5"/>
  <c r="C211" i="5"/>
  <c r="C222" i="5"/>
  <c r="C228" i="5"/>
  <c r="C229" i="5"/>
  <c r="D230" i="5"/>
  <c r="H231" i="5"/>
  <c r="H230" i="5" s="1"/>
  <c r="G231" i="5"/>
  <c r="C243" i="5"/>
  <c r="C245" i="5"/>
  <c r="C257" i="5"/>
  <c r="C267" i="5"/>
  <c r="M269" i="5"/>
  <c r="L272" i="5"/>
  <c r="L270" i="5" s="1"/>
  <c r="L269" i="5" s="1"/>
  <c r="O276" i="5"/>
  <c r="H27" i="6"/>
  <c r="H41" i="6"/>
  <c r="O292" i="5"/>
  <c r="C67" i="5"/>
  <c r="N53" i="5"/>
  <c r="O54" i="5"/>
  <c r="C55" i="5"/>
  <c r="N75" i="5"/>
  <c r="C105" i="5"/>
  <c r="I103" i="5"/>
  <c r="M292" i="5"/>
  <c r="M291" i="5" s="1"/>
  <c r="C301" i="5"/>
  <c r="G20" i="5"/>
  <c r="F21" i="5"/>
  <c r="C57" i="5"/>
  <c r="C68" i="5"/>
  <c r="O69" i="5"/>
  <c r="O67" i="5" s="1"/>
  <c r="M83" i="5"/>
  <c r="M75" i="5" s="1"/>
  <c r="G130" i="5"/>
  <c r="G75" i="5" s="1"/>
  <c r="F84" i="5"/>
  <c r="C85" i="5"/>
  <c r="D20" i="5"/>
  <c r="H20" i="5"/>
  <c r="L27" i="5"/>
  <c r="L33" i="5"/>
  <c r="C33" i="5" s="1"/>
  <c r="L36" i="5"/>
  <c r="C36" i="5" s="1"/>
  <c r="F41" i="5"/>
  <c r="C41" i="5" s="1"/>
  <c r="O45" i="5"/>
  <c r="O20" i="5" s="1"/>
  <c r="I58" i="5"/>
  <c r="I54" i="5" s="1"/>
  <c r="I53" i="5" s="1"/>
  <c r="F58" i="5"/>
  <c r="C65" i="5"/>
  <c r="I84" i="5"/>
  <c r="L84" i="5"/>
  <c r="C90" i="5"/>
  <c r="F89" i="5"/>
  <c r="O95" i="5"/>
  <c r="O103" i="5"/>
  <c r="F114" i="5"/>
  <c r="D112" i="5"/>
  <c r="D83" i="5" s="1"/>
  <c r="I130" i="5"/>
  <c r="O130" i="5"/>
  <c r="C190" i="5"/>
  <c r="F188" i="5"/>
  <c r="C237" i="5"/>
  <c r="F235" i="5"/>
  <c r="C268" i="5"/>
  <c r="I264" i="5"/>
  <c r="I259" i="5" s="1"/>
  <c r="H52" i="5"/>
  <c r="C69" i="5"/>
  <c r="E20" i="5"/>
  <c r="I20" i="5"/>
  <c r="F54" i="5"/>
  <c r="C61" i="5"/>
  <c r="F77" i="5"/>
  <c r="F80" i="5"/>
  <c r="C81" i="5"/>
  <c r="I112" i="5"/>
  <c r="I95" i="5"/>
  <c r="F95" i="5"/>
  <c r="C102" i="5"/>
  <c r="F103" i="5"/>
  <c r="C106" i="5"/>
  <c r="C115" i="5"/>
  <c r="C118" i="5"/>
  <c r="O122" i="5"/>
  <c r="D131" i="5"/>
  <c r="D130" i="5" s="1"/>
  <c r="F132" i="5"/>
  <c r="C134" i="5"/>
  <c r="C142" i="5"/>
  <c r="C149" i="5"/>
  <c r="L151" i="5"/>
  <c r="C156" i="5"/>
  <c r="O165" i="5"/>
  <c r="K174" i="5"/>
  <c r="K173" i="5" s="1"/>
  <c r="C177" i="5"/>
  <c r="C178" i="5"/>
  <c r="F175" i="5"/>
  <c r="C185" i="5"/>
  <c r="I187" i="5"/>
  <c r="F191" i="5"/>
  <c r="C191" i="5" s="1"/>
  <c r="C192" i="5"/>
  <c r="O231" i="5"/>
  <c r="C261" i="5"/>
  <c r="F260" i="5"/>
  <c r="C128" i="5"/>
  <c r="C141" i="5"/>
  <c r="F165" i="5"/>
  <c r="G174" i="5"/>
  <c r="G173" i="5" s="1"/>
  <c r="G52" i="5" s="1"/>
  <c r="I174" i="5"/>
  <c r="I173" i="5" s="1"/>
  <c r="M187" i="5"/>
  <c r="C253" i="5"/>
  <c r="F252" i="5"/>
  <c r="C110" i="5"/>
  <c r="C113" i="5"/>
  <c r="O116" i="5"/>
  <c r="F122" i="5"/>
  <c r="I122" i="5"/>
  <c r="C127" i="5"/>
  <c r="C138" i="5"/>
  <c r="C139" i="5"/>
  <c r="F136" i="5"/>
  <c r="C136" i="5" s="1"/>
  <c r="C146" i="5"/>
  <c r="C147" i="5"/>
  <c r="F144" i="5"/>
  <c r="C153" i="5"/>
  <c r="C154" i="5"/>
  <c r="F151" i="5"/>
  <c r="C151" i="5" s="1"/>
  <c r="F160" i="5"/>
  <c r="C160" i="5" s="1"/>
  <c r="C168" i="5"/>
  <c r="C181" i="5"/>
  <c r="C182" i="5"/>
  <c r="F179" i="5"/>
  <c r="C179" i="5" s="1"/>
  <c r="I116" i="5"/>
  <c r="C137" i="5"/>
  <c r="C145" i="5"/>
  <c r="C152" i="5"/>
  <c r="I166" i="5"/>
  <c r="I165" i="5" s="1"/>
  <c r="C176" i="5"/>
  <c r="C180" i="5"/>
  <c r="N195" i="5"/>
  <c r="N194" i="5" s="1"/>
  <c r="C217" i="5"/>
  <c r="C219" i="5"/>
  <c r="F216" i="5"/>
  <c r="I235" i="5"/>
  <c r="C236" i="5"/>
  <c r="C255" i="5"/>
  <c r="C263" i="5"/>
  <c r="E270" i="5"/>
  <c r="E269" i="5" s="1"/>
  <c r="C273" i="5"/>
  <c r="F272" i="5"/>
  <c r="C288" i="5"/>
  <c r="I286" i="5"/>
  <c r="C286" i="5" s="1"/>
  <c r="C300" i="5"/>
  <c r="F198" i="5"/>
  <c r="K195" i="5"/>
  <c r="F205" i="5"/>
  <c r="I205" i="5"/>
  <c r="C206" i="5"/>
  <c r="C209" i="5"/>
  <c r="C210" i="5"/>
  <c r="C218" i="5"/>
  <c r="I216" i="5"/>
  <c r="C221" i="5"/>
  <c r="C232" i="5"/>
  <c r="K231" i="5"/>
  <c r="K230" i="5" s="1"/>
  <c r="C239" i="5"/>
  <c r="C241" i="5"/>
  <c r="F238" i="5"/>
  <c r="C248" i="5"/>
  <c r="I246" i="5"/>
  <c r="C246" i="5" s="1"/>
  <c r="L252" i="5"/>
  <c r="L251" i="5" s="1"/>
  <c r="M259" i="5"/>
  <c r="M230" i="5" s="1"/>
  <c r="L260" i="5"/>
  <c r="L259" i="5" s="1"/>
  <c r="C265" i="5"/>
  <c r="F264" i="5"/>
  <c r="C275" i="5"/>
  <c r="C281" i="5"/>
  <c r="C285" i="5"/>
  <c r="F284" i="5"/>
  <c r="O293" i="5"/>
  <c r="L216" i="5"/>
  <c r="L204" i="5" s="1"/>
  <c r="L195" i="5" s="1"/>
  <c r="C233" i="5"/>
  <c r="C240" i="5"/>
  <c r="I238" i="5"/>
  <c r="C277" i="5"/>
  <c r="F276" i="5"/>
  <c r="C297" i="5"/>
  <c r="F293" i="5"/>
  <c r="C247" i="5"/>
  <c r="C271" i="5"/>
  <c r="C287" i="5"/>
  <c r="O301" i="4"/>
  <c r="L301" i="4"/>
  <c r="I301" i="4"/>
  <c r="F301" i="4"/>
  <c r="O300" i="4"/>
  <c r="L300" i="4"/>
  <c r="I300" i="4"/>
  <c r="F300" i="4"/>
  <c r="O299" i="4"/>
  <c r="L299" i="4"/>
  <c r="I299" i="4"/>
  <c r="F299" i="4"/>
  <c r="O298" i="4"/>
  <c r="L298" i="4"/>
  <c r="I298" i="4"/>
  <c r="F298" i="4"/>
  <c r="O297" i="4"/>
  <c r="L297" i="4"/>
  <c r="I297" i="4"/>
  <c r="F297" i="4"/>
  <c r="O296" i="4"/>
  <c r="L296" i="4"/>
  <c r="I296" i="4"/>
  <c r="F296" i="4"/>
  <c r="O295" i="4"/>
  <c r="L295" i="4"/>
  <c r="I295" i="4"/>
  <c r="F295" i="4"/>
  <c r="O294" i="4"/>
  <c r="L294" i="4"/>
  <c r="L293" i="4" s="1"/>
  <c r="I294" i="4"/>
  <c r="F294" i="4"/>
  <c r="N293" i="4"/>
  <c r="M293" i="4"/>
  <c r="K293" i="4"/>
  <c r="J293" i="4"/>
  <c r="H293" i="4"/>
  <c r="G293" i="4"/>
  <c r="E293" i="4"/>
  <c r="D293" i="4"/>
  <c r="O288" i="4"/>
  <c r="L288" i="4"/>
  <c r="I288" i="4"/>
  <c r="F288" i="4"/>
  <c r="O287" i="4"/>
  <c r="L287" i="4"/>
  <c r="L286" i="4" s="1"/>
  <c r="I287" i="4"/>
  <c r="F287" i="4"/>
  <c r="F286" i="4" s="1"/>
  <c r="O286" i="4"/>
  <c r="N286" i="4"/>
  <c r="M286" i="4"/>
  <c r="K286" i="4"/>
  <c r="J286" i="4"/>
  <c r="H286" i="4"/>
  <c r="G286" i="4"/>
  <c r="E286" i="4"/>
  <c r="D286" i="4"/>
  <c r="O285" i="4"/>
  <c r="L285" i="4"/>
  <c r="L284" i="4" s="1"/>
  <c r="L283" i="4" s="1"/>
  <c r="I285" i="4"/>
  <c r="I284" i="4" s="1"/>
  <c r="I283" i="4" s="1"/>
  <c r="F285" i="4"/>
  <c r="O284" i="4"/>
  <c r="O283" i="4" s="1"/>
  <c r="N284" i="4"/>
  <c r="M284" i="4"/>
  <c r="M283" i="4" s="1"/>
  <c r="K284" i="4"/>
  <c r="K283" i="4" s="1"/>
  <c r="J284" i="4"/>
  <c r="H284" i="4"/>
  <c r="H283" i="4" s="1"/>
  <c r="G284" i="4"/>
  <c r="G283" i="4" s="1"/>
  <c r="E284" i="4"/>
  <c r="E283" i="4" s="1"/>
  <c r="D284" i="4"/>
  <c r="N283" i="4"/>
  <c r="J283" i="4"/>
  <c r="D283" i="4"/>
  <c r="O282" i="4"/>
  <c r="O281" i="4" s="1"/>
  <c r="L282" i="4"/>
  <c r="L281" i="4" s="1"/>
  <c r="I282" i="4"/>
  <c r="I281" i="4" s="1"/>
  <c r="F282" i="4"/>
  <c r="C282" i="4" s="1"/>
  <c r="N281" i="4"/>
  <c r="M281" i="4"/>
  <c r="K281" i="4"/>
  <c r="J281" i="4"/>
  <c r="H281" i="4"/>
  <c r="G281" i="4"/>
  <c r="F281" i="4"/>
  <c r="E281" i="4"/>
  <c r="D281" i="4"/>
  <c r="O280" i="4"/>
  <c r="L280" i="4"/>
  <c r="I280" i="4"/>
  <c r="F280" i="4"/>
  <c r="O279" i="4"/>
  <c r="L279" i="4"/>
  <c r="I279" i="4"/>
  <c r="F279" i="4"/>
  <c r="O278" i="4"/>
  <c r="L278" i="4"/>
  <c r="I278" i="4"/>
  <c r="F278" i="4"/>
  <c r="C278" i="4" s="1"/>
  <c r="O277" i="4"/>
  <c r="L277" i="4"/>
  <c r="I277" i="4"/>
  <c r="F277" i="4"/>
  <c r="N276" i="4"/>
  <c r="M276" i="4"/>
  <c r="K276" i="4"/>
  <c r="J276" i="4"/>
  <c r="I276" i="4"/>
  <c r="H276" i="4"/>
  <c r="G276" i="4"/>
  <c r="E276" i="4"/>
  <c r="D276" i="4"/>
  <c r="O275" i="4"/>
  <c r="L275" i="4"/>
  <c r="I275" i="4"/>
  <c r="F275" i="4"/>
  <c r="O274" i="4"/>
  <c r="L274" i="4"/>
  <c r="I274" i="4"/>
  <c r="F274" i="4"/>
  <c r="O273" i="4"/>
  <c r="L273" i="4"/>
  <c r="I273" i="4"/>
  <c r="I272" i="4" s="1"/>
  <c r="I270" i="4" s="1"/>
  <c r="I269" i="4" s="1"/>
  <c r="F273" i="4"/>
  <c r="N272" i="4"/>
  <c r="M272" i="4"/>
  <c r="K272" i="4"/>
  <c r="K270" i="4" s="1"/>
  <c r="K269" i="4" s="1"/>
  <c r="J272" i="4"/>
  <c r="H272" i="4"/>
  <c r="G272" i="4"/>
  <c r="E272" i="4"/>
  <c r="D272" i="4"/>
  <c r="O271" i="4"/>
  <c r="L271" i="4"/>
  <c r="I271" i="4"/>
  <c r="F271" i="4"/>
  <c r="G270" i="4"/>
  <c r="G269" i="4" s="1"/>
  <c r="O268" i="4"/>
  <c r="L268" i="4"/>
  <c r="I268" i="4"/>
  <c r="F268" i="4"/>
  <c r="O267" i="4"/>
  <c r="L267" i="4"/>
  <c r="I267" i="4"/>
  <c r="F267" i="4"/>
  <c r="O266" i="4"/>
  <c r="L266" i="4"/>
  <c r="I266" i="4"/>
  <c r="F266" i="4"/>
  <c r="C266" i="4" s="1"/>
  <c r="O265" i="4"/>
  <c r="L265" i="4"/>
  <c r="I265" i="4"/>
  <c r="F265" i="4"/>
  <c r="N264" i="4"/>
  <c r="M264" i="4"/>
  <c r="K264" i="4"/>
  <c r="J264" i="4"/>
  <c r="H264" i="4"/>
  <c r="G264" i="4"/>
  <c r="E264" i="4"/>
  <c r="D264" i="4"/>
  <c r="O263" i="4"/>
  <c r="L263" i="4"/>
  <c r="I263" i="4"/>
  <c r="F263" i="4"/>
  <c r="O262" i="4"/>
  <c r="L262" i="4"/>
  <c r="I262" i="4"/>
  <c r="F262" i="4"/>
  <c r="O261" i="4"/>
  <c r="L261" i="4"/>
  <c r="I261" i="4"/>
  <c r="I260" i="4" s="1"/>
  <c r="F261" i="4"/>
  <c r="N260" i="4"/>
  <c r="N259" i="4" s="1"/>
  <c r="M260" i="4"/>
  <c r="K260" i="4"/>
  <c r="K259" i="4" s="1"/>
  <c r="J260" i="4"/>
  <c r="H260" i="4"/>
  <c r="G260" i="4"/>
  <c r="G259" i="4" s="1"/>
  <c r="E260" i="4"/>
  <c r="E259" i="4" s="1"/>
  <c r="D260" i="4"/>
  <c r="H259" i="4"/>
  <c r="O258" i="4"/>
  <c r="L258" i="4"/>
  <c r="I258" i="4"/>
  <c r="F258" i="4"/>
  <c r="O257" i="4"/>
  <c r="L257" i="4"/>
  <c r="I257" i="4"/>
  <c r="F257" i="4"/>
  <c r="O256" i="4"/>
  <c r="L256" i="4"/>
  <c r="I256" i="4"/>
  <c r="F256" i="4"/>
  <c r="O255" i="4"/>
  <c r="L255" i="4"/>
  <c r="I255" i="4"/>
  <c r="F255" i="4"/>
  <c r="O254" i="4"/>
  <c r="L254" i="4"/>
  <c r="I254" i="4"/>
  <c r="F254" i="4"/>
  <c r="C254" i="4" s="1"/>
  <c r="O253" i="4"/>
  <c r="L253" i="4"/>
  <c r="I253" i="4"/>
  <c r="I252" i="4" s="1"/>
  <c r="I251" i="4" s="1"/>
  <c r="F253" i="4"/>
  <c r="N252" i="4"/>
  <c r="N251" i="4" s="1"/>
  <c r="M252" i="4"/>
  <c r="M251" i="4" s="1"/>
  <c r="K252" i="4"/>
  <c r="K251" i="4" s="1"/>
  <c r="J252" i="4"/>
  <c r="J251" i="4" s="1"/>
  <c r="H252" i="4"/>
  <c r="G252" i="4"/>
  <c r="G251" i="4" s="1"/>
  <c r="E252" i="4"/>
  <c r="E251" i="4" s="1"/>
  <c r="D252" i="4"/>
  <c r="D251" i="4" s="1"/>
  <c r="H251" i="4"/>
  <c r="O250" i="4"/>
  <c r="O246" i="4" s="1"/>
  <c r="L250" i="4"/>
  <c r="I250" i="4"/>
  <c r="C250" i="4" s="1"/>
  <c r="F250" i="4"/>
  <c r="O249" i="4"/>
  <c r="L249" i="4"/>
  <c r="I249" i="4"/>
  <c r="F249" i="4"/>
  <c r="O248" i="4"/>
  <c r="L248" i="4"/>
  <c r="I248" i="4"/>
  <c r="F248" i="4"/>
  <c r="O247" i="4"/>
  <c r="L247" i="4"/>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F239" i="4"/>
  <c r="N238" i="4"/>
  <c r="M238" i="4"/>
  <c r="K238" i="4"/>
  <c r="J238" i="4"/>
  <c r="H238" i="4"/>
  <c r="G238" i="4"/>
  <c r="E238" i="4"/>
  <c r="D238" i="4"/>
  <c r="O237" i="4"/>
  <c r="L237" i="4"/>
  <c r="I237" i="4"/>
  <c r="F237" i="4"/>
  <c r="O236" i="4"/>
  <c r="L236" i="4"/>
  <c r="L235" i="4" s="1"/>
  <c r="I236" i="4"/>
  <c r="I235" i="4" s="1"/>
  <c r="F236" i="4"/>
  <c r="F235" i="4" s="1"/>
  <c r="O235" i="4"/>
  <c r="N235" i="4"/>
  <c r="M235" i="4"/>
  <c r="K235" i="4"/>
  <c r="J235" i="4"/>
  <c r="H235" i="4"/>
  <c r="G235" i="4"/>
  <c r="E235" i="4"/>
  <c r="D235" i="4"/>
  <c r="O234" i="4"/>
  <c r="O233" i="4" s="1"/>
  <c r="L234" i="4"/>
  <c r="L233" i="4" s="1"/>
  <c r="I234" i="4"/>
  <c r="F234" i="4"/>
  <c r="N233" i="4"/>
  <c r="M233" i="4"/>
  <c r="K233" i="4"/>
  <c r="J233" i="4"/>
  <c r="I233" i="4"/>
  <c r="H233" i="4"/>
  <c r="G233" i="4"/>
  <c r="E233" i="4"/>
  <c r="D233" i="4"/>
  <c r="O232" i="4"/>
  <c r="L232" i="4"/>
  <c r="I232" i="4"/>
  <c r="F232" i="4"/>
  <c r="O229" i="4"/>
  <c r="L229" i="4"/>
  <c r="I229" i="4"/>
  <c r="F229" i="4"/>
  <c r="O228" i="4"/>
  <c r="O227" i="4" s="1"/>
  <c r="L228" i="4"/>
  <c r="L227" i="4" s="1"/>
  <c r="I228" i="4"/>
  <c r="F228" i="4"/>
  <c r="F227" i="4" s="1"/>
  <c r="N227" i="4"/>
  <c r="M227" i="4"/>
  <c r="K227" i="4"/>
  <c r="J227" i="4"/>
  <c r="H227" i="4"/>
  <c r="G227" i="4"/>
  <c r="E227" i="4"/>
  <c r="D227" i="4"/>
  <c r="O226" i="4"/>
  <c r="L226" i="4"/>
  <c r="I226" i="4"/>
  <c r="F226" i="4"/>
  <c r="O225" i="4"/>
  <c r="L225" i="4"/>
  <c r="I225" i="4"/>
  <c r="F225" i="4"/>
  <c r="O224" i="4"/>
  <c r="L224" i="4"/>
  <c r="I224" i="4"/>
  <c r="F224" i="4"/>
  <c r="O223" i="4"/>
  <c r="L223" i="4"/>
  <c r="I223" i="4"/>
  <c r="D223" i="4"/>
  <c r="F223" i="4" s="1"/>
  <c r="O222" i="4"/>
  <c r="L222" i="4"/>
  <c r="I222" i="4"/>
  <c r="F222" i="4"/>
  <c r="O221" i="4"/>
  <c r="L221" i="4"/>
  <c r="I221" i="4"/>
  <c r="F221" i="4"/>
  <c r="O220" i="4"/>
  <c r="L220" i="4"/>
  <c r="I220" i="4"/>
  <c r="F220" i="4"/>
  <c r="O219" i="4"/>
  <c r="O216" i="4" s="1"/>
  <c r="L219" i="4"/>
  <c r="I219" i="4"/>
  <c r="F219" i="4"/>
  <c r="C219" i="4"/>
  <c r="O218" i="4"/>
  <c r="L218" i="4"/>
  <c r="I218" i="4"/>
  <c r="F218" i="4"/>
  <c r="C218" i="4" s="1"/>
  <c r="O217" i="4"/>
  <c r="L217" i="4"/>
  <c r="I217" i="4"/>
  <c r="F217" i="4"/>
  <c r="N216" i="4"/>
  <c r="M216" i="4"/>
  <c r="K216" i="4"/>
  <c r="J216" i="4"/>
  <c r="H216" i="4"/>
  <c r="G216" i="4"/>
  <c r="E216" i="4"/>
  <c r="D216" i="4"/>
  <c r="O215" i="4"/>
  <c r="L215" i="4"/>
  <c r="I215" i="4"/>
  <c r="F215" i="4"/>
  <c r="C215" i="4" s="1"/>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C207" i="4" s="1"/>
  <c r="O206" i="4"/>
  <c r="L206" i="4"/>
  <c r="I206" i="4"/>
  <c r="F206" i="4"/>
  <c r="N205" i="4"/>
  <c r="M205" i="4"/>
  <c r="K205" i="4"/>
  <c r="J205" i="4"/>
  <c r="H205" i="4"/>
  <c r="H204" i="4" s="1"/>
  <c r="G205" i="4"/>
  <c r="G204" i="4" s="1"/>
  <c r="E205" i="4"/>
  <c r="D205" i="4"/>
  <c r="O203" i="4"/>
  <c r="L203" i="4"/>
  <c r="I203" i="4"/>
  <c r="F203" i="4"/>
  <c r="O202" i="4"/>
  <c r="L202" i="4"/>
  <c r="I202" i="4"/>
  <c r="F202" i="4"/>
  <c r="O201" i="4"/>
  <c r="L201" i="4"/>
  <c r="I201" i="4"/>
  <c r="F201" i="4"/>
  <c r="O200" i="4"/>
  <c r="L200" i="4"/>
  <c r="I200" i="4"/>
  <c r="F200" i="4"/>
  <c r="O199" i="4"/>
  <c r="O198" i="4" s="1"/>
  <c r="L199" i="4"/>
  <c r="L198" i="4" s="1"/>
  <c r="I199" i="4"/>
  <c r="I198" i="4" s="1"/>
  <c r="F199" i="4"/>
  <c r="N198" i="4"/>
  <c r="N196" i="4" s="1"/>
  <c r="M198" i="4"/>
  <c r="M196" i="4" s="1"/>
  <c r="K198" i="4"/>
  <c r="J198" i="4"/>
  <c r="J196" i="4" s="1"/>
  <c r="H198" i="4"/>
  <c r="H196" i="4" s="1"/>
  <c r="G198" i="4"/>
  <c r="G196" i="4" s="1"/>
  <c r="G195" i="4" s="1"/>
  <c r="F198" i="4"/>
  <c r="E198" i="4"/>
  <c r="E196" i="4" s="1"/>
  <c r="D198" i="4"/>
  <c r="D196" i="4" s="1"/>
  <c r="O197" i="4"/>
  <c r="L197" i="4"/>
  <c r="I197" i="4"/>
  <c r="F197" i="4"/>
  <c r="K196" i="4"/>
  <c r="O193" i="4"/>
  <c r="L193" i="4"/>
  <c r="L192" i="4" s="1"/>
  <c r="I193" i="4"/>
  <c r="I192" i="4" s="1"/>
  <c r="I191" i="4" s="1"/>
  <c r="F193" i="4"/>
  <c r="O192" i="4"/>
  <c r="O191" i="4" s="1"/>
  <c r="N192" i="4"/>
  <c r="N191" i="4" s="1"/>
  <c r="M192" i="4"/>
  <c r="K192" i="4"/>
  <c r="K191" i="4" s="1"/>
  <c r="J192" i="4"/>
  <c r="J191" i="4" s="1"/>
  <c r="H192" i="4"/>
  <c r="H191" i="4" s="1"/>
  <c r="G192" i="4"/>
  <c r="G191" i="4" s="1"/>
  <c r="F192" i="4"/>
  <c r="F191" i="4" s="1"/>
  <c r="E192" i="4"/>
  <c r="D192" i="4"/>
  <c r="D191" i="4" s="1"/>
  <c r="M191" i="4"/>
  <c r="E191" i="4"/>
  <c r="O190" i="4"/>
  <c r="L190" i="4"/>
  <c r="I190" i="4"/>
  <c r="F190" i="4"/>
  <c r="O189" i="4"/>
  <c r="L189" i="4"/>
  <c r="L188" i="4" s="1"/>
  <c r="I189" i="4"/>
  <c r="I188" i="4" s="1"/>
  <c r="F189" i="4"/>
  <c r="O188" i="4"/>
  <c r="O187" i="4" s="1"/>
  <c r="N188" i="4"/>
  <c r="M188" i="4"/>
  <c r="K188" i="4"/>
  <c r="J188" i="4"/>
  <c r="J187" i="4" s="1"/>
  <c r="H188" i="4"/>
  <c r="G188" i="4"/>
  <c r="F188" i="4"/>
  <c r="E188" i="4"/>
  <c r="E187" i="4" s="1"/>
  <c r="D188" i="4"/>
  <c r="D187" i="4" s="1"/>
  <c r="O186" i="4"/>
  <c r="L186" i="4"/>
  <c r="I186" i="4"/>
  <c r="F186" i="4"/>
  <c r="O185" i="4"/>
  <c r="L185" i="4"/>
  <c r="L184" i="4" s="1"/>
  <c r="I185" i="4"/>
  <c r="I184" i="4" s="1"/>
  <c r="F185" i="4"/>
  <c r="O184" i="4"/>
  <c r="N184" i="4"/>
  <c r="M184" i="4"/>
  <c r="K184" i="4"/>
  <c r="J184" i="4"/>
  <c r="H184" i="4"/>
  <c r="G184" i="4"/>
  <c r="F184" i="4"/>
  <c r="E184" i="4"/>
  <c r="D184" i="4"/>
  <c r="O183" i="4"/>
  <c r="L183" i="4"/>
  <c r="I183" i="4"/>
  <c r="F183" i="4"/>
  <c r="O182" i="4"/>
  <c r="L182" i="4"/>
  <c r="I182" i="4"/>
  <c r="F182" i="4"/>
  <c r="O181" i="4"/>
  <c r="L181" i="4"/>
  <c r="I181" i="4"/>
  <c r="F181" i="4"/>
  <c r="O180" i="4"/>
  <c r="O179" i="4" s="1"/>
  <c r="L180" i="4"/>
  <c r="L179" i="4" s="1"/>
  <c r="I180" i="4"/>
  <c r="F180" i="4"/>
  <c r="F179" i="4" s="1"/>
  <c r="N179" i="4"/>
  <c r="M179" i="4"/>
  <c r="K179" i="4"/>
  <c r="J179" i="4"/>
  <c r="H179" i="4"/>
  <c r="G179" i="4"/>
  <c r="E179" i="4"/>
  <c r="D179" i="4"/>
  <c r="O178" i="4"/>
  <c r="L178" i="4"/>
  <c r="I178" i="4"/>
  <c r="F178" i="4"/>
  <c r="O177" i="4"/>
  <c r="L177" i="4"/>
  <c r="I177" i="4"/>
  <c r="F177" i="4"/>
  <c r="O176" i="4"/>
  <c r="O175" i="4" s="1"/>
  <c r="O174" i="4" s="1"/>
  <c r="L176" i="4"/>
  <c r="I176" i="4"/>
  <c r="F176" i="4"/>
  <c r="N175" i="4"/>
  <c r="M175" i="4"/>
  <c r="K175" i="4"/>
  <c r="K174" i="4" s="1"/>
  <c r="J175" i="4"/>
  <c r="H175" i="4"/>
  <c r="G175" i="4"/>
  <c r="E175" i="4"/>
  <c r="E174" i="4" s="1"/>
  <c r="E173" i="4" s="1"/>
  <c r="D175" i="4"/>
  <c r="J174" i="4"/>
  <c r="O172" i="4"/>
  <c r="L172" i="4"/>
  <c r="I172" i="4"/>
  <c r="F172" i="4"/>
  <c r="C172" i="4" s="1"/>
  <c r="O171" i="4"/>
  <c r="L171" i="4"/>
  <c r="I171" i="4"/>
  <c r="F171" i="4"/>
  <c r="O170" i="4"/>
  <c r="L170" i="4"/>
  <c r="I170" i="4"/>
  <c r="F170" i="4"/>
  <c r="O169" i="4"/>
  <c r="L169" i="4"/>
  <c r="I169" i="4"/>
  <c r="F169" i="4"/>
  <c r="O168" i="4"/>
  <c r="L168" i="4"/>
  <c r="I168" i="4"/>
  <c r="F168" i="4"/>
  <c r="O167" i="4"/>
  <c r="L167" i="4"/>
  <c r="I167" i="4"/>
  <c r="I166" i="4" s="1"/>
  <c r="I165" i="4" s="1"/>
  <c r="F167" i="4"/>
  <c r="N166" i="4"/>
  <c r="N165" i="4" s="1"/>
  <c r="M166" i="4"/>
  <c r="M165" i="4" s="1"/>
  <c r="K166" i="4"/>
  <c r="K165" i="4" s="1"/>
  <c r="J166" i="4"/>
  <c r="H166" i="4"/>
  <c r="H165" i="4" s="1"/>
  <c r="G166" i="4"/>
  <c r="G165" i="4" s="1"/>
  <c r="E166" i="4"/>
  <c r="E165" i="4" s="1"/>
  <c r="D166" i="4"/>
  <c r="D165" i="4" s="1"/>
  <c r="J165" i="4"/>
  <c r="O164" i="4"/>
  <c r="L164" i="4"/>
  <c r="I164" i="4"/>
  <c r="F164" i="4"/>
  <c r="O163" i="4"/>
  <c r="L163" i="4"/>
  <c r="I163" i="4"/>
  <c r="F163" i="4"/>
  <c r="O162" i="4"/>
  <c r="L162" i="4"/>
  <c r="I162" i="4"/>
  <c r="F162" i="4"/>
  <c r="O161" i="4"/>
  <c r="O160" i="4" s="1"/>
  <c r="L161" i="4"/>
  <c r="L160" i="4" s="1"/>
  <c r="I161" i="4"/>
  <c r="I160" i="4" s="1"/>
  <c r="F161" i="4"/>
  <c r="F160" i="4" s="1"/>
  <c r="N160" i="4"/>
  <c r="M160" i="4"/>
  <c r="K160" i="4"/>
  <c r="J160" i="4"/>
  <c r="H160" i="4"/>
  <c r="G160" i="4"/>
  <c r="E160" i="4"/>
  <c r="D160" i="4"/>
  <c r="O159" i="4"/>
  <c r="L159" i="4"/>
  <c r="I159" i="4"/>
  <c r="F159" i="4"/>
  <c r="O158" i="4"/>
  <c r="L158" i="4"/>
  <c r="I158" i="4"/>
  <c r="F158" i="4"/>
  <c r="O157" i="4"/>
  <c r="L157" i="4"/>
  <c r="I157" i="4"/>
  <c r="C157" i="4" s="1"/>
  <c r="F157" i="4"/>
  <c r="O156" i="4"/>
  <c r="L156" i="4"/>
  <c r="I156" i="4"/>
  <c r="F156" i="4"/>
  <c r="O155" i="4"/>
  <c r="L155" i="4"/>
  <c r="I155" i="4"/>
  <c r="F155" i="4"/>
  <c r="O154" i="4"/>
  <c r="L154" i="4"/>
  <c r="I154" i="4"/>
  <c r="F154" i="4"/>
  <c r="O153" i="4"/>
  <c r="L153" i="4"/>
  <c r="I153" i="4"/>
  <c r="F153" i="4"/>
  <c r="O152" i="4"/>
  <c r="L152" i="4"/>
  <c r="I152" i="4"/>
  <c r="F152" i="4"/>
  <c r="N151" i="4"/>
  <c r="M151" i="4"/>
  <c r="K151" i="4"/>
  <c r="K130" i="4" s="1"/>
  <c r="J151" i="4"/>
  <c r="H151" i="4"/>
  <c r="G151" i="4"/>
  <c r="E151" i="4"/>
  <c r="D151" i="4"/>
  <c r="O150" i="4"/>
  <c r="L150" i="4"/>
  <c r="I150" i="4"/>
  <c r="F150" i="4"/>
  <c r="O149" i="4"/>
  <c r="L149" i="4"/>
  <c r="I149" i="4"/>
  <c r="D149" i="4"/>
  <c r="F149" i="4" s="1"/>
  <c r="O148" i="4"/>
  <c r="L148" i="4"/>
  <c r="I148" i="4"/>
  <c r="F148" i="4"/>
  <c r="O147" i="4"/>
  <c r="L147" i="4"/>
  <c r="I147" i="4"/>
  <c r="F147" i="4"/>
  <c r="O146" i="4"/>
  <c r="L146" i="4"/>
  <c r="I146" i="4"/>
  <c r="F146" i="4"/>
  <c r="O145" i="4"/>
  <c r="O144" i="4" s="1"/>
  <c r="L145" i="4"/>
  <c r="I145" i="4"/>
  <c r="C145" i="4" s="1"/>
  <c r="F145" i="4"/>
  <c r="N144" i="4"/>
  <c r="M144" i="4"/>
  <c r="K144" i="4"/>
  <c r="J144" i="4"/>
  <c r="H144" i="4"/>
  <c r="G144" i="4"/>
  <c r="G130" i="4" s="1"/>
  <c r="E144" i="4"/>
  <c r="D144" i="4"/>
  <c r="O143" i="4"/>
  <c r="L143" i="4"/>
  <c r="I143" i="4"/>
  <c r="F143" i="4"/>
  <c r="O142" i="4"/>
  <c r="L142" i="4"/>
  <c r="L141" i="4" s="1"/>
  <c r="I142" i="4"/>
  <c r="I141" i="4" s="1"/>
  <c r="F142" i="4"/>
  <c r="O141" i="4"/>
  <c r="N141" i="4"/>
  <c r="M141" i="4"/>
  <c r="K141" i="4"/>
  <c r="J141" i="4"/>
  <c r="H141" i="4"/>
  <c r="G141" i="4"/>
  <c r="F141" i="4"/>
  <c r="E141" i="4"/>
  <c r="D141" i="4"/>
  <c r="O140" i="4"/>
  <c r="L140" i="4"/>
  <c r="I140" i="4"/>
  <c r="F140" i="4"/>
  <c r="O139" i="4"/>
  <c r="L139" i="4"/>
  <c r="I139" i="4"/>
  <c r="F139" i="4"/>
  <c r="O138" i="4"/>
  <c r="L138" i="4"/>
  <c r="I138" i="4"/>
  <c r="F138" i="4"/>
  <c r="O137" i="4"/>
  <c r="O136" i="4" s="1"/>
  <c r="L137" i="4"/>
  <c r="I137" i="4"/>
  <c r="F137" i="4"/>
  <c r="F136" i="4" s="1"/>
  <c r="N136" i="4"/>
  <c r="M136" i="4"/>
  <c r="K136" i="4"/>
  <c r="J136" i="4"/>
  <c r="H136" i="4"/>
  <c r="G136" i="4"/>
  <c r="E136" i="4"/>
  <c r="D136" i="4"/>
  <c r="O135" i="4"/>
  <c r="L135" i="4"/>
  <c r="I135" i="4"/>
  <c r="F135" i="4"/>
  <c r="O134" i="4"/>
  <c r="L134" i="4"/>
  <c r="I134" i="4"/>
  <c r="F134" i="4"/>
  <c r="O133" i="4"/>
  <c r="L133" i="4"/>
  <c r="I133" i="4"/>
  <c r="D133" i="4"/>
  <c r="O132" i="4"/>
  <c r="L132" i="4"/>
  <c r="L131" i="4" s="1"/>
  <c r="I132" i="4"/>
  <c r="F132" i="4"/>
  <c r="N131" i="4"/>
  <c r="M131" i="4"/>
  <c r="K131" i="4"/>
  <c r="J131" i="4"/>
  <c r="I131" i="4"/>
  <c r="H131" i="4"/>
  <c r="G131" i="4"/>
  <c r="E131" i="4"/>
  <c r="O129" i="4"/>
  <c r="O128" i="4" s="1"/>
  <c r="L129" i="4"/>
  <c r="L128" i="4" s="1"/>
  <c r="I129" i="4"/>
  <c r="I128" i="4" s="1"/>
  <c r="F129" i="4"/>
  <c r="N128" i="4"/>
  <c r="M128" i="4"/>
  <c r="K128" i="4"/>
  <c r="J128" i="4"/>
  <c r="H128" i="4"/>
  <c r="G128" i="4"/>
  <c r="E128" i="4"/>
  <c r="D128" i="4"/>
  <c r="O127" i="4"/>
  <c r="L127" i="4"/>
  <c r="I127" i="4"/>
  <c r="F127" i="4"/>
  <c r="O126" i="4"/>
  <c r="L126" i="4"/>
  <c r="I126" i="4"/>
  <c r="F126" i="4"/>
  <c r="C126" i="4"/>
  <c r="O125" i="4"/>
  <c r="L125" i="4"/>
  <c r="I125" i="4"/>
  <c r="F125" i="4"/>
  <c r="O124" i="4"/>
  <c r="L124" i="4"/>
  <c r="I124" i="4"/>
  <c r="F124" i="4"/>
  <c r="O123" i="4"/>
  <c r="L123" i="4"/>
  <c r="L122" i="4" s="1"/>
  <c r="I123" i="4"/>
  <c r="F123" i="4"/>
  <c r="C123" i="4" s="1"/>
  <c r="N122" i="4"/>
  <c r="M122" i="4"/>
  <c r="K122" i="4"/>
  <c r="J122" i="4"/>
  <c r="H122" i="4"/>
  <c r="G122" i="4"/>
  <c r="E122" i="4"/>
  <c r="D122" i="4"/>
  <c r="O121" i="4"/>
  <c r="L121" i="4"/>
  <c r="I121" i="4"/>
  <c r="F121" i="4"/>
  <c r="O120" i="4"/>
  <c r="L120" i="4"/>
  <c r="I120" i="4"/>
  <c r="F120" i="4"/>
  <c r="O119" i="4"/>
  <c r="L119" i="4"/>
  <c r="I119" i="4"/>
  <c r="F119" i="4"/>
  <c r="O118" i="4"/>
  <c r="O116" i="4" s="1"/>
  <c r="L118" i="4"/>
  <c r="I118" i="4"/>
  <c r="C118" i="4" s="1"/>
  <c r="F118" i="4"/>
  <c r="O117" i="4"/>
  <c r="L117" i="4"/>
  <c r="I117" i="4"/>
  <c r="F117" i="4"/>
  <c r="N116" i="4"/>
  <c r="M116" i="4"/>
  <c r="K116" i="4"/>
  <c r="J116" i="4"/>
  <c r="H116" i="4"/>
  <c r="G116" i="4"/>
  <c r="E116" i="4"/>
  <c r="D116" i="4"/>
  <c r="O115" i="4"/>
  <c r="L115" i="4"/>
  <c r="I115" i="4"/>
  <c r="F115" i="4"/>
  <c r="O114" i="4"/>
  <c r="L114" i="4"/>
  <c r="I114" i="4"/>
  <c r="F114" i="4"/>
  <c r="O113" i="4"/>
  <c r="L113" i="4"/>
  <c r="I113" i="4"/>
  <c r="I112" i="4" s="1"/>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O103" i="4" s="1"/>
  <c r="L104" i="4"/>
  <c r="I104" i="4"/>
  <c r="F104" i="4"/>
  <c r="N103" i="4"/>
  <c r="N83" i="4" s="1"/>
  <c r="M103" i="4"/>
  <c r="K103" i="4"/>
  <c r="J103" i="4"/>
  <c r="H103" i="4"/>
  <c r="G103" i="4"/>
  <c r="E103" i="4"/>
  <c r="D103" i="4"/>
  <c r="O102" i="4"/>
  <c r="L102" i="4"/>
  <c r="I102" i="4"/>
  <c r="F102" i="4"/>
  <c r="C102" i="4"/>
  <c r="O101" i="4"/>
  <c r="L101" i="4"/>
  <c r="I101" i="4"/>
  <c r="F101" i="4"/>
  <c r="C101" i="4" s="1"/>
  <c r="O100" i="4"/>
  <c r="L100" i="4"/>
  <c r="I100" i="4"/>
  <c r="F100" i="4"/>
  <c r="O99" i="4"/>
  <c r="L99" i="4"/>
  <c r="I99" i="4"/>
  <c r="F99" i="4"/>
  <c r="C99" i="4" s="1"/>
  <c r="O98" i="4"/>
  <c r="L98" i="4"/>
  <c r="I98" i="4"/>
  <c r="F98" i="4"/>
  <c r="C98" i="4" s="1"/>
  <c r="O97" i="4"/>
  <c r="L97" i="4"/>
  <c r="I97" i="4"/>
  <c r="F97" i="4"/>
  <c r="O96" i="4"/>
  <c r="L96" i="4"/>
  <c r="I96" i="4"/>
  <c r="F96" i="4"/>
  <c r="N95" i="4"/>
  <c r="M95" i="4"/>
  <c r="K95" i="4"/>
  <c r="J95" i="4"/>
  <c r="H95" i="4"/>
  <c r="G95" i="4"/>
  <c r="E95" i="4"/>
  <c r="D95" i="4"/>
  <c r="O94" i="4"/>
  <c r="L94" i="4"/>
  <c r="I94" i="4"/>
  <c r="F94" i="4"/>
  <c r="O93" i="4"/>
  <c r="L93" i="4"/>
  <c r="I93" i="4"/>
  <c r="F93" i="4"/>
  <c r="O92" i="4"/>
  <c r="L92" i="4"/>
  <c r="I92" i="4"/>
  <c r="F92" i="4"/>
  <c r="O91" i="4"/>
  <c r="L91" i="4"/>
  <c r="I91" i="4"/>
  <c r="F91" i="4"/>
  <c r="O90" i="4"/>
  <c r="L90" i="4"/>
  <c r="L89" i="4" s="1"/>
  <c r="I90" i="4"/>
  <c r="I89" i="4" s="1"/>
  <c r="F90" i="4"/>
  <c r="C90" i="4" s="1"/>
  <c r="N89" i="4"/>
  <c r="M89" i="4"/>
  <c r="K89" i="4"/>
  <c r="J89" i="4"/>
  <c r="H89" i="4"/>
  <c r="G89" i="4"/>
  <c r="E89" i="4"/>
  <c r="D89" i="4"/>
  <c r="O88" i="4"/>
  <c r="L88" i="4"/>
  <c r="I88" i="4"/>
  <c r="C88" i="4" s="1"/>
  <c r="F88" i="4"/>
  <c r="O87" i="4"/>
  <c r="L87" i="4"/>
  <c r="I87" i="4"/>
  <c r="F87" i="4"/>
  <c r="O86" i="4"/>
  <c r="L86" i="4"/>
  <c r="I86" i="4"/>
  <c r="F86" i="4"/>
  <c r="O85" i="4"/>
  <c r="L85" i="4"/>
  <c r="I85" i="4"/>
  <c r="F85" i="4"/>
  <c r="N84" i="4"/>
  <c r="M84" i="4"/>
  <c r="K84" i="4"/>
  <c r="K83" i="4" s="1"/>
  <c r="J84" i="4"/>
  <c r="H84" i="4"/>
  <c r="G84" i="4"/>
  <c r="E84" i="4"/>
  <c r="D84" i="4"/>
  <c r="O82" i="4"/>
  <c r="O80" i="4" s="1"/>
  <c r="L82" i="4"/>
  <c r="I82" i="4"/>
  <c r="C82" i="4" s="1"/>
  <c r="F82" i="4"/>
  <c r="O81" i="4"/>
  <c r="L81" i="4"/>
  <c r="I81" i="4"/>
  <c r="F81" i="4"/>
  <c r="N80" i="4"/>
  <c r="M80" i="4"/>
  <c r="K80" i="4"/>
  <c r="J80" i="4"/>
  <c r="H80" i="4"/>
  <c r="G80" i="4"/>
  <c r="E80" i="4"/>
  <c r="D80" i="4"/>
  <c r="O79" i="4"/>
  <c r="L79" i="4"/>
  <c r="I79" i="4"/>
  <c r="F79" i="4"/>
  <c r="O78" i="4"/>
  <c r="O77" i="4" s="1"/>
  <c r="L78" i="4"/>
  <c r="L77" i="4" s="1"/>
  <c r="I78" i="4"/>
  <c r="I77" i="4" s="1"/>
  <c r="F78" i="4"/>
  <c r="N77" i="4"/>
  <c r="N76" i="4" s="1"/>
  <c r="M77" i="4"/>
  <c r="M76" i="4" s="1"/>
  <c r="K77" i="4"/>
  <c r="J77" i="4"/>
  <c r="J76" i="4" s="1"/>
  <c r="H77" i="4"/>
  <c r="H76" i="4" s="1"/>
  <c r="G77" i="4"/>
  <c r="G76" i="4" s="1"/>
  <c r="E77" i="4"/>
  <c r="D77" i="4"/>
  <c r="D76" i="4" s="1"/>
  <c r="O74" i="4"/>
  <c r="L74" i="4"/>
  <c r="I74" i="4"/>
  <c r="F74" i="4"/>
  <c r="O73" i="4"/>
  <c r="L73" i="4"/>
  <c r="I73" i="4"/>
  <c r="F73" i="4"/>
  <c r="O72" i="4"/>
  <c r="L72" i="4"/>
  <c r="I72" i="4"/>
  <c r="F72" i="4"/>
  <c r="O71" i="4"/>
  <c r="L71" i="4"/>
  <c r="I71" i="4"/>
  <c r="F71" i="4"/>
  <c r="O70" i="4"/>
  <c r="L70" i="4"/>
  <c r="L69" i="4" s="1"/>
  <c r="I70" i="4"/>
  <c r="I69" i="4" s="1"/>
  <c r="F70" i="4"/>
  <c r="N69" i="4"/>
  <c r="N67" i="4" s="1"/>
  <c r="M69" i="4"/>
  <c r="M67" i="4" s="1"/>
  <c r="K69" i="4"/>
  <c r="J69" i="4"/>
  <c r="J67" i="4" s="1"/>
  <c r="H69" i="4"/>
  <c r="H67" i="4" s="1"/>
  <c r="G69" i="4"/>
  <c r="E69" i="4"/>
  <c r="D69" i="4"/>
  <c r="O68" i="4"/>
  <c r="L68" i="4"/>
  <c r="I68" i="4"/>
  <c r="D68" i="4"/>
  <c r="K67" i="4"/>
  <c r="G67" i="4"/>
  <c r="E67" i="4"/>
  <c r="O66" i="4"/>
  <c r="L66" i="4"/>
  <c r="I66" i="4"/>
  <c r="F66" i="4"/>
  <c r="O65" i="4"/>
  <c r="L65" i="4"/>
  <c r="I65" i="4"/>
  <c r="F65" i="4"/>
  <c r="O64" i="4"/>
  <c r="L64" i="4"/>
  <c r="I64" i="4"/>
  <c r="F64" i="4"/>
  <c r="O63" i="4"/>
  <c r="L63" i="4"/>
  <c r="I63" i="4"/>
  <c r="F63" i="4"/>
  <c r="O62" i="4"/>
  <c r="L62" i="4"/>
  <c r="I62" i="4"/>
  <c r="F62" i="4"/>
  <c r="O61" i="4"/>
  <c r="L61" i="4"/>
  <c r="I61" i="4"/>
  <c r="F61" i="4"/>
  <c r="O60" i="4"/>
  <c r="L60" i="4"/>
  <c r="L58" i="4" s="1"/>
  <c r="I60" i="4"/>
  <c r="F60" i="4"/>
  <c r="O59" i="4"/>
  <c r="L59" i="4"/>
  <c r="I59" i="4"/>
  <c r="F59" i="4"/>
  <c r="N58" i="4"/>
  <c r="M58" i="4"/>
  <c r="K58" i="4"/>
  <c r="J58" i="4"/>
  <c r="H58" i="4"/>
  <c r="G58" i="4"/>
  <c r="E58" i="4"/>
  <c r="D58" i="4"/>
  <c r="O57" i="4"/>
  <c r="L57" i="4"/>
  <c r="I57" i="4"/>
  <c r="D57" i="4"/>
  <c r="F57" i="4" s="1"/>
  <c r="O56" i="4"/>
  <c r="O55" i="4" s="1"/>
  <c r="L56" i="4"/>
  <c r="L55" i="4" s="1"/>
  <c r="I56" i="4"/>
  <c r="I55" i="4" s="1"/>
  <c r="F56" i="4"/>
  <c r="N55" i="4"/>
  <c r="M55" i="4"/>
  <c r="M54" i="4" s="1"/>
  <c r="K55" i="4"/>
  <c r="J55" i="4"/>
  <c r="H55" i="4"/>
  <c r="H54" i="4" s="1"/>
  <c r="G55" i="4"/>
  <c r="E55" i="4"/>
  <c r="D55" i="4"/>
  <c r="D54" i="4" s="1"/>
  <c r="K54" i="4"/>
  <c r="K53" i="4" s="1"/>
  <c r="O47" i="4"/>
  <c r="C47" i="4" s="1"/>
  <c r="O46" i="4"/>
  <c r="C46" i="4" s="1"/>
  <c r="N45" i="4"/>
  <c r="N20" i="4" s="1"/>
  <c r="M45" i="4"/>
  <c r="M20" i="4" s="1"/>
  <c r="L44" i="4"/>
  <c r="I44" i="4"/>
  <c r="I43" i="4" s="1"/>
  <c r="F44" i="4"/>
  <c r="F43" i="4" s="1"/>
  <c r="L43" i="4"/>
  <c r="K43" i="4"/>
  <c r="J43" i="4"/>
  <c r="H43" i="4"/>
  <c r="G43" i="4"/>
  <c r="E43" i="4"/>
  <c r="D43" i="4"/>
  <c r="F42" i="4"/>
  <c r="F41" i="4" s="1"/>
  <c r="C41" i="4" s="1"/>
  <c r="E41" i="4"/>
  <c r="D41" i="4"/>
  <c r="L40" i="4"/>
  <c r="C40" i="4"/>
  <c r="L39" i="4"/>
  <c r="C39" i="4" s="1"/>
  <c r="L38" i="4"/>
  <c r="C38" i="4"/>
  <c r="L37" i="4"/>
  <c r="L36" i="4" s="1"/>
  <c r="C36" i="4" s="1"/>
  <c r="K36" i="4"/>
  <c r="J36" i="4"/>
  <c r="L35" i="4"/>
  <c r="C35" i="4" s="1"/>
  <c r="L34" i="4"/>
  <c r="K33" i="4"/>
  <c r="J33" i="4"/>
  <c r="L32" i="4"/>
  <c r="C32" i="4" s="1"/>
  <c r="K31" i="4"/>
  <c r="J31" i="4"/>
  <c r="L30" i="4"/>
  <c r="C30" i="4"/>
  <c r="L29" i="4"/>
  <c r="C29" i="4" s="1"/>
  <c r="L28" i="4"/>
  <c r="C28" i="4"/>
  <c r="K27" i="4"/>
  <c r="J27" i="4"/>
  <c r="F25" i="4"/>
  <c r="C25" i="4" s="1"/>
  <c r="I24" i="4"/>
  <c r="D24" i="4"/>
  <c r="F24" i="4" s="1"/>
  <c r="C24" i="4" s="1"/>
  <c r="O23" i="4"/>
  <c r="L23" i="4"/>
  <c r="I23" i="4"/>
  <c r="F23" i="4"/>
  <c r="O22" i="4"/>
  <c r="L22" i="4"/>
  <c r="I22" i="4"/>
  <c r="I21" i="4" s="1"/>
  <c r="I20" i="4" s="1"/>
  <c r="F22" i="4"/>
  <c r="F21" i="4" s="1"/>
  <c r="N21" i="4"/>
  <c r="N292" i="4" s="1"/>
  <c r="N291" i="4" s="1"/>
  <c r="M21" i="4"/>
  <c r="L21" i="4"/>
  <c r="K21" i="4"/>
  <c r="K292" i="4" s="1"/>
  <c r="K291" i="4" s="1"/>
  <c r="J21" i="4"/>
  <c r="J292" i="4" s="1"/>
  <c r="J291" i="4" s="1"/>
  <c r="H21" i="4"/>
  <c r="G21" i="4"/>
  <c r="E21" i="4"/>
  <c r="E292" i="4" s="1"/>
  <c r="E291" i="4" s="1"/>
  <c r="D21" i="4"/>
  <c r="G20" i="4"/>
  <c r="O260" i="4" l="1"/>
  <c r="O195" i="5"/>
  <c r="G83" i="4"/>
  <c r="G75" i="4" s="1"/>
  <c r="C168" i="4"/>
  <c r="C170" i="4"/>
  <c r="C171" i="4"/>
  <c r="M174" i="4"/>
  <c r="M173" i="4" s="1"/>
  <c r="C186" i="4"/>
  <c r="C200" i="4"/>
  <c r="I205" i="4"/>
  <c r="C213" i="4"/>
  <c r="C226" i="4"/>
  <c r="O238" i="4"/>
  <c r="C262" i="4"/>
  <c r="D259" i="4"/>
  <c r="J259" i="4"/>
  <c r="J230" i="4" s="1"/>
  <c r="O264" i="4"/>
  <c r="I204" i="5"/>
  <c r="I195" i="5" s="1"/>
  <c r="C116" i="5"/>
  <c r="C165" i="5"/>
  <c r="C89" i="5"/>
  <c r="O291" i="5"/>
  <c r="I84" i="4"/>
  <c r="J204" i="4"/>
  <c r="J195" i="4" s="1"/>
  <c r="H289" i="5"/>
  <c r="H53" i="4"/>
  <c r="M292" i="4"/>
  <c r="M291" i="4" s="1"/>
  <c r="I67" i="4"/>
  <c r="C78" i="4"/>
  <c r="O84" i="4"/>
  <c r="M130" i="4"/>
  <c r="J173" i="4"/>
  <c r="O173" i="4"/>
  <c r="N174" i="4"/>
  <c r="N173" i="4" s="1"/>
  <c r="N187" i="4"/>
  <c r="M204" i="4"/>
  <c r="M195" i="4" s="1"/>
  <c r="C229" i="4"/>
  <c r="J231" i="4"/>
  <c r="C242" i="4"/>
  <c r="C245" i="4"/>
  <c r="C247" i="4"/>
  <c r="O272" i="4"/>
  <c r="H270" i="4"/>
  <c r="I231" i="5"/>
  <c r="I230" i="5" s="1"/>
  <c r="L130" i="5"/>
  <c r="K195" i="4"/>
  <c r="J194" i="5"/>
  <c r="G292" i="4"/>
  <c r="G291" i="4" s="1"/>
  <c r="J26" i="4"/>
  <c r="L33" i="4"/>
  <c r="C33" i="4" s="1"/>
  <c r="E54" i="4"/>
  <c r="E53" i="4" s="1"/>
  <c r="L67" i="4"/>
  <c r="I76" i="4"/>
  <c r="K76" i="4"/>
  <c r="I80" i="4"/>
  <c r="J83" i="4"/>
  <c r="C94" i="4"/>
  <c r="N130" i="4"/>
  <c r="N75" i="4" s="1"/>
  <c r="C152" i="4"/>
  <c r="M187" i="4"/>
  <c r="K204" i="4"/>
  <c r="M231" i="4"/>
  <c r="M230" i="4" s="1"/>
  <c r="E231" i="4"/>
  <c r="K231" i="4"/>
  <c r="K230" i="4" s="1"/>
  <c r="E230" i="4"/>
  <c r="O252" i="4"/>
  <c r="O251" i="4" s="1"/>
  <c r="J270" i="4"/>
  <c r="J269" i="4" s="1"/>
  <c r="C274" i="4"/>
  <c r="D270" i="4"/>
  <c r="N270" i="4"/>
  <c r="N269" i="4" s="1"/>
  <c r="C264" i="5"/>
  <c r="C144" i="5"/>
  <c r="L83" i="5"/>
  <c r="O259" i="5"/>
  <c r="O230" i="5" s="1"/>
  <c r="J52" i="5"/>
  <c r="J51" i="5" s="1"/>
  <c r="J289" i="5"/>
  <c r="C43" i="4"/>
  <c r="C234" i="4"/>
  <c r="F233" i="4"/>
  <c r="L27" i="4"/>
  <c r="L31" i="4"/>
  <c r="C31" i="4" s="1"/>
  <c r="K26" i="4"/>
  <c r="C42" i="4"/>
  <c r="E76" i="4"/>
  <c r="F95" i="4"/>
  <c r="C100" i="4"/>
  <c r="C106" i="4"/>
  <c r="C110" i="4"/>
  <c r="F103" i="4"/>
  <c r="C111" i="4"/>
  <c r="L151" i="4"/>
  <c r="C164" i="4"/>
  <c r="F175" i="4"/>
  <c r="C176" i="4"/>
  <c r="C199" i="4"/>
  <c r="C203" i="4"/>
  <c r="H231" i="4"/>
  <c r="H230" i="4" s="1"/>
  <c r="C258" i="4"/>
  <c r="O270" i="4"/>
  <c r="O269" i="4" s="1"/>
  <c r="M52" i="5"/>
  <c r="M53" i="4"/>
  <c r="F122" i="4"/>
  <c r="C37" i="4"/>
  <c r="C63" i="4"/>
  <c r="C64" i="4"/>
  <c r="C70" i="4"/>
  <c r="C74" i="4"/>
  <c r="C86" i="4"/>
  <c r="C108" i="4"/>
  <c r="L136" i="4"/>
  <c r="K173" i="4"/>
  <c r="D204" i="4"/>
  <c r="D195" i="4" s="1"/>
  <c r="D231" i="4"/>
  <c r="C294" i="4"/>
  <c r="C298" i="4"/>
  <c r="C22" i="4"/>
  <c r="C23" i="4"/>
  <c r="C34" i="4"/>
  <c r="C44" i="4"/>
  <c r="G54" i="4"/>
  <c r="G53" i="4" s="1"/>
  <c r="C59" i="4"/>
  <c r="C61" i="4"/>
  <c r="C72" i="4"/>
  <c r="L103" i="4"/>
  <c r="O131" i="4"/>
  <c r="C156" i="4"/>
  <c r="C211" i="4"/>
  <c r="F77" i="4"/>
  <c r="L80" i="4"/>
  <c r="L76" i="4" s="1"/>
  <c r="C91" i="4"/>
  <c r="L95" i="4"/>
  <c r="C105" i="4"/>
  <c r="C119" i="4"/>
  <c r="C121" i="4"/>
  <c r="I122" i="4"/>
  <c r="E130" i="4"/>
  <c r="J130" i="4"/>
  <c r="J75" i="4" s="1"/>
  <c r="C132" i="4"/>
  <c r="C135" i="4"/>
  <c r="C137" i="4"/>
  <c r="C148" i="4"/>
  <c r="C149" i="4"/>
  <c r="C150" i="4"/>
  <c r="C162" i="4"/>
  <c r="C163" i="4"/>
  <c r="G174" i="4"/>
  <c r="G173" i="4" s="1"/>
  <c r="C177" i="4"/>
  <c r="C180" i="4"/>
  <c r="F187" i="4"/>
  <c r="K187" i="4"/>
  <c r="C190" i="4"/>
  <c r="E204" i="4"/>
  <c r="E195" i="4" s="1"/>
  <c r="O205" i="4"/>
  <c r="C222" i="4"/>
  <c r="C223" i="4"/>
  <c r="C225" i="4"/>
  <c r="N231" i="4"/>
  <c r="N230" i="4" s="1"/>
  <c r="C244" i="4"/>
  <c r="C257" i="4"/>
  <c r="C267" i="4"/>
  <c r="M270" i="4"/>
  <c r="M269" i="4" s="1"/>
  <c r="L272" i="4"/>
  <c r="L270" i="4" s="1"/>
  <c r="L269" i="4" s="1"/>
  <c r="O276" i="4"/>
  <c r="C276" i="5"/>
  <c r="E289" i="5"/>
  <c r="C122" i="5"/>
  <c r="C80" i="5"/>
  <c r="O83" i="5"/>
  <c r="O75" i="5" s="1"/>
  <c r="K75" i="5"/>
  <c r="K52" i="5" s="1"/>
  <c r="O270" i="5"/>
  <c r="O269" i="5" s="1"/>
  <c r="O45" i="4"/>
  <c r="C45" i="4" s="1"/>
  <c r="F55" i="4"/>
  <c r="F58" i="4"/>
  <c r="C62" i="4"/>
  <c r="C65" i="4"/>
  <c r="C71" i="4"/>
  <c r="C73" i="4"/>
  <c r="C79" i="4"/>
  <c r="H83" i="4"/>
  <c r="C92" i="4"/>
  <c r="C97" i="4"/>
  <c r="C109" i="4"/>
  <c r="L116" i="4"/>
  <c r="C120" i="4"/>
  <c r="C139" i="4"/>
  <c r="C140" i="4"/>
  <c r="C146" i="4"/>
  <c r="F151" i="4"/>
  <c r="C154" i="4"/>
  <c r="C155" i="4"/>
  <c r="O166" i="4"/>
  <c r="O165" i="4" s="1"/>
  <c r="L166" i="4"/>
  <c r="L165" i="4" s="1"/>
  <c r="L175" i="4"/>
  <c r="L174" i="4" s="1"/>
  <c r="L173" i="4" s="1"/>
  <c r="C183" i="4"/>
  <c r="C184" i="4"/>
  <c r="G187" i="4"/>
  <c r="I187" i="4"/>
  <c r="H195" i="4"/>
  <c r="C210" i="4"/>
  <c r="C224" i="4"/>
  <c r="L246" i="4"/>
  <c r="C256" i="4"/>
  <c r="L264" i="4"/>
  <c r="C279" i="4"/>
  <c r="D269" i="4"/>
  <c r="H269" i="4"/>
  <c r="C295" i="4"/>
  <c r="D75" i="5"/>
  <c r="D52" i="5" s="1"/>
  <c r="G230" i="5"/>
  <c r="G194" i="5" s="1"/>
  <c r="G51" i="5" s="1"/>
  <c r="O112" i="4"/>
  <c r="O122" i="4"/>
  <c r="C127" i="4"/>
  <c r="L144" i="4"/>
  <c r="C159" i="4"/>
  <c r="C160" i="4"/>
  <c r="D174" i="4"/>
  <c r="D173" i="4" s="1"/>
  <c r="C181" i="4"/>
  <c r="H187" i="4"/>
  <c r="C201" i="4"/>
  <c r="C209" i="4"/>
  <c r="C212" i="4"/>
  <c r="C214" i="4"/>
  <c r="N204" i="4"/>
  <c r="N195" i="4" s="1"/>
  <c r="C237" i="4"/>
  <c r="C239" i="4"/>
  <c r="O259" i="4"/>
  <c r="L276" i="4"/>
  <c r="C280" i="4"/>
  <c r="I293" i="4"/>
  <c r="C296" i="4"/>
  <c r="C299" i="4"/>
  <c r="C293" i="5"/>
  <c r="C272" i="5"/>
  <c r="C103" i="5"/>
  <c r="C58" i="5"/>
  <c r="N289" i="5"/>
  <c r="D194" i="5"/>
  <c r="O173" i="5"/>
  <c r="M289" i="5"/>
  <c r="M194" i="5"/>
  <c r="M51" i="5"/>
  <c r="F174" i="5"/>
  <c r="C175" i="5"/>
  <c r="E194" i="5"/>
  <c r="E51" i="5" s="1"/>
  <c r="F204" i="5"/>
  <c r="C204" i="5" s="1"/>
  <c r="C205" i="5"/>
  <c r="C252" i="5"/>
  <c r="F251" i="5"/>
  <c r="C251" i="5" s="1"/>
  <c r="C166" i="5"/>
  <c r="C260" i="5"/>
  <c r="F259" i="5"/>
  <c r="C114" i="5"/>
  <c r="F112" i="5"/>
  <c r="C112" i="5" s="1"/>
  <c r="C238" i="5"/>
  <c r="C84" i="5"/>
  <c r="K194" i="5"/>
  <c r="L230" i="5"/>
  <c r="C132" i="5"/>
  <c r="F131" i="5"/>
  <c r="C95" i="5"/>
  <c r="F53" i="5"/>
  <c r="C54" i="5"/>
  <c r="H51" i="5"/>
  <c r="C235" i="5"/>
  <c r="F231" i="5"/>
  <c r="L75" i="5"/>
  <c r="L52" i="5" s="1"/>
  <c r="F292" i="5"/>
  <c r="C21" i="5"/>
  <c r="F20" i="5"/>
  <c r="O53" i="5"/>
  <c r="N52" i="5"/>
  <c r="N51" i="5" s="1"/>
  <c r="I194" i="5"/>
  <c r="F270" i="5"/>
  <c r="F76" i="5"/>
  <c r="C77" i="5"/>
  <c r="F187" i="5"/>
  <c r="C187" i="5" s="1"/>
  <c r="C188" i="5"/>
  <c r="C284" i="5"/>
  <c r="F283" i="5"/>
  <c r="C283" i="5" s="1"/>
  <c r="F196" i="5"/>
  <c r="C198" i="5"/>
  <c r="C216" i="5"/>
  <c r="I83" i="5"/>
  <c r="I75" i="5" s="1"/>
  <c r="I52" i="5" s="1"/>
  <c r="C45" i="5"/>
  <c r="C27" i="5"/>
  <c r="L26" i="5"/>
  <c r="I292" i="5"/>
  <c r="I291" i="5" s="1"/>
  <c r="K20" i="4"/>
  <c r="C55" i="4"/>
  <c r="F54" i="4"/>
  <c r="F292" i="4"/>
  <c r="C81" i="4"/>
  <c r="F80" i="4"/>
  <c r="C80" i="4" s="1"/>
  <c r="C113" i="4"/>
  <c r="F112" i="4"/>
  <c r="C114" i="4"/>
  <c r="E20" i="4"/>
  <c r="J20" i="4"/>
  <c r="O21" i="4"/>
  <c r="J54" i="4"/>
  <c r="J53" i="4" s="1"/>
  <c r="N54" i="4"/>
  <c r="N53" i="4" s="1"/>
  <c r="O58" i="4"/>
  <c r="O54" i="4" s="1"/>
  <c r="C66" i="4"/>
  <c r="E83" i="4"/>
  <c r="E75" i="4" s="1"/>
  <c r="E52" i="4" s="1"/>
  <c r="C85" i="4"/>
  <c r="F84" i="4"/>
  <c r="O95" i="4"/>
  <c r="C115" i="4"/>
  <c r="I116" i="4"/>
  <c r="C129" i="4"/>
  <c r="F128" i="4"/>
  <c r="C128" i="4" s="1"/>
  <c r="D131" i="4"/>
  <c r="D130" i="4" s="1"/>
  <c r="F133" i="4"/>
  <c r="C93" i="4"/>
  <c r="F89" i="4"/>
  <c r="C188" i="4"/>
  <c r="F20" i="4"/>
  <c r="D292" i="4"/>
  <c r="D291" i="4" s="1"/>
  <c r="D20" i="4"/>
  <c r="H292" i="4"/>
  <c r="H291" i="4" s="1"/>
  <c r="H20" i="4"/>
  <c r="L292" i="4"/>
  <c r="L291" i="4" s="1"/>
  <c r="C56" i="4"/>
  <c r="C60" i="4"/>
  <c r="F69" i="4"/>
  <c r="O69" i="4"/>
  <c r="O67" i="4" s="1"/>
  <c r="K75" i="4"/>
  <c r="K52" i="4" s="1"/>
  <c r="C77" i="4"/>
  <c r="O76" i="4"/>
  <c r="C87" i="4"/>
  <c r="D83" i="4"/>
  <c r="D75" i="4" s="1"/>
  <c r="I103" i="4"/>
  <c r="C103" i="4" s="1"/>
  <c r="C104" i="4"/>
  <c r="C107" i="4"/>
  <c r="L112" i="4"/>
  <c r="C117" i="4"/>
  <c r="F116" i="4"/>
  <c r="C192" i="4"/>
  <c r="L191" i="4"/>
  <c r="L187" i="4" s="1"/>
  <c r="F68" i="4"/>
  <c r="D67" i="4"/>
  <c r="D53" i="4" s="1"/>
  <c r="L54" i="4"/>
  <c r="L53" i="4" s="1"/>
  <c r="C57" i="4"/>
  <c r="I58" i="4"/>
  <c r="I54" i="4" s="1"/>
  <c r="M83" i="4"/>
  <c r="M75" i="4" s="1"/>
  <c r="L84" i="4"/>
  <c r="L83" i="4" s="1"/>
  <c r="O89" i="4"/>
  <c r="I95" i="4"/>
  <c r="C96" i="4"/>
  <c r="C141" i="4"/>
  <c r="C202" i="4"/>
  <c r="F196" i="4"/>
  <c r="C268" i="4"/>
  <c r="I264" i="4"/>
  <c r="I259" i="4" s="1"/>
  <c r="C301" i="4"/>
  <c r="F76" i="4"/>
  <c r="C124" i="4"/>
  <c r="C125" i="4"/>
  <c r="C134" i="4"/>
  <c r="C143" i="4"/>
  <c r="O151" i="4"/>
  <c r="O130" i="4" s="1"/>
  <c r="C167" i="4"/>
  <c r="F166" i="4"/>
  <c r="F174" i="4"/>
  <c r="C178" i="4"/>
  <c r="L216" i="4"/>
  <c r="C220" i="4"/>
  <c r="C241" i="4"/>
  <c r="F238" i="4"/>
  <c r="C261" i="4"/>
  <c r="F260" i="4"/>
  <c r="L130" i="4"/>
  <c r="H174" i="4"/>
  <c r="H173" i="4" s="1"/>
  <c r="L205" i="4"/>
  <c r="C208" i="4"/>
  <c r="C253" i="4"/>
  <c r="F252" i="4"/>
  <c r="H130" i="4"/>
  <c r="H75" i="4" s="1"/>
  <c r="C138" i="4"/>
  <c r="F144" i="4"/>
  <c r="C147" i="4"/>
  <c r="C153" i="4"/>
  <c r="C158" i="4"/>
  <c r="C169" i="4"/>
  <c r="C182" i="4"/>
  <c r="C248" i="4"/>
  <c r="I246" i="4"/>
  <c r="I136" i="4"/>
  <c r="C136" i="4" s="1"/>
  <c r="C142" i="4"/>
  <c r="I144" i="4"/>
  <c r="I151" i="4"/>
  <c r="C161" i="4"/>
  <c r="I175" i="4"/>
  <c r="C175" i="4" s="1"/>
  <c r="I179" i="4"/>
  <c r="C179" i="4" s="1"/>
  <c r="C185" i="4"/>
  <c r="C189" i="4"/>
  <c r="C193" i="4"/>
  <c r="I196" i="4"/>
  <c r="C197" i="4"/>
  <c r="C206" i="4"/>
  <c r="F205" i="4"/>
  <c r="O204" i="4"/>
  <c r="C235" i="4"/>
  <c r="G231" i="4"/>
  <c r="G230" i="4" s="1"/>
  <c r="G194" i="4" s="1"/>
  <c r="C240" i="4"/>
  <c r="I238" i="4"/>
  <c r="I231" i="4" s="1"/>
  <c r="C243" i="4"/>
  <c r="C255" i="4"/>
  <c r="C263" i="4"/>
  <c r="E270" i="4"/>
  <c r="E269" i="4" s="1"/>
  <c r="C273" i="4"/>
  <c r="F272" i="4"/>
  <c r="C288" i="4"/>
  <c r="I286" i="4"/>
  <c r="C300" i="4"/>
  <c r="L196" i="4"/>
  <c r="C198" i="4"/>
  <c r="F216" i="4"/>
  <c r="I216" i="4"/>
  <c r="C217" i="4"/>
  <c r="C221" i="4"/>
  <c r="O231" i="4"/>
  <c r="C236" i="4"/>
  <c r="L238" i="4"/>
  <c r="L231" i="4" s="1"/>
  <c r="L252" i="4"/>
  <c r="L251" i="4" s="1"/>
  <c r="M259" i="4"/>
  <c r="L260" i="4"/>
  <c r="L259" i="4" s="1"/>
  <c r="C265" i="4"/>
  <c r="F264" i="4"/>
  <c r="C275" i="4"/>
  <c r="C281" i="4"/>
  <c r="C285" i="4"/>
  <c r="F284" i="4"/>
  <c r="O293" i="4"/>
  <c r="K194" i="4"/>
  <c r="O196" i="4"/>
  <c r="I227" i="4"/>
  <c r="C227" i="4" s="1"/>
  <c r="C228" i="4"/>
  <c r="C232" i="4"/>
  <c r="C233" i="4"/>
  <c r="C249" i="4"/>
  <c r="F246" i="4"/>
  <c r="C277" i="4"/>
  <c r="F276" i="4"/>
  <c r="C297" i="4"/>
  <c r="F293" i="4"/>
  <c r="C271" i="4"/>
  <c r="C287" i="4"/>
  <c r="J194" i="4" l="1"/>
  <c r="M289" i="4"/>
  <c r="G52" i="4"/>
  <c r="I51" i="5"/>
  <c r="F83" i="5"/>
  <c r="K51" i="5"/>
  <c r="J289" i="4"/>
  <c r="H194" i="4"/>
  <c r="E194" i="4"/>
  <c r="E51" i="4" s="1"/>
  <c r="N52" i="4"/>
  <c r="C259" i="5"/>
  <c r="K289" i="5"/>
  <c r="L26" i="4"/>
  <c r="C26" i="4" s="1"/>
  <c r="O194" i="5"/>
  <c r="M52" i="4"/>
  <c r="O230" i="4"/>
  <c r="C151" i="4"/>
  <c r="I53" i="4"/>
  <c r="O83" i="4"/>
  <c r="C187" i="4"/>
  <c r="D230" i="4"/>
  <c r="D194" i="4" s="1"/>
  <c r="G290" i="5"/>
  <c r="G50" i="5"/>
  <c r="N194" i="4"/>
  <c r="N289" i="4"/>
  <c r="I230" i="4"/>
  <c r="C272" i="4"/>
  <c r="C116" i="4"/>
  <c r="L20" i="4"/>
  <c r="C89" i="4"/>
  <c r="C58" i="4"/>
  <c r="O289" i="5"/>
  <c r="O52" i="5"/>
  <c r="D51" i="5"/>
  <c r="C122" i="4"/>
  <c r="D289" i="5"/>
  <c r="L75" i="4"/>
  <c r="L52" i="4" s="1"/>
  <c r="K51" i="4"/>
  <c r="K50" i="4" s="1"/>
  <c r="F291" i="4"/>
  <c r="L230" i="4"/>
  <c r="H52" i="4"/>
  <c r="H51" i="4" s="1"/>
  <c r="H50" i="4" s="1"/>
  <c r="C191" i="4"/>
  <c r="I83" i="4"/>
  <c r="J52" i="4"/>
  <c r="J51" i="4" s="1"/>
  <c r="J50" i="4" s="1"/>
  <c r="L289" i="5"/>
  <c r="G289" i="5"/>
  <c r="C276" i="4"/>
  <c r="C246" i="4"/>
  <c r="C264" i="4"/>
  <c r="C27" i="4"/>
  <c r="J50" i="5"/>
  <c r="J290" i="5"/>
  <c r="I290" i="5"/>
  <c r="I50" i="5"/>
  <c r="C26" i="5"/>
  <c r="L20" i="5"/>
  <c r="C20" i="5" s="1"/>
  <c r="F230" i="5"/>
  <c r="C230" i="5" s="1"/>
  <c r="C231" i="5"/>
  <c r="E290" i="5"/>
  <c r="E50" i="5"/>
  <c r="N50" i="5"/>
  <c r="N290" i="5"/>
  <c r="C292" i="5"/>
  <c r="F291" i="5"/>
  <c r="C291" i="5" s="1"/>
  <c r="I289" i="5"/>
  <c r="L194" i="5"/>
  <c r="K50" i="5"/>
  <c r="K290" i="5"/>
  <c r="C76" i="5"/>
  <c r="H290" i="5"/>
  <c r="H50" i="5"/>
  <c r="C131" i="5"/>
  <c r="F130" i="5"/>
  <c r="C130" i="5" s="1"/>
  <c r="C174" i="5"/>
  <c r="F173" i="5"/>
  <c r="C173" i="5" s="1"/>
  <c r="C53" i="5"/>
  <c r="C196" i="5"/>
  <c r="F195" i="5"/>
  <c r="F269" i="5"/>
  <c r="C270" i="5"/>
  <c r="L51" i="5"/>
  <c r="L50" i="5" s="1"/>
  <c r="C83" i="5"/>
  <c r="M50" i="5"/>
  <c r="M290" i="5"/>
  <c r="G51" i="4"/>
  <c r="H289" i="4"/>
  <c r="H290" i="4"/>
  <c r="D52" i="4"/>
  <c r="C76" i="4"/>
  <c r="O195" i="4"/>
  <c r="C284" i="4"/>
  <c r="F283" i="4"/>
  <c r="C283" i="4" s="1"/>
  <c r="I130" i="4"/>
  <c r="I75" i="4" s="1"/>
  <c r="K289" i="4"/>
  <c r="F231" i="4"/>
  <c r="C238" i="4"/>
  <c r="C166" i="4"/>
  <c r="F165" i="4"/>
  <c r="C165" i="4" s="1"/>
  <c r="C95" i="4"/>
  <c r="F67" i="4"/>
  <c r="C67" i="4" s="1"/>
  <c r="C68" i="4"/>
  <c r="C133" i="4"/>
  <c r="F131" i="4"/>
  <c r="C84" i="4"/>
  <c r="F83" i="4"/>
  <c r="C83" i="4" s="1"/>
  <c r="O53" i="4"/>
  <c r="O292" i="4"/>
  <c r="O291" i="4" s="1"/>
  <c r="O20" i="4"/>
  <c r="C20" i="4" s="1"/>
  <c r="C112" i="4"/>
  <c r="C54" i="4"/>
  <c r="C205" i="4"/>
  <c r="F204" i="4"/>
  <c r="I204" i="4"/>
  <c r="I195" i="4" s="1"/>
  <c r="I194" i="4" s="1"/>
  <c r="M194" i="4"/>
  <c r="M51" i="4" s="1"/>
  <c r="I174" i="4"/>
  <c r="I173" i="4" s="1"/>
  <c r="C144" i="4"/>
  <c r="E289" i="4"/>
  <c r="F173" i="4"/>
  <c r="I292" i="4"/>
  <c r="I291" i="4" s="1"/>
  <c r="C291" i="4" s="1"/>
  <c r="O75" i="4"/>
  <c r="C69" i="4"/>
  <c r="N51" i="4"/>
  <c r="C21" i="4"/>
  <c r="C252" i="4"/>
  <c r="F251" i="4"/>
  <c r="C251" i="4" s="1"/>
  <c r="C293" i="4"/>
  <c r="C216" i="4"/>
  <c r="G289" i="4"/>
  <c r="F270" i="4"/>
  <c r="L204" i="4"/>
  <c r="L195" i="4" s="1"/>
  <c r="C286" i="4"/>
  <c r="C260" i="4"/>
  <c r="F259" i="4"/>
  <c r="C259" i="4" s="1"/>
  <c r="C196" i="4"/>
  <c r="C292" i="4"/>
  <c r="E50" i="4" l="1"/>
  <c r="E290" i="4"/>
  <c r="O51" i="5"/>
  <c r="D289" i="4"/>
  <c r="D51" i="4"/>
  <c r="O50" i="5"/>
  <c r="O290" i="5"/>
  <c r="K290" i="4"/>
  <c r="J290" i="4"/>
  <c r="C204" i="4"/>
  <c r="I52" i="4"/>
  <c r="I51" i="4" s="1"/>
  <c r="I290" i="4" s="1"/>
  <c r="D50" i="5"/>
  <c r="D290" i="5"/>
  <c r="L290" i="5"/>
  <c r="C269" i="5"/>
  <c r="F75" i="5"/>
  <c r="F289" i="5" s="1"/>
  <c r="C289" i="5" s="1"/>
  <c r="C195" i="5"/>
  <c r="F194" i="5"/>
  <c r="C194" i="5" s="1"/>
  <c r="L194" i="4"/>
  <c r="L51" i="4" s="1"/>
  <c r="L289" i="4"/>
  <c r="I50" i="4"/>
  <c r="I289" i="4"/>
  <c r="M50" i="4"/>
  <c r="M290" i="4"/>
  <c r="C173" i="4"/>
  <c r="C174" i="4"/>
  <c r="C131" i="4"/>
  <c r="F130" i="4"/>
  <c r="C130" i="4" s="1"/>
  <c r="O194" i="4"/>
  <c r="O289" i="4"/>
  <c r="D290" i="4"/>
  <c r="D50" i="4"/>
  <c r="F195" i="4"/>
  <c r="F53" i="4"/>
  <c r="O52" i="4"/>
  <c r="F75" i="4"/>
  <c r="C75" i="4" s="1"/>
  <c r="F269" i="4"/>
  <c r="C270" i="4"/>
  <c r="N50" i="4"/>
  <c r="N290" i="4"/>
  <c r="F230" i="4"/>
  <c r="C230" i="4" s="1"/>
  <c r="C231" i="4"/>
  <c r="G290" i="4"/>
  <c r="G50" i="4"/>
  <c r="O51" i="4" l="1"/>
  <c r="O290" i="4" s="1"/>
  <c r="C75" i="5"/>
  <c r="F52" i="5"/>
  <c r="L50" i="4"/>
  <c r="L290" i="4"/>
  <c r="O50" i="4"/>
  <c r="C195" i="4"/>
  <c r="F194" i="4"/>
  <c r="C194" i="4" s="1"/>
  <c r="C269" i="4"/>
  <c r="F289" i="4"/>
  <c r="C289" i="4" s="1"/>
  <c r="F52" i="4"/>
  <c r="C53" i="4"/>
  <c r="C52" i="5" l="1"/>
  <c r="F51" i="5"/>
  <c r="F51" i="4"/>
  <c r="C52" i="4"/>
  <c r="F290" i="5" l="1"/>
  <c r="C290" i="5" s="1"/>
  <c r="F50" i="5"/>
  <c r="C50" i="5" s="1"/>
  <c r="C51" i="5"/>
  <c r="F290" i="4"/>
  <c r="C290" i="4" s="1"/>
  <c r="C51" i="4"/>
  <c r="F50" i="4"/>
  <c r="C50" i="4" s="1"/>
  <c r="O301" i="3" l="1"/>
  <c r="L301" i="3"/>
  <c r="I301" i="3"/>
  <c r="F301" i="3"/>
  <c r="O300" i="3"/>
  <c r="L300" i="3"/>
  <c r="I300" i="3"/>
  <c r="F300" i="3"/>
  <c r="O299" i="3"/>
  <c r="L299" i="3"/>
  <c r="I299" i="3"/>
  <c r="F299" i="3"/>
  <c r="O298" i="3"/>
  <c r="L298" i="3"/>
  <c r="I298" i="3"/>
  <c r="F298" i="3"/>
  <c r="O297" i="3"/>
  <c r="L297" i="3"/>
  <c r="I297" i="3"/>
  <c r="F297" i="3"/>
  <c r="O296" i="3"/>
  <c r="L296" i="3"/>
  <c r="I296" i="3"/>
  <c r="F296" i="3"/>
  <c r="O295" i="3"/>
  <c r="L295" i="3"/>
  <c r="I295" i="3"/>
  <c r="F295" i="3"/>
  <c r="O294" i="3"/>
  <c r="L294" i="3"/>
  <c r="I294" i="3"/>
  <c r="F294" i="3"/>
  <c r="N293" i="3"/>
  <c r="M293" i="3"/>
  <c r="K293" i="3"/>
  <c r="J293" i="3"/>
  <c r="H293" i="3"/>
  <c r="G293" i="3"/>
  <c r="E293" i="3"/>
  <c r="D293" i="3"/>
  <c r="O288" i="3"/>
  <c r="L288" i="3"/>
  <c r="I288" i="3"/>
  <c r="F288" i="3"/>
  <c r="O287" i="3"/>
  <c r="L287" i="3"/>
  <c r="I287" i="3"/>
  <c r="F287" i="3"/>
  <c r="O286" i="3"/>
  <c r="N286" i="3"/>
  <c r="M286" i="3"/>
  <c r="K286" i="3"/>
  <c r="J286" i="3"/>
  <c r="H286" i="3"/>
  <c r="G286" i="3"/>
  <c r="F286" i="3"/>
  <c r="E286" i="3"/>
  <c r="D286" i="3"/>
  <c r="O285" i="3"/>
  <c r="O284" i="3" s="1"/>
  <c r="O283" i="3" s="1"/>
  <c r="L285" i="3"/>
  <c r="L284" i="3" s="1"/>
  <c r="L283" i="3" s="1"/>
  <c r="I285" i="3"/>
  <c r="I284" i="3" s="1"/>
  <c r="I283" i="3" s="1"/>
  <c r="F285" i="3"/>
  <c r="N284" i="3"/>
  <c r="N283" i="3" s="1"/>
  <c r="M284" i="3"/>
  <c r="M283" i="3" s="1"/>
  <c r="K284" i="3"/>
  <c r="K283" i="3" s="1"/>
  <c r="J284" i="3"/>
  <c r="J283" i="3" s="1"/>
  <c r="H284" i="3"/>
  <c r="H283" i="3" s="1"/>
  <c r="G284" i="3"/>
  <c r="G283" i="3" s="1"/>
  <c r="E284" i="3"/>
  <c r="E283" i="3" s="1"/>
  <c r="D284" i="3"/>
  <c r="D283" i="3" s="1"/>
  <c r="O282" i="3"/>
  <c r="O281" i="3" s="1"/>
  <c r="L282" i="3"/>
  <c r="L281" i="3" s="1"/>
  <c r="I282" i="3"/>
  <c r="I281" i="3" s="1"/>
  <c r="F282" i="3"/>
  <c r="N281" i="3"/>
  <c r="M281" i="3"/>
  <c r="K281" i="3"/>
  <c r="J281" i="3"/>
  <c r="H281" i="3"/>
  <c r="G281" i="3"/>
  <c r="F281" i="3"/>
  <c r="E281" i="3"/>
  <c r="D281" i="3"/>
  <c r="O280" i="3"/>
  <c r="L280" i="3"/>
  <c r="I280" i="3"/>
  <c r="F280" i="3"/>
  <c r="O279" i="3"/>
  <c r="L279" i="3"/>
  <c r="I279" i="3"/>
  <c r="F279" i="3"/>
  <c r="O278" i="3"/>
  <c r="L278" i="3"/>
  <c r="I278" i="3"/>
  <c r="F278" i="3"/>
  <c r="O277" i="3"/>
  <c r="L277" i="3"/>
  <c r="I277" i="3"/>
  <c r="F277" i="3"/>
  <c r="N276" i="3"/>
  <c r="M276" i="3"/>
  <c r="K276" i="3"/>
  <c r="J276" i="3"/>
  <c r="I276" i="3"/>
  <c r="H276" i="3"/>
  <c r="G276" i="3"/>
  <c r="E276" i="3"/>
  <c r="D276" i="3"/>
  <c r="O275" i="3"/>
  <c r="L275" i="3"/>
  <c r="I275" i="3"/>
  <c r="F275" i="3"/>
  <c r="O274" i="3"/>
  <c r="L274" i="3"/>
  <c r="I274" i="3"/>
  <c r="F274" i="3"/>
  <c r="O273" i="3"/>
  <c r="L273" i="3"/>
  <c r="I273" i="3"/>
  <c r="I272" i="3" s="1"/>
  <c r="F273" i="3"/>
  <c r="N272" i="3"/>
  <c r="M272" i="3"/>
  <c r="L272" i="3"/>
  <c r="K272" i="3"/>
  <c r="K270" i="3" s="1"/>
  <c r="K269" i="3" s="1"/>
  <c r="J272" i="3"/>
  <c r="J270" i="3" s="1"/>
  <c r="H272" i="3"/>
  <c r="G272" i="3"/>
  <c r="G270" i="3" s="1"/>
  <c r="E272" i="3"/>
  <c r="D272" i="3"/>
  <c r="O271" i="3"/>
  <c r="L271" i="3"/>
  <c r="I271" i="3"/>
  <c r="F271" i="3"/>
  <c r="O268" i="3"/>
  <c r="L268" i="3"/>
  <c r="I268" i="3"/>
  <c r="F268" i="3"/>
  <c r="O267" i="3"/>
  <c r="L267" i="3"/>
  <c r="I267" i="3"/>
  <c r="F267" i="3"/>
  <c r="O266" i="3"/>
  <c r="L266" i="3"/>
  <c r="I266" i="3"/>
  <c r="F266" i="3"/>
  <c r="O265" i="3"/>
  <c r="L265" i="3"/>
  <c r="I265" i="3"/>
  <c r="F265" i="3"/>
  <c r="N264" i="3"/>
  <c r="M264" i="3"/>
  <c r="K264" i="3"/>
  <c r="J264" i="3"/>
  <c r="H264" i="3"/>
  <c r="G264" i="3"/>
  <c r="E264" i="3"/>
  <c r="D264" i="3"/>
  <c r="O263" i="3"/>
  <c r="L263" i="3"/>
  <c r="I263" i="3"/>
  <c r="F263" i="3"/>
  <c r="O262" i="3"/>
  <c r="L262" i="3"/>
  <c r="C262" i="3" s="1"/>
  <c r="I262" i="3"/>
  <c r="F262" i="3"/>
  <c r="O261" i="3"/>
  <c r="L261" i="3"/>
  <c r="I261" i="3"/>
  <c r="I260" i="3" s="1"/>
  <c r="F261" i="3"/>
  <c r="N260" i="3"/>
  <c r="N259" i="3" s="1"/>
  <c r="M260" i="3"/>
  <c r="K260" i="3"/>
  <c r="K259" i="3" s="1"/>
  <c r="J260" i="3"/>
  <c r="J259" i="3" s="1"/>
  <c r="H260" i="3"/>
  <c r="H259" i="3" s="1"/>
  <c r="G260" i="3"/>
  <c r="E260" i="3"/>
  <c r="E259" i="3" s="1"/>
  <c r="D260" i="3"/>
  <c r="O258" i="3"/>
  <c r="L258" i="3"/>
  <c r="I258" i="3"/>
  <c r="F258" i="3"/>
  <c r="O257" i="3"/>
  <c r="L257" i="3"/>
  <c r="I257" i="3"/>
  <c r="F257" i="3"/>
  <c r="O256" i="3"/>
  <c r="L256" i="3"/>
  <c r="I256" i="3"/>
  <c r="F256" i="3"/>
  <c r="O255" i="3"/>
  <c r="L255" i="3"/>
  <c r="I255" i="3"/>
  <c r="F255" i="3"/>
  <c r="O254" i="3"/>
  <c r="L254" i="3"/>
  <c r="I254" i="3"/>
  <c r="F254" i="3"/>
  <c r="O253" i="3"/>
  <c r="L253" i="3"/>
  <c r="I253" i="3"/>
  <c r="F253" i="3"/>
  <c r="N252" i="3"/>
  <c r="M252" i="3"/>
  <c r="M251" i="3" s="1"/>
  <c r="K252" i="3"/>
  <c r="J252" i="3"/>
  <c r="J251" i="3" s="1"/>
  <c r="H252" i="3"/>
  <c r="H251" i="3" s="1"/>
  <c r="G252" i="3"/>
  <c r="G251" i="3" s="1"/>
  <c r="E252" i="3"/>
  <c r="E251" i="3" s="1"/>
  <c r="D252" i="3"/>
  <c r="D251" i="3" s="1"/>
  <c r="N251" i="3"/>
  <c r="K251" i="3"/>
  <c r="O250" i="3"/>
  <c r="L250" i="3"/>
  <c r="I250" i="3"/>
  <c r="F250" i="3"/>
  <c r="O249" i="3"/>
  <c r="L249" i="3"/>
  <c r="I249" i="3"/>
  <c r="F249" i="3"/>
  <c r="O248" i="3"/>
  <c r="L248" i="3"/>
  <c r="I248" i="3"/>
  <c r="F248" i="3"/>
  <c r="O247" i="3"/>
  <c r="L247" i="3"/>
  <c r="I247" i="3"/>
  <c r="F247" i="3"/>
  <c r="F246" i="3" s="1"/>
  <c r="O246"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L238" i="3" s="1"/>
  <c r="I239" i="3"/>
  <c r="F239" i="3"/>
  <c r="N238" i="3"/>
  <c r="M238" i="3"/>
  <c r="K238" i="3"/>
  <c r="J238" i="3"/>
  <c r="H238" i="3"/>
  <c r="G238" i="3"/>
  <c r="E238" i="3"/>
  <c r="D238" i="3"/>
  <c r="O237" i="3"/>
  <c r="L237" i="3"/>
  <c r="I237" i="3"/>
  <c r="F237" i="3"/>
  <c r="O236" i="3"/>
  <c r="L236" i="3"/>
  <c r="L235" i="3" s="1"/>
  <c r="I236" i="3"/>
  <c r="I235" i="3" s="1"/>
  <c r="F236" i="3"/>
  <c r="O235" i="3"/>
  <c r="N235" i="3"/>
  <c r="M235" i="3"/>
  <c r="K235" i="3"/>
  <c r="J235" i="3"/>
  <c r="H235" i="3"/>
  <c r="G235" i="3"/>
  <c r="E235" i="3"/>
  <c r="D235" i="3"/>
  <c r="O234" i="3"/>
  <c r="O233" i="3" s="1"/>
  <c r="L234" i="3"/>
  <c r="L233" i="3" s="1"/>
  <c r="I234" i="3"/>
  <c r="F234" i="3"/>
  <c r="C234" i="3" s="1"/>
  <c r="N233" i="3"/>
  <c r="M233" i="3"/>
  <c r="K233" i="3"/>
  <c r="J233" i="3"/>
  <c r="I233" i="3"/>
  <c r="H233" i="3"/>
  <c r="G233" i="3"/>
  <c r="E233" i="3"/>
  <c r="D233" i="3"/>
  <c r="O232" i="3"/>
  <c r="L232" i="3"/>
  <c r="I232" i="3"/>
  <c r="F232" i="3"/>
  <c r="O229" i="3"/>
  <c r="L229" i="3"/>
  <c r="I229" i="3"/>
  <c r="F229" i="3"/>
  <c r="O228" i="3"/>
  <c r="L228" i="3"/>
  <c r="L227" i="3" s="1"/>
  <c r="I228" i="3"/>
  <c r="I227" i="3" s="1"/>
  <c r="F228" i="3"/>
  <c r="O227" i="3"/>
  <c r="N227" i="3"/>
  <c r="M227" i="3"/>
  <c r="K227" i="3"/>
  <c r="J227" i="3"/>
  <c r="H227" i="3"/>
  <c r="G227" i="3"/>
  <c r="E227" i="3"/>
  <c r="D227" i="3"/>
  <c r="O226" i="3"/>
  <c r="L226" i="3"/>
  <c r="I226" i="3"/>
  <c r="F226" i="3"/>
  <c r="C226" i="3" s="1"/>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N205" i="3"/>
  <c r="M205" i="3"/>
  <c r="L205" i="3"/>
  <c r="K205" i="3"/>
  <c r="J205" i="3"/>
  <c r="H205" i="3"/>
  <c r="G205" i="3"/>
  <c r="G204" i="3" s="1"/>
  <c r="E205" i="3"/>
  <c r="E204" i="3" s="1"/>
  <c r="D205" i="3"/>
  <c r="O203" i="3"/>
  <c r="L203" i="3"/>
  <c r="I203" i="3"/>
  <c r="F203" i="3"/>
  <c r="O202" i="3"/>
  <c r="L202" i="3"/>
  <c r="I202" i="3"/>
  <c r="F202" i="3"/>
  <c r="O201" i="3"/>
  <c r="L201" i="3"/>
  <c r="I201" i="3"/>
  <c r="F201" i="3"/>
  <c r="O200" i="3"/>
  <c r="L200" i="3"/>
  <c r="I200" i="3"/>
  <c r="F200" i="3"/>
  <c r="O199" i="3"/>
  <c r="O198" i="3" s="1"/>
  <c r="L199" i="3"/>
  <c r="L198" i="3" s="1"/>
  <c r="I199" i="3"/>
  <c r="F199" i="3"/>
  <c r="N198" i="3"/>
  <c r="M198" i="3"/>
  <c r="K198" i="3"/>
  <c r="K196" i="3" s="1"/>
  <c r="J198" i="3"/>
  <c r="J196" i="3" s="1"/>
  <c r="H198" i="3"/>
  <c r="H196" i="3" s="1"/>
  <c r="G198" i="3"/>
  <c r="G196" i="3" s="1"/>
  <c r="E198" i="3"/>
  <c r="E196" i="3" s="1"/>
  <c r="D198" i="3"/>
  <c r="D196" i="3" s="1"/>
  <c r="O197" i="3"/>
  <c r="L197" i="3"/>
  <c r="I197" i="3"/>
  <c r="F197" i="3"/>
  <c r="N196" i="3"/>
  <c r="M196" i="3"/>
  <c r="O193" i="3"/>
  <c r="L193" i="3"/>
  <c r="L192" i="3" s="1"/>
  <c r="L191" i="3" s="1"/>
  <c r="I193" i="3"/>
  <c r="F193" i="3"/>
  <c r="O192" i="3"/>
  <c r="O191" i="3" s="1"/>
  <c r="N192" i="3"/>
  <c r="N191" i="3" s="1"/>
  <c r="M192" i="3"/>
  <c r="M191" i="3" s="1"/>
  <c r="K192" i="3"/>
  <c r="J192" i="3"/>
  <c r="J191" i="3" s="1"/>
  <c r="I192" i="3"/>
  <c r="I191" i="3" s="1"/>
  <c r="H192" i="3"/>
  <c r="H191" i="3" s="1"/>
  <c r="G192" i="3"/>
  <c r="G191" i="3" s="1"/>
  <c r="E192" i="3"/>
  <c r="E191" i="3" s="1"/>
  <c r="D192" i="3"/>
  <c r="D191" i="3" s="1"/>
  <c r="K191" i="3"/>
  <c r="O190" i="3"/>
  <c r="O188" i="3" s="1"/>
  <c r="L190" i="3"/>
  <c r="I190" i="3"/>
  <c r="F190" i="3"/>
  <c r="C190" i="3"/>
  <c r="O189" i="3"/>
  <c r="L189" i="3"/>
  <c r="I189" i="3"/>
  <c r="F189" i="3"/>
  <c r="C189" i="3" s="1"/>
  <c r="N188" i="3"/>
  <c r="M188" i="3"/>
  <c r="K188" i="3"/>
  <c r="J188" i="3"/>
  <c r="H188" i="3"/>
  <c r="G188" i="3"/>
  <c r="E188" i="3"/>
  <c r="D188" i="3"/>
  <c r="O186" i="3"/>
  <c r="L186" i="3"/>
  <c r="I186" i="3"/>
  <c r="F186" i="3"/>
  <c r="O185" i="3"/>
  <c r="L185" i="3"/>
  <c r="L184" i="3" s="1"/>
  <c r="I185" i="3"/>
  <c r="I184" i="3" s="1"/>
  <c r="F185" i="3"/>
  <c r="N184" i="3"/>
  <c r="M184" i="3"/>
  <c r="K184" i="3"/>
  <c r="J184" i="3"/>
  <c r="H184" i="3"/>
  <c r="G184" i="3"/>
  <c r="E184" i="3"/>
  <c r="D184" i="3"/>
  <c r="O183" i="3"/>
  <c r="L183" i="3"/>
  <c r="I183" i="3"/>
  <c r="F183" i="3"/>
  <c r="O182" i="3"/>
  <c r="L182" i="3"/>
  <c r="I182" i="3"/>
  <c r="F182" i="3"/>
  <c r="O181" i="3"/>
  <c r="L181" i="3"/>
  <c r="I181" i="3"/>
  <c r="F181" i="3"/>
  <c r="C181" i="3" s="1"/>
  <c r="O180" i="3"/>
  <c r="L180" i="3"/>
  <c r="I180" i="3"/>
  <c r="F180" i="3"/>
  <c r="C180" i="3" s="1"/>
  <c r="N179" i="3"/>
  <c r="M179" i="3"/>
  <c r="K179" i="3"/>
  <c r="J179" i="3"/>
  <c r="H179" i="3"/>
  <c r="G179" i="3"/>
  <c r="E179" i="3"/>
  <c r="D179" i="3"/>
  <c r="O178" i="3"/>
  <c r="L178" i="3"/>
  <c r="I178" i="3"/>
  <c r="F178" i="3"/>
  <c r="C178" i="3" s="1"/>
  <c r="O177" i="3"/>
  <c r="L177" i="3"/>
  <c r="I177" i="3"/>
  <c r="F177" i="3"/>
  <c r="O176" i="3"/>
  <c r="L176" i="3"/>
  <c r="I176" i="3"/>
  <c r="I175" i="3" s="1"/>
  <c r="F176" i="3"/>
  <c r="F175" i="3" s="1"/>
  <c r="N175" i="3"/>
  <c r="M175" i="3"/>
  <c r="M174" i="3" s="1"/>
  <c r="K175" i="3"/>
  <c r="K174" i="3" s="1"/>
  <c r="J175" i="3"/>
  <c r="H175" i="3"/>
  <c r="H174" i="3" s="1"/>
  <c r="G175" i="3"/>
  <c r="E175" i="3"/>
  <c r="E174" i="3" s="1"/>
  <c r="E173" i="3" s="1"/>
  <c r="D175" i="3"/>
  <c r="G174" i="3"/>
  <c r="G173" i="3" s="1"/>
  <c r="O172" i="3"/>
  <c r="L172" i="3"/>
  <c r="I172" i="3"/>
  <c r="F172" i="3"/>
  <c r="O171" i="3"/>
  <c r="L171" i="3"/>
  <c r="I171" i="3"/>
  <c r="F171" i="3"/>
  <c r="O170" i="3"/>
  <c r="L170" i="3"/>
  <c r="I170" i="3"/>
  <c r="F170" i="3"/>
  <c r="O169" i="3"/>
  <c r="L169" i="3"/>
  <c r="I169" i="3"/>
  <c r="F169" i="3"/>
  <c r="O168" i="3"/>
  <c r="L168" i="3"/>
  <c r="I168" i="3"/>
  <c r="F168" i="3"/>
  <c r="O167" i="3"/>
  <c r="J167" i="3"/>
  <c r="J166" i="3" s="1"/>
  <c r="J165" i="3" s="1"/>
  <c r="I167" i="3"/>
  <c r="F167" i="3"/>
  <c r="N166" i="3"/>
  <c r="N165" i="3" s="1"/>
  <c r="M166" i="3"/>
  <c r="M165" i="3" s="1"/>
  <c r="K166" i="3"/>
  <c r="K165" i="3" s="1"/>
  <c r="H166" i="3"/>
  <c r="H165" i="3" s="1"/>
  <c r="G166" i="3"/>
  <c r="G165" i="3" s="1"/>
  <c r="E166" i="3"/>
  <c r="E165" i="3" s="1"/>
  <c r="D166" i="3"/>
  <c r="D165" i="3" s="1"/>
  <c r="O164" i="3"/>
  <c r="L164" i="3"/>
  <c r="I164" i="3"/>
  <c r="F164" i="3"/>
  <c r="O163" i="3"/>
  <c r="L163" i="3"/>
  <c r="I163" i="3"/>
  <c r="F163" i="3"/>
  <c r="O162" i="3"/>
  <c r="L162" i="3"/>
  <c r="I162" i="3"/>
  <c r="F162" i="3"/>
  <c r="O161" i="3"/>
  <c r="O160" i="3" s="1"/>
  <c r="L161" i="3"/>
  <c r="L160" i="3" s="1"/>
  <c r="I161" i="3"/>
  <c r="I160" i="3" s="1"/>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I151" i="3" s="1"/>
  <c r="F152" i="3"/>
  <c r="N151" i="3"/>
  <c r="M151" i="3"/>
  <c r="K151" i="3"/>
  <c r="J151" i="3"/>
  <c r="H151" i="3"/>
  <c r="G151" i="3"/>
  <c r="E151" i="3"/>
  <c r="D151" i="3"/>
  <c r="O150" i="3"/>
  <c r="L150" i="3"/>
  <c r="I150" i="3"/>
  <c r="F150" i="3"/>
  <c r="O149" i="3"/>
  <c r="L149" i="3"/>
  <c r="I149" i="3"/>
  <c r="F149" i="3"/>
  <c r="O148" i="3"/>
  <c r="L148" i="3"/>
  <c r="I148" i="3"/>
  <c r="F148" i="3"/>
  <c r="O147" i="3"/>
  <c r="L147" i="3"/>
  <c r="I147" i="3"/>
  <c r="F147" i="3"/>
  <c r="C147" i="3" s="1"/>
  <c r="O146" i="3"/>
  <c r="L146" i="3"/>
  <c r="I146" i="3"/>
  <c r="F146" i="3"/>
  <c r="O145" i="3"/>
  <c r="L145" i="3"/>
  <c r="I145" i="3"/>
  <c r="F145" i="3"/>
  <c r="N144" i="3"/>
  <c r="M144" i="3"/>
  <c r="K144" i="3"/>
  <c r="J144" i="3"/>
  <c r="H144" i="3"/>
  <c r="G144" i="3"/>
  <c r="E144" i="3"/>
  <c r="D144" i="3"/>
  <c r="O143" i="3"/>
  <c r="L143" i="3"/>
  <c r="I143" i="3"/>
  <c r="F143" i="3"/>
  <c r="O142" i="3"/>
  <c r="L142" i="3"/>
  <c r="I142" i="3"/>
  <c r="I141" i="3" s="1"/>
  <c r="F142" i="3"/>
  <c r="N141" i="3"/>
  <c r="M141" i="3"/>
  <c r="L141" i="3"/>
  <c r="K141" i="3"/>
  <c r="J141" i="3"/>
  <c r="H141" i="3"/>
  <c r="G141" i="3"/>
  <c r="E141" i="3"/>
  <c r="D141" i="3"/>
  <c r="O140" i="3"/>
  <c r="L140" i="3"/>
  <c r="I140" i="3"/>
  <c r="F140" i="3"/>
  <c r="O139" i="3"/>
  <c r="L139" i="3"/>
  <c r="I139" i="3"/>
  <c r="F139" i="3"/>
  <c r="O138" i="3"/>
  <c r="L138" i="3"/>
  <c r="I138" i="3"/>
  <c r="F138" i="3"/>
  <c r="O137" i="3"/>
  <c r="L137" i="3"/>
  <c r="I137" i="3"/>
  <c r="I136" i="3" s="1"/>
  <c r="F137" i="3"/>
  <c r="N136" i="3"/>
  <c r="M136" i="3"/>
  <c r="K136" i="3"/>
  <c r="J136" i="3"/>
  <c r="H136" i="3"/>
  <c r="G136" i="3"/>
  <c r="E136" i="3"/>
  <c r="D136" i="3"/>
  <c r="O135" i="3"/>
  <c r="L135" i="3"/>
  <c r="I135" i="3"/>
  <c r="F135" i="3"/>
  <c r="O134" i="3"/>
  <c r="L134" i="3"/>
  <c r="I134" i="3"/>
  <c r="F134" i="3"/>
  <c r="O133" i="3"/>
  <c r="L133" i="3"/>
  <c r="I133" i="3"/>
  <c r="F133" i="3"/>
  <c r="O132" i="3"/>
  <c r="L132" i="3"/>
  <c r="L131" i="3" s="1"/>
  <c r="I132" i="3"/>
  <c r="I131" i="3" s="1"/>
  <c r="F132" i="3"/>
  <c r="O131" i="3"/>
  <c r="N131" i="3"/>
  <c r="M131" i="3"/>
  <c r="M130" i="3" s="1"/>
  <c r="K131" i="3"/>
  <c r="J131" i="3"/>
  <c r="H131" i="3"/>
  <c r="G131" i="3"/>
  <c r="G130" i="3" s="1"/>
  <c r="E131" i="3"/>
  <c r="D131" i="3"/>
  <c r="O129" i="3"/>
  <c r="O128" i="3" s="1"/>
  <c r="L129" i="3"/>
  <c r="L128" i="3" s="1"/>
  <c r="I129" i="3"/>
  <c r="I128" i="3" s="1"/>
  <c r="F129" i="3"/>
  <c r="N128" i="3"/>
  <c r="M128" i="3"/>
  <c r="K128" i="3"/>
  <c r="J128" i="3"/>
  <c r="H128" i="3"/>
  <c r="G128" i="3"/>
  <c r="F128" i="3"/>
  <c r="E128" i="3"/>
  <c r="D128" i="3"/>
  <c r="O127" i="3"/>
  <c r="L127" i="3"/>
  <c r="I127" i="3"/>
  <c r="F127" i="3"/>
  <c r="O126" i="3"/>
  <c r="L126" i="3"/>
  <c r="I126" i="3"/>
  <c r="F126" i="3"/>
  <c r="O125" i="3"/>
  <c r="L125" i="3"/>
  <c r="I125" i="3"/>
  <c r="F125" i="3"/>
  <c r="O124" i="3"/>
  <c r="L124" i="3"/>
  <c r="I124" i="3"/>
  <c r="F124" i="3"/>
  <c r="O123" i="3"/>
  <c r="O122" i="3" s="1"/>
  <c r="L123" i="3"/>
  <c r="I123" i="3"/>
  <c r="I122" i="3" s="1"/>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I116" i="3" s="1"/>
  <c r="F117" i="3"/>
  <c r="F116" i="3" s="1"/>
  <c r="N116" i="3"/>
  <c r="M116" i="3"/>
  <c r="K116" i="3"/>
  <c r="J116" i="3"/>
  <c r="H116" i="3"/>
  <c r="G116" i="3"/>
  <c r="E116" i="3"/>
  <c r="D116" i="3"/>
  <c r="O115" i="3"/>
  <c r="L115" i="3"/>
  <c r="I115" i="3"/>
  <c r="F115" i="3"/>
  <c r="O114" i="3"/>
  <c r="L114" i="3"/>
  <c r="I114" i="3"/>
  <c r="F114" i="3"/>
  <c r="O113" i="3"/>
  <c r="O112" i="3" s="1"/>
  <c r="L113" i="3"/>
  <c r="I113" i="3"/>
  <c r="I112" i="3" s="1"/>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L95" i="3" s="1"/>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I89" i="3" s="1"/>
  <c r="F90" i="3"/>
  <c r="N89" i="3"/>
  <c r="M89" i="3"/>
  <c r="K89" i="3"/>
  <c r="J89" i="3"/>
  <c r="H89" i="3"/>
  <c r="G89" i="3"/>
  <c r="E89" i="3"/>
  <c r="D89" i="3"/>
  <c r="O88" i="3"/>
  <c r="L88" i="3"/>
  <c r="I88" i="3"/>
  <c r="F88" i="3"/>
  <c r="O87" i="3"/>
  <c r="L87" i="3"/>
  <c r="I87" i="3"/>
  <c r="F87" i="3"/>
  <c r="O86" i="3"/>
  <c r="L86" i="3"/>
  <c r="I86" i="3"/>
  <c r="F86" i="3"/>
  <c r="O85" i="3"/>
  <c r="L85" i="3"/>
  <c r="L84" i="3" s="1"/>
  <c r="I85" i="3"/>
  <c r="I84" i="3" s="1"/>
  <c r="F85" i="3"/>
  <c r="N84" i="3"/>
  <c r="M84" i="3"/>
  <c r="K84" i="3"/>
  <c r="J84" i="3"/>
  <c r="J83" i="3" s="1"/>
  <c r="H84" i="3"/>
  <c r="G84" i="3"/>
  <c r="E84" i="3"/>
  <c r="D84" i="3"/>
  <c r="O82" i="3"/>
  <c r="L82" i="3"/>
  <c r="I82" i="3"/>
  <c r="F82" i="3"/>
  <c r="O81" i="3"/>
  <c r="L81" i="3"/>
  <c r="L80" i="3" s="1"/>
  <c r="I81" i="3"/>
  <c r="F81" i="3"/>
  <c r="O80" i="3"/>
  <c r="N80" i="3"/>
  <c r="M80" i="3"/>
  <c r="K80" i="3"/>
  <c r="J80" i="3"/>
  <c r="H80" i="3"/>
  <c r="G80" i="3"/>
  <c r="F80" i="3"/>
  <c r="E80" i="3"/>
  <c r="D80" i="3"/>
  <c r="O79" i="3"/>
  <c r="L79" i="3"/>
  <c r="I79" i="3"/>
  <c r="F79" i="3"/>
  <c r="O78" i="3"/>
  <c r="L78" i="3"/>
  <c r="L77" i="3" s="1"/>
  <c r="I78" i="3"/>
  <c r="I77" i="3" s="1"/>
  <c r="F78" i="3"/>
  <c r="N77" i="3"/>
  <c r="N76" i="3" s="1"/>
  <c r="M77" i="3"/>
  <c r="M76" i="3" s="1"/>
  <c r="K77" i="3"/>
  <c r="J77" i="3"/>
  <c r="H77" i="3"/>
  <c r="G77" i="3"/>
  <c r="E77" i="3"/>
  <c r="D77" i="3"/>
  <c r="D76" i="3" s="1"/>
  <c r="H76" i="3"/>
  <c r="O74" i="3"/>
  <c r="L74" i="3"/>
  <c r="I74" i="3"/>
  <c r="F74" i="3"/>
  <c r="O73" i="3"/>
  <c r="L73" i="3"/>
  <c r="I73" i="3"/>
  <c r="F73" i="3"/>
  <c r="O72" i="3"/>
  <c r="L72" i="3"/>
  <c r="I72" i="3"/>
  <c r="F72" i="3"/>
  <c r="O71" i="3"/>
  <c r="L71" i="3"/>
  <c r="I71" i="3"/>
  <c r="F71" i="3"/>
  <c r="O70" i="3"/>
  <c r="L70" i="3"/>
  <c r="I70" i="3"/>
  <c r="I69" i="3" s="1"/>
  <c r="I67" i="3" s="1"/>
  <c r="F70" i="3"/>
  <c r="N69" i="3"/>
  <c r="N67" i="3" s="1"/>
  <c r="M69" i="3"/>
  <c r="M67" i="3" s="1"/>
  <c r="K69" i="3"/>
  <c r="K67" i="3" s="1"/>
  <c r="J69" i="3"/>
  <c r="J67" i="3" s="1"/>
  <c r="H69" i="3"/>
  <c r="G69" i="3"/>
  <c r="E69" i="3"/>
  <c r="E67" i="3" s="1"/>
  <c r="D69" i="3"/>
  <c r="O68" i="3"/>
  <c r="L68" i="3"/>
  <c r="I68" i="3"/>
  <c r="D68" i="3"/>
  <c r="F68" i="3" s="1"/>
  <c r="H67" i="3"/>
  <c r="G67" i="3"/>
  <c r="O66" i="3"/>
  <c r="L66" i="3"/>
  <c r="I66" i="3"/>
  <c r="F66" i="3"/>
  <c r="O65" i="3"/>
  <c r="L65" i="3"/>
  <c r="I65" i="3"/>
  <c r="F65" i="3"/>
  <c r="O64" i="3"/>
  <c r="L64" i="3"/>
  <c r="I64" i="3"/>
  <c r="F64" i="3"/>
  <c r="O63" i="3"/>
  <c r="L63" i="3"/>
  <c r="I63" i="3"/>
  <c r="D63" i="3"/>
  <c r="F63" i="3" s="1"/>
  <c r="O62" i="3"/>
  <c r="L62" i="3"/>
  <c r="I62" i="3"/>
  <c r="F62" i="3"/>
  <c r="C62" i="3" s="1"/>
  <c r="O61" i="3"/>
  <c r="L61" i="3"/>
  <c r="I61" i="3"/>
  <c r="F61" i="3"/>
  <c r="O60" i="3"/>
  <c r="L60" i="3"/>
  <c r="I60" i="3"/>
  <c r="F60" i="3"/>
  <c r="O59" i="3"/>
  <c r="L59" i="3"/>
  <c r="I59" i="3"/>
  <c r="F59" i="3"/>
  <c r="N58" i="3"/>
  <c r="M58" i="3"/>
  <c r="K58" i="3"/>
  <c r="J58" i="3"/>
  <c r="H58" i="3"/>
  <c r="G58" i="3"/>
  <c r="E58" i="3"/>
  <c r="D58" i="3"/>
  <c r="O57" i="3"/>
  <c r="L57" i="3"/>
  <c r="I57" i="3"/>
  <c r="F57" i="3"/>
  <c r="D57" i="3"/>
  <c r="O56" i="3"/>
  <c r="L56" i="3"/>
  <c r="I56" i="3"/>
  <c r="I55" i="3" s="1"/>
  <c r="D56" i="3"/>
  <c r="F56" i="3" s="1"/>
  <c r="N55" i="3"/>
  <c r="M55" i="3"/>
  <c r="L55" i="3"/>
  <c r="K55" i="3"/>
  <c r="K54" i="3" s="1"/>
  <c r="J55" i="3"/>
  <c r="H55" i="3"/>
  <c r="G55" i="3"/>
  <c r="G54" i="3" s="1"/>
  <c r="G53" i="3" s="1"/>
  <c r="E55" i="3"/>
  <c r="H54" i="3"/>
  <c r="H53" i="3" s="1"/>
  <c r="E54" i="3"/>
  <c r="E53" i="3" s="1"/>
  <c r="O47" i="3"/>
  <c r="C47" i="3" s="1"/>
  <c r="O46" i="3"/>
  <c r="N45" i="3"/>
  <c r="M45" i="3"/>
  <c r="L44" i="3"/>
  <c r="L43" i="3" s="1"/>
  <c r="I44" i="3"/>
  <c r="I43" i="3" s="1"/>
  <c r="F44" i="3"/>
  <c r="F43" i="3" s="1"/>
  <c r="K43" i="3"/>
  <c r="J43" i="3"/>
  <c r="H43" i="3"/>
  <c r="G43" i="3"/>
  <c r="E43" i="3"/>
  <c r="D43" i="3"/>
  <c r="F42" i="3"/>
  <c r="E41" i="3"/>
  <c r="D41" i="3"/>
  <c r="L40" i="3"/>
  <c r="C40" i="3" s="1"/>
  <c r="L39" i="3"/>
  <c r="C39" i="3" s="1"/>
  <c r="L38" i="3"/>
  <c r="C38" i="3" s="1"/>
  <c r="L37" i="3"/>
  <c r="K36" i="3"/>
  <c r="J36" i="3"/>
  <c r="L35" i="3"/>
  <c r="C35" i="3" s="1"/>
  <c r="L34" i="3"/>
  <c r="K33" i="3"/>
  <c r="J33" i="3"/>
  <c r="L32" i="3"/>
  <c r="K31" i="3"/>
  <c r="J31" i="3"/>
  <c r="L30" i="3"/>
  <c r="C30" i="3" s="1"/>
  <c r="L29" i="3"/>
  <c r="C29" i="3" s="1"/>
  <c r="L28" i="3"/>
  <c r="C28" i="3" s="1"/>
  <c r="K27" i="3"/>
  <c r="J27" i="3"/>
  <c r="J26" i="3"/>
  <c r="F25" i="3"/>
  <c r="C25" i="3" s="1"/>
  <c r="I24" i="3"/>
  <c r="D24" i="3"/>
  <c r="F24" i="3" s="1"/>
  <c r="O23" i="3"/>
  <c r="L23" i="3"/>
  <c r="I23" i="3"/>
  <c r="F23" i="3"/>
  <c r="O22" i="3"/>
  <c r="L22" i="3"/>
  <c r="L21" i="3" s="1"/>
  <c r="I22" i="3"/>
  <c r="F22" i="3"/>
  <c r="N21" i="3"/>
  <c r="N292" i="3" s="1"/>
  <c r="N291" i="3" s="1"/>
  <c r="M21" i="3"/>
  <c r="M20" i="3" s="1"/>
  <c r="K21" i="3"/>
  <c r="K292" i="3" s="1"/>
  <c r="J21" i="3"/>
  <c r="I21" i="3"/>
  <c r="H21" i="3"/>
  <c r="H292" i="3" s="1"/>
  <c r="G21" i="3"/>
  <c r="E21" i="3"/>
  <c r="E292" i="3" s="1"/>
  <c r="E291" i="3" s="1"/>
  <c r="D21" i="3"/>
  <c r="D292" i="3" s="1"/>
  <c r="D291" i="3" s="1"/>
  <c r="C22" i="3" l="1"/>
  <c r="C111" i="3"/>
  <c r="C139" i="3"/>
  <c r="C182" i="3"/>
  <c r="H173" i="3"/>
  <c r="C210" i="3"/>
  <c r="C214" i="3"/>
  <c r="C222" i="3"/>
  <c r="C223" i="3"/>
  <c r="C224" i="3"/>
  <c r="C225" i="3"/>
  <c r="N231" i="3"/>
  <c r="N270" i="3"/>
  <c r="N269" i="3" s="1"/>
  <c r="C294" i="3"/>
  <c r="C298" i="3"/>
  <c r="N20" i="3"/>
  <c r="J187" i="3"/>
  <c r="G259" i="3"/>
  <c r="D20" i="3"/>
  <c r="D55" i="3"/>
  <c r="O55" i="3"/>
  <c r="C163" i="3"/>
  <c r="L167" i="3"/>
  <c r="C170" i="3"/>
  <c r="C202" i="3"/>
  <c r="K204" i="3"/>
  <c r="G269" i="3"/>
  <c r="I270" i="3"/>
  <c r="I269" i="3" s="1"/>
  <c r="O21" i="3"/>
  <c r="K53" i="3"/>
  <c r="O58" i="3"/>
  <c r="C68" i="3"/>
  <c r="L76" i="3"/>
  <c r="C86" i="3"/>
  <c r="D130" i="3"/>
  <c r="M187" i="3"/>
  <c r="L188" i="3"/>
  <c r="L187" i="3" s="1"/>
  <c r="I188" i="3"/>
  <c r="I187" i="3" s="1"/>
  <c r="M231" i="3"/>
  <c r="E231" i="3"/>
  <c r="C23" i="3"/>
  <c r="H20" i="3"/>
  <c r="C72" i="3"/>
  <c r="H75" i="3"/>
  <c r="C91" i="3"/>
  <c r="C107" i="3"/>
  <c r="C108" i="3"/>
  <c r="C110" i="3"/>
  <c r="O103" i="3"/>
  <c r="H83" i="3"/>
  <c r="C127" i="3"/>
  <c r="C129" i="3"/>
  <c r="C143" i="3"/>
  <c r="C145" i="3"/>
  <c r="C146" i="3"/>
  <c r="C167" i="3"/>
  <c r="K173" i="3"/>
  <c r="I179" i="3"/>
  <c r="I174" i="3" s="1"/>
  <c r="I173" i="3" s="1"/>
  <c r="G187" i="3"/>
  <c r="K187" i="3"/>
  <c r="H204" i="3"/>
  <c r="C218" i="3"/>
  <c r="C242" i="3"/>
  <c r="C243" i="3"/>
  <c r="C245" i="3"/>
  <c r="J231" i="3"/>
  <c r="O252" i="3"/>
  <c r="O251" i="3" s="1"/>
  <c r="D259" i="3"/>
  <c r="H270" i="3"/>
  <c r="H269" i="3" s="1"/>
  <c r="M270" i="3"/>
  <c r="M269" i="3" s="1"/>
  <c r="L112" i="3"/>
  <c r="O187" i="3"/>
  <c r="K26" i="3"/>
  <c r="D54" i="3"/>
  <c r="D53" i="3" s="1"/>
  <c r="M54" i="3"/>
  <c r="C99" i="3"/>
  <c r="C155" i="3"/>
  <c r="M173" i="3"/>
  <c r="C186" i="3"/>
  <c r="D204" i="3"/>
  <c r="M204" i="3"/>
  <c r="F233" i="3"/>
  <c r="C233" i="3" s="1"/>
  <c r="C250" i="3"/>
  <c r="C258" i="3"/>
  <c r="C266" i="3"/>
  <c r="C278" i="3"/>
  <c r="L276" i="3"/>
  <c r="J269" i="3"/>
  <c r="C282" i="3"/>
  <c r="L293" i="3"/>
  <c r="D67" i="3"/>
  <c r="F198" i="3"/>
  <c r="C64" i="3"/>
  <c r="C65" i="3"/>
  <c r="K76" i="3"/>
  <c r="J76" i="3"/>
  <c r="M83" i="3"/>
  <c r="M75" i="3" s="1"/>
  <c r="L103" i="3"/>
  <c r="C119" i="3"/>
  <c r="C120" i="3"/>
  <c r="C121" i="3"/>
  <c r="C135" i="3"/>
  <c r="C137" i="3"/>
  <c r="H130" i="3"/>
  <c r="C159" i="3"/>
  <c r="D187" i="3"/>
  <c r="N187" i="3"/>
  <c r="C206" i="3"/>
  <c r="C228" i="3"/>
  <c r="C229" i="3"/>
  <c r="C274" i="3"/>
  <c r="C275" i="3"/>
  <c r="D270" i="3"/>
  <c r="D269" i="3" s="1"/>
  <c r="C43" i="3"/>
  <c r="J292" i="3"/>
  <c r="J291" i="3" s="1"/>
  <c r="J20" i="3"/>
  <c r="C32" i="3"/>
  <c r="L31" i="3"/>
  <c r="C31" i="3" s="1"/>
  <c r="C56" i="3"/>
  <c r="C123" i="3"/>
  <c r="I216" i="3"/>
  <c r="G292" i="3"/>
  <c r="G291" i="3" s="1"/>
  <c r="K291" i="3"/>
  <c r="C24" i="3"/>
  <c r="N54" i="3"/>
  <c r="N53" i="3" s="1"/>
  <c r="C63" i="3"/>
  <c r="C71" i="3"/>
  <c r="K83" i="3"/>
  <c r="E83" i="3"/>
  <c r="C113" i="3"/>
  <c r="C114" i="3"/>
  <c r="C115" i="3"/>
  <c r="C126" i="3"/>
  <c r="N130" i="3"/>
  <c r="E130" i="3"/>
  <c r="C150" i="3"/>
  <c r="C152" i="3"/>
  <c r="C153" i="3"/>
  <c r="O151" i="3"/>
  <c r="C160" i="3"/>
  <c r="C161" i="3"/>
  <c r="C162" i="3"/>
  <c r="C169" i="3"/>
  <c r="O166" i="3"/>
  <c r="O165" i="3" s="1"/>
  <c r="H187" i="3"/>
  <c r="K195" i="3"/>
  <c r="C201" i="3"/>
  <c r="H195" i="3"/>
  <c r="I205" i="3"/>
  <c r="C212" i="3"/>
  <c r="C213" i="3"/>
  <c r="D231" i="3"/>
  <c r="D230" i="3" s="1"/>
  <c r="H231" i="3"/>
  <c r="H230" i="3" s="1"/>
  <c r="G231" i="3"/>
  <c r="G230" i="3" s="1"/>
  <c r="C249" i="3"/>
  <c r="C255" i="3"/>
  <c r="C257" i="3"/>
  <c r="O260" i="3"/>
  <c r="C271" i="3"/>
  <c r="O276" i="3"/>
  <c r="C295" i="3"/>
  <c r="N230" i="3"/>
  <c r="I264" i="3"/>
  <c r="I286" i="3"/>
  <c r="I292" i="3" s="1"/>
  <c r="C57" i="3"/>
  <c r="J54" i="3"/>
  <c r="J53" i="3" s="1"/>
  <c r="O77" i="3"/>
  <c r="G76" i="3"/>
  <c r="C93" i="3"/>
  <c r="C94" i="3"/>
  <c r="D83" i="3"/>
  <c r="D75" i="3" s="1"/>
  <c r="C96" i="3"/>
  <c r="O95" i="3"/>
  <c r="L116" i="3"/>
  <c r="C157" i="3"/>
  <c r="C158" i="3"/>
  <c r="C171" i="3"/>
  <c r="D174" i="3"/>
  <c r="D173" i="3" s="1"/>
  <c r="L175" i="3"/>
  <c r="L196" i="3"/>
  <c r="G195" i="3"/>
  <c r="C203" i="3"/>
  <c r="D195" i="3"/>
  <c r="C207" i="3"/>
  <c r="J204" i="3"/>
  <c r="J195" i="3" s="1"/>
  <c r="N204" i="3"/>
  <c r="N195" i="3" s="1"/>
  <c r="O264" i="3"/>
  <c r="I293" i="3"/>
  <c r="C299" i="3"/>
  <c r="C300" i="3"/>
  <c r="O76" i="3"/>
  <c r="L89" i="3"/>
  <c r="K231" i="3"/>
  <c r="K230" i="3" s="1"/>
  <c r="C254" i="3"/>
  <c r="C61" i="3"/>
  <c r="L69" i="3"/>
  <c r="L67" i="3" s="1"/>
  <c r="C73" i="3"/>
  <c r="E76" i="3"/>
  <c r="C79" i="3"/>
  <c r="N83" i="3"/>
  <c r="N75" i="3" s="1"/>
  <c r="O84" i="3"/>
  <c r="I95" i="3"/>
  <c r="C100" i="3"/>
  <c r="C101" i="3"/>
  <c r="C102" i="3"/>
  <c r="C118" i="3"/>
  <c r="L122" i="3"/>
  <c r="L136" i="3"/>
  <c r="O144" i="3"/>
  <c r="L144" i="3"/>
  <c r="L166" i="3"/>
  <c r="L165" i="3" s="1"/>
  <c r="J174" i="3"/>
  <c r="J173" i="3" s="1"/>
  <c r="C177" i="3"/>
  <c r="O179" i="3"/>
  <c r="L179" i="3"/>
  <c r="E187" i="3"/>
  <c r="C211" i="3"/>
  <c r="C219" i="3"/>
  <c r="C221" i="3"/>
  <c r="F227" i="3"/>
  <c r="C227" i="3" s="1"/>
  <c r="C236" i="3"/>
  <c r="O238" i="3"/>
  <c r="O231" i="3" s="1"/>
  <c r="L246" i="3"/>
  <c r="L252" i="3"/>
  <c r="L251" i="3" s="1"/>
  <c r="O272" i="3"/>
  <c r="C288" i="3"/>
  <c r="O292" i="3"/>
  <c r="M53" i="3"/>
  <c r="C154" i="3"/>
  <c r="F151" i="3"/>
  <c r="M292" i="3"/>
  <c r="M291" i="3" s="1"/>
  <c r="C301" i="3"/>
  <c r="G20" i="3"/>
  <c r="K20" i="3"/>
  <c r="F21" i="3"/>
  <c r="L27" i="3"/>
  <c r="C44" i="3"/>
  <c r="F55" i="3"/>
  <c r="F58" i="3"/>
  <c r="C60" i="3"/>
  <c r="F69" i="3"/>
  <c r="F67" i="3" s="1"/>
  <c r="C70" i="3"/>
  <c r="O69" i="3"/>
  <c r="O67" i="3" s="1"/>
  <c r="F77" i="3"/>
  <c r="C78" i="3"/>
  <c r="C82" i="3"/>
  <c r="G83" i="3"/>
  <c r="C88" i="3"/>
  <c r="C34" i="3"/>
  <c r="L33" i="3"/>
  <c r="C33" i="3" s="1"/>
  <c r="I58" i="3"/>
  <c r="I54" i="3" s="1"/>
  <c r="I53" i="3" s="1"/>
  <c r="C59" i="3"/>
  <c r="I80" i="3"/>
  <c r="C80" i="3" s="1"/>
  <c r="C81" i="3"/>
  <c r="C90" i="3"/>
  <c r="F89" i="3"/>
  <c r="C185" i="3"/>
  <c r="F184" i="3"/>
  <c r="C87" i="3"/>
  <c r="F84" i="3"/>
  <c r="C46" i="3"/>
  <c r="O45" i="3"/>
  <c r="O20" i="3" s="1"/>
  <c r="E20" i="3"/>
  <c r="I20" i="3"/>
  <c r="H291" i="3"/>
  <c r="C37" i="3"/>
  <c r="L36" i="3"/>
  <c r="C36" i="3" s="1"/>
  <c r="C42" i="3"/>
  <c r="F41" i="3"/>
  <c r="C41" i="3" s="1"/>
  <c r="O54" i="3"/>
  <c r="L58" i="3"/>
  <c r="L54" i="3" s="1"/>
  <c r="C66" i="3"/>
  <c r="C74" i="3"/>
  <c r="C138" i="3"/>
  <c r="F136" i="3"/>
  <c r="C85" i="3"/>
  <c r="C92" i="3"/>
  <c r="C128" i="3"/>
  <c r="J130" i="3"/>
  <c r="J75" i="3" s="1"/>
  <c r="C140" i="3"/>
  <c r="C156" i="3"/>
  <c r="C164" i="3"/>
  <c r="C200" i="3"/>
  <c r="I198" i="3"/>
  <c r="I196" i="3" s="1"/>
  <c r="C104" i="3"/>
  <c r="C105" i="3"/>
  <c r="C106" i="3"/>
  <c r="F103" i="3"/>
  <c r="F112" i="3"/>
  <c r="O116" i="3"/>
  <c r="C116" i="3" s="1"/>
  <c r="C124" i="3"/>
  <c r="C125" i="3"/>
  <c r="K130" i="3"/>
  <c r="C132" i="3"/>
  <c r="C133" i="3"/>
  <c r="C134" i="3"/>
  <c r="F131" i="3"/>
  <c r="O141" i="3"/>
  <c r="F144" i="3"/>
  <c r="I144" i="3"/>
  <c r="C148" i="3"/>
  <c r="C149" i="3"/>
  <c r="L151" i="3"/>
  <c r="I166" i="3"/>
  <c r="I165" i="3" s="1"/>
  <c r="C168" i="3"/>
  <c r="N174" i="3"/>
  <c r="N173" i="3" s="1"/>
  <c r="O175" i="3"/>
  <c r="O174" i="3" s="1"/>
  <c r="F179" i="3"/>
  <c r="C183" i="3"/>
  <c r="C261" i="3"/>
  <c r="F260" i="3"/>
  <c r="O89" i="3"/>
  <c r="C97" i="3"/>
  <c r="C98" i="3"/>
  <c r="F95" i="3"/>
  <c r="C95" i="3" s="1"/>
  <c r="I103" i="3"/>
  <c r="C109" i="3"/>
  <c r="C117" i="3"/>
  <c r="I130" i="3"/>
  <c r="O136" i="3"/>
  <c r="C142" i="3"/>
  <c r="F141" i="3"/>
  <c r="C172" i="3"/>
  <c r="C176" i="3"/>
  <c r="O184" i="3"/>
  <c r="C237" i="3"/>
  <c r="F235" i="3"/>
  <c r="C256" i="3"/>
  <c r="I252" i="3"/>
  <c r="I251" i="3" s="1"/>
  <c r="C277" i="3"/>
  <c r="F276" i="3"/>
  <c r="F188" i="3"/>
  <c r="C197" i="3"/>
  <c r="F196" i="3"/>
  <c r="C215" i="3"/>
  <c r="O216" i="3"/>
  <c r="L216" i="3"/>
  <c r="C232" i="3"/>
  <c r="L231" i="3"/>
  <c r="L264" i="3"/>
  <c r="C267" i="3"/>
  <c r="E270" i="3"/>
  <c r="E269" i="3" s="1"/>
  <c r="C279" i="3"/>
  <c r="C280" i="3"/>
  <c r="C281" i="3"/>
  <c r="C285" i="3"/>
  <c r="F284" i="3"/>
  <c r="F122" i="3"/>
  <c r="C122" i="3" s="1"/>
  <c r="F166" i="3"/>
  <c r="O196" i="3"/>
  <c r="O205" i="3"/>
  <c r="C217" i="3"/>
  <c r="F216" i="3"/>
  <c r="J230" i="3"/>
  <c r="C239" i="3"/>
  <c r="C241" i="3"/>
  <c r="F238" i="3"/>
  <c r="C248" i="3"/>
  <c r="I246" i="3"/>
  <c r="C246" i="3" s="1"/>
  <c r="E230" i="3"/>
  <c r="C253" i="3"/>
  <c r="F252" i="3"/>
  <c r="M259" i="3"/>
  <c r="M230" i="3" s="1"/>
  <c r="C265" i="3"/>
  <c r="F264" i="3"/>
  <c r="L270" i="3"/>
  <c r="L269" i="3" s="1"/>
  <c r="C273" i="3"/>
  <c r="F272" i="3"/>
  <c r="C287" i="3"/>
  <c r="L286" i="3"/>
  <c r="L292" i="3" s="1"/>
  <c r="O293" i="3"/>
  <c r="C193" i="3"/>
  <c r="F192" i="3"/>
  <c r="E195" i="3"/>
  <c r="M195" i="3"/>
  <c r="L204" i="3"/>
  <c r="L195" i="3" s="1"/>
  <c r="C208" i="3"/>
  <c r="C209" i="3"/>
  <c r="F205" i="3"/>
  <c r="C220" i="3"/>
  <c r="C240" i="3"/>
  <c r="I238" i="3"/>
  <c r="C244" i="3"/>
  <c r="I259" i="3"/>
  <c r="L260" i="3"/>
  <c r="L259" i="3" s="1"/>
  <c r="C263" i="3"/>
  <c r="C268" i="3"/>
  <c r="C296" i="3"/>
  <c r="C297" i="3"/>
  <c r="F293" i="3"/>
  <c r="C199" i="3"/>
  <c r="C247" i="3"/>
  <c r="M52" i="3" l="1"/>
  <c r="H52" i="3"/>
  <c r="H194" i="3"/>
  <c r="E75" i="3"/>
  <c r="E52" i="3" s="1"/>
  <c r="L174" i="3"/>
  <c r="L173" i="3" s="1"/>
  <c r="N194" i="3"/>
  <c r="K194" i="3"/>
  <c r="D289" i="3"/>
  <c r="D52" i="3"/>
  <c r="M289" i="3"/>
  <c r="C67" i="3"/>
  <c r="N289" i="3"/>
  <c r="L291" i="3"/>
  <c r="L230" i="3"/>
  <c r="L194" i="3" s="1"/>
  <c r="K75" i="3"/>
  <c r="K52" i="3" s="1"/>
  <c r="K51" i="3" s="1"/>
  <c r="C112" i="3"/>
  <c r="O53" i="3"/>
  <c r="O259" i="3"/>
  <c r="O230" i="3" s="1"/>
  <c r="C264" i="3"/>
  <c r="J194" i="3"/>
  <c r="C276" i="3"/>
  <c r="H289" i="3"/>
  <c r="L83" i="3"/>
  <c r="I291" i="3"/>
  <c r="G75" i="3"/>
  <c r="G52" i="3" s="1"/>
  <c r="I231" i="3"/>
  <c r="I230" i="3" s="1"/>
  <c r="M194" i="3"/>
  <c r="E289" i="3"/>
  <c r="O130" i="3"/>
  <c r="I83" i="3"/>
  <c r="O83" i="3"/>
  <c r="C179" i="3"/>
  <c r="C175" i="3"/>
  <c r="D194" i="3"/>
  <c r="D51" i="3" s="1"/>
  <c r="I204" i="3"/>
  <c r="O270" i="3"/>
  <c r="O269" i="3" s="1"/>
  <c r="N52" i="3"/>
  <c r="N51" i="3" s="1"/>
  <c r="I195" i="3"/>
  <c r="I194" i="3" s="1"/>
  <c r="C184" i="3"/>
  <c r="O204" i="3"/>
  <c r="O195" i="3" s="1"/>
  <c r="L130" i="3"/>
  <c r="L75" i="3" s="1"/>
  <c r="C144" i="3"/>
  <c r="L53" i="3"/>
  <c r="C69" i="3"/>
  <c r="C151" i="3"/>
  <c r="J52" i="3"/>
  <c r="G194" i="3"/>
  <c r="G51" i="3" s="1"/>
  <c r="N50" i="3"/>
  <c r="N290" i="3"/>
  <c r="F174" i="3"/>
  <c r="C293" i="3"/>
  <c r="J289" i="3"/>
  <c r="E194" i="3"/>
  <c r="C286" i="3"/>
  <c r="C216" i="3"/>
  <c r="C166" i="3"/>
  <c r="F165" i="3"/>
  <c r="C165" i="3" s="1"/>
  <c r="C196" i="3"/>
  <c r="C235" i="3"/>
  <c r="F231" i="3"/>
  <c r="C260" i="3"/>
  <c r="F259" i="3"/>
  <c r="C259" i="3" s="1"/>
  <c r="C103" i="3"/>
  <c r="C136" i="3"/>
  <c r="F83" i="3"/>
  <c r="C83" i="3" s="1"/>
  <c r="C84" i="3"/>
  <c r="I76" i="3"/>
  <c r="C77" i="3"/>
  <c r="F76" i="3"/>
  <c r="M51" i="3"/>
  <c r="F270" i="3"/>
  <c r="C272" i="3"/>
  <c r="C238" i="3"/>
  <c r="F130" i="3"/>
  <c r="C130" i="3" s="1"/>
  <c r="C131" i="3"/>
  <c r="F292" i="3"/>
  <c r="C21" i="3"/>
  <c r="F20" i="3"/>
  <c r="C192" i="3"/>
  <c r="F191" i="3"/>
  <c r="C191" i="3" s="1"/>
  <c r="G289" i="3"/>
  <c r="C141" i="3"/>
  <c r="O173" i="3"/>
  <c r="C198" i="3"/>
  <c r="C58" i="3"/>
  <c r="C205" i="3"/>
  <c r="F204" i="3"/>
  <c r="C252" i="3"/>
  <c r="F251" i="3"/>
  <c r="C251" i="3" s="1"/>
  <c r="C284" i="3"/>
  <c r="F283" i="3"/>
  <c r="C283" i="3" s="1"/>
  <c r="C188" i="3"/>
  <c r="C45" i="3"/>
  <c r="C89" i="3"/>
  <c r="F54" i="3"/>
  <c r="C55" i="3"/>
  <c r="C27" i="3"/>
  <c r="L26" i="3"/>
  <c r="O291" i="3"/>
  <c r="J51" i="3" l="1"/>
  <c r="H51" i="3"/>
  <c r="C204" i="3"/>
  <c r="E51" i="3"/>
  <c r="L289" i="3"/>
  <c r="O194" i="3"/>
  <c r="K289" i="3"/>
  <c r="L52" i="3"/>
  <c r="L51" i="3" s="1"/>
  <c r="L50" i="3" s="1"/>
  <c r="O289" i="3"/>
  <c r="O75" i="3"/>
  <c r="O52" i="3" s="1"/>
  <c r="O51" i="3" s="1"/>
  <c r="O50" i="3" s="1"/>
  <c r="D290" i="3"/>
  <c r="D50" i="3"/>
  <c r="G290" i="3"/>
  <c r="G50" i="3"/>
  <c r="F187" i="3"/>
  <c r="C187" i="3" s="1"/>
  <c r="I75" i="3"/>
  <c r="I289" i="3" s="1"/>
  <c r="F195" i="3"/>
  <c r="C54" i="3"/>
  <c r="F53" i="3"/>
  <c r="C26" i="3"/>
  <c r="L20" i="3"/>
  <c r="C20" i="3" s="1"/>
  <c r="C292" i="3"/>
  <c r="F291" i="3"/>
  <c r="C291" i="3" s="1"/>
  <c r="M50" i="3"/>
  <c r="M290" i="3"/>
  <c r="F230" i="3"/>
  <c r="C230" i="3" s="1"/>
  <c r="C231" i="3"/>
  <c r="F173" i="3"/>
  <c r="C173" i="3" s="1"/>
  <c r="C174" i="3"/>
  <c r="J50" i="3"/>
  <c r="J290" i="3"/>
  <c r="F269" i="3"/>
  <c r="F194" i="3" s="1"/>
  <c r="C194" i="3" s="1"/>
  <c r="C270" i="3"/>
  <c r="O290" i="3"/>
  <c r="F75" i="3"/>
  <c r="C76" i="3"/>
  <c r="E290" i="3"/>
  <c r="E50" i="3"/>
  <c r="C195" i="3"/>
  <c r="K50" i="3"/>
  <c r="K290" i="3"/>
  <c r="H50" i="3" l="1"/>
  <c r="H290" i="3"/>
  <c r="L290" i="3"/>
  <c r="C75" i="3"/>
  <c r="I52" i="3"/>
  <c r="I51" i="3" s="1"/>
  <c r="I290" i="3" s="1"/>
  <c r="C53" i="3"/>
  <c r="F52" i="3"/>
  <c r="C269" i="3"/>
  <c r="F289" i="3"/>
  <c r="C289" i="3" s="1"/>
  <c r="I50" i="3" l="1"/>
  <c r="F51" i="3"/>
  <c r="C52" i="3"/>
  <c r="F290" i="3" l="1"/>
  <c r="C290" i="3" s="1"/>
  <c r="F50" i="3"/>
  <c r="C50" i="3" s="1"/>
  <c r="C51" i="3"/>
  <c r="I233" i="2" l="1"/>
  <c r="H233" i="2"/>
  <c r="I232" i="2"/>
  <c r="H232" i="2"/>
  <c r="I231" i="2"/>
  <c r="H231" i="2"/>
  <c r="G230" i="2"/>
  <c r="F230" i="2"/>
  <c r="E230" i="2"/>
  <c r="I230" i="2" s="1"/>
  <c r="D230" i="2"/>
  <c r="I229" i="2"/>
  <c r="H229" i="2"/>
  <c r="I228" i="2"/>
  <c r="H228" i="2"/>
  <c r="G227" i="2"/>
  <c r="F227" i="2"/>
  <c r="E227" i="2"/>
  <c r="I227" i="2" s="1"/>
  <c r="D227" i="2"/>
  <c r="H227" i="2" s="1"/>
  <c r="I226" i="2"/>
  <c r="H226" i="2"/>
  <c r="I225" i="2"/>
  <c r="H225" i="2"/>
  <c r="I224" i="2"/>
  <c r="H224" i="2"/>
  <c r="G223" i="2"/>
  <c r="F223" i="2"/>
  <c r="E223" i="2"/>
  <c r="I222" i="2"/>
  <c r="H222" i="2"/>
  <c r="G221" i="2"/>
  <c r="F221" i="2"/>
  <c r="E221" i="2"/>
  <c r="D221" i="2"/>
  <c r="H221" i="2" s="1"/>
  <c r="I220" i="2"/>
  <c r="H220" i="2"/>
  <c r="I219" i="2"/>
  <c r="H219" i="2"/>
  <c r="I218" i="2"/>
  <c r="H218" i="2"/>
  <c r="I217" i="2"/>
  <c r="H217" i="2"/>
  <c r="G216" i="2"/>
  <c r="F216" i="2"/>
  <c r="E216" i="2"/>
  <c r="I216" i="2" s="1"/>
  <c r="D216" i="2"/>
  <c r="H216" i="2" s="1"/>
  <c r="I215" i="2"/>
  <c r="H215" i="2"/>
  <c r="I214" i="2"/>
  <c r="H214" i="2"/>
  <c r="I213" i="2"/>
  <c r="H213" i="2"/>
  <c r="G212" i="2"/>
  <c r="F212" i="2"/>
  <c r="E212" i="2"/>
  <c r="I212" i="2" s="1"/>
  <c r="D212" i="2"/>
  <c r="I211" i="2"/>
  <c r="H211" i="2"/>
  <c r="I210" i="2"/>
  <c r="H210" i="2"/>
  <c r="I209" i="2"/>
  <c r="H209" i="2"/>
  <c r="I208" i="2"/>
  <c r="H208" i="2"/>
  <c r="G207" i="2"/>
  <c r="F207" i="2"/>
  <c r="E207" i="2"/>
  <c r="D207" i="2"/>
  <c r="I206" i="2"/>
  <c r="H206" i="2"/>
  <c r="I205" i="2"/>
  <c r="H205" i="2"/>
  <c r="I204" i="2"/>
  <c r="H204" i="2"/>
  <c r="I203" i="2"/>
  <c r="H203" i="2"/>
  <c r="I202" i="2"/>
  <c r="H202" i="2"/>
  <c r="I201" i="2"/>
  <c r="H201" i="2"/>
  <c r="I200" i="2"/>
  <c r="H200" i="2"/>
  <c r="I199" i="2"/>
  <c r="H199" i="2"/>
  <c r="I198" i="2"/>
  <c r="H198" i="2"/>
  <c r="G197" i="2"/>
  <c r="F197" i="2"/>
  <c r="F196" i="2" s="1"/>
  <c r="E197" i="2"/>
  <c r="I197" i="2" s="1"/>
  <c r="D197" i="2"/>
  <c r="H197" i="2" s="1"/>
  <c r="G196" i="2"/>
  <c r="E196" i="2"/>
  <c r="D196" i="2"/>
  <c r="I195" i="2"/>
  <c r="H195" i="2"/>
  <c r="I194" i="2"/>
  <c r="H194" i="2"/>
  <c r="I193" i="2"/>
  <c r="H193" i="2"/>
  <c r="I192" i="2"/>
  <c r="H192" i="2"/>
  <c r="I191" i="2"/>
  <c r="H191" i="2"/>
  <c r="I190" i="2"/>
  <c r="H190" i="2"/>
  <c r="I189" i="2"/>
  <c r="H189" i="2"/>
  <c r="G188" i="2"/>
  <c r="F188" i="2"/>
  <c r="E188" i="2"/>
  <c r="I188" i="2" s="1"/>
  <c r="D188" i="2"/>
  <c r="I187" i="2"/>
  <c r="H187" i="2"/>
  <c r="I186" i="2"/>
  <c r="H186" i="2"/>
  <c r="I185" i="2"/>
  <c r="H185" i="2"/>
  <c r="I184" i="2"/>
  <c r="H184" i="2"/>
  <c r="G183" i="2"/>
  <c r="F183" i="2"/>
  <c r="E183" i="2"/>
  <c r="I183" i="2" s="1"/>
  <c r="D183" i="2"/>
  <c r="H183" i="2" s="1"/>
  <c r="I182" i="2"/>
  <c r="H182" i="2"/>
  <c r="G181" i="2"/>
  <c r="F181" i="2"/>
  <c r="E181" i="2"/>
  <c r="I181" i="2" s="1"/>
  <c r="D181" i="2"/>
  <c r="H181" i="2" s="1"/>
  <c r="I180" i="2"/>
  <c r="H180" i="2"/>
  <c r="I179" i="2"/>
  <c r="H179" i="2"/>
  <c r="I178" i="2"/>
  <c r="H178" i="2"/>
  <c r="I177" i="2"/>
  <c r="H177" i="2"/>
  <c r="G176" i="2"/>
  <c r="F176" i="2"/>
  <c r="E176" i="2"/>
  <c r="I176" i="2" s="1"/>
  <c r="D176" i="2"/>
  <c r="H176" i="2" s="1"/>
  <c r="I175" i="2"/>
  <c r="H175" i="2"/>
  <c r="I174" i="2"/>
  <c r="H174" i="2"/>
  <c r="I173" i="2"/>
  <c r="H173" i="2"/>
  <c r="I172" i="2"/>
  <c r="H172" i="2"/>
  <c r="I171" i="2"/>
  <c r="H171" i="2"/>
  <c r="G170" i="2"/>
  <c r="F170" i="2"/>
  <c r="E170" i="2"/>
  <c r="I170" i="2" s="1"/>
  <c r="D170" i="2"/>
  <c r="I169" i="2"/>
  <c r="H169" i="2"/>
  <c r="I168" i="2"/>
  <c r="H168" i="2"/>
  <c r="I167" i="2"/>
  <c r="H167" i="2"/>
  <c r="I166" i="2"/>
  <c r="H166" i="2"/>
  <c r="I165" i="2"/>
  <c r="H165" i="2"/>
  <c r="I164" i="2"/>
  <c r="H164" i="2"/>
  <c r="G163" i="2"/>
  <c r="F163" i="2"/>
  <c r="E163" i="2"/>
  <c r="I163" i="2" s="1"/>
  <c r="D163" i="2"/>
  <c r="I162" i="2"/>
  <c r="H162" i="2"/>
  <c r="G161" i="2"/>
  <c r="F161" i="2"/>
  <c r="F160" i="2" s="1"/>
  <c r="E161" i="2"/>
  <c r="I161" i="2" s="1"/>
  <c r="I160" i="2" s="1"/>
  <c r="D161" i="2"/>
  <c r="H161" i="2" s="1"/>
  <c r="G160" i="2"/>
  <c r="E160" i="2"/>
  <c r="D160" i="2"/>
  <c r="I159" i="2"/>
  <c r="H159" i="2"/>
  <c r="I158" i="2"/>
  <c r="H158" i="2"/>
  <c r="I157" i="2"/>
  <c r="H157" i="2"/>
  <c r="I156" i="2"/>
  <c r="H156" i="2"/>
  <c r="I155" i="2"/>
  <c r="H155" i="2"/>
  <c r="G154" i="2"/>
  <c r="F154" i="2"/>
  <c r="E154" i="2"/>
  <c r="D154" i="2"/>
  <c r="I153" i="2"/>
  <c r="H153" i="2"/>
  <c r="I152" i="2"/>
  <c r="H152" i="2"/>
  <c r="I151" i="2"/>
  <c r="H151" i="2"/>
  <c r="I150" i="2"/>
  <c r="H150" i="2"/>
  <c r="G149" i="2"/>
  <c r="F149" i="2"/>
  <c r="E149" i="2"/>
  <c r="I149" i="2" s="1"/>
  <c r="D149" i="2"/>
  <c r="I148" i="2"/>
  <c r="H148" i="2"/>
  <c r="I147" i="2"/>
  <c r="H147" i="2"/>
  <c r="I146" i="2"/>
  <c r="H146" i="2"/>
  <c r="I145" i="2"/>
  <c r="H145" i="2"/>
  <c r="I144" i="2"/>
  <c r="H144" i="2"/>
  <c r="G143" i="2"/>
  <c r="F143" i="2"/>
  <c r="E143" i="2"/>
  <c r="I143" i="2" s="1"/>
  <c r="D143" i="2"/>
  <c r="H143" i="2" s="1"/>
  <c r="I142" i="2"/>
  <c r="H142" i="2"/>
  <c r="I141" i="2"/>
  <c r="H141" i="2"/>
  <c r="I140" i="2"/>
  <c r="H140" i="2"/>
  <c r="I139" i="2"/>
  <c r="H139" i="2"/>
  <c r="I138" i="2"/>
  <c r="H138" i="2"/>
  <c r="G137" i="2"/>
  <c r="F137" i="2"/>
  <c r="E137" i="2"/>
  <c r="I137" i="2" s="1"/>
  <c r="D137" i="2"/>
  <c r="I136" i="2"/>
  <c r="H136" i="2"/>
  <c r="I135" i="2"/>
  <c r="H135" i="2"/>
  <c r="I134" i="2"/>
  <c r="H134" i="2"/>
  <c r="I133" i="2"/>
  <c r="H133" i="2"/>
  <c r="I132" i="2"/>
  <c r="H132" i="2"/>
  <c r="G131" i="2"/>
  <c r="F131" i="2"/>
  <c r="E131" i="2"/>
  <c r="I131" i="2" s="1"/>
  <c r="D131" i="2"/>
  <c r="H131" i="2" s="1"/>
  <c r="I130" i="2"/>
  <c r="H130" i="2"/>
  <c r="I129" i="2"/>
  <c r="H129" i="2"/>
  <c r="I128" i="2"/>
  <c r="H128" i="2"/>
  <c r="I127" i="2"/>
  <c r="H127" i="2"/>
  <c r="G126" i="2"/>
  <c r="F126" i="2"/>
  <c r="E126" i="2"/>
  <c r="I126" i="2" s="1"/>
  <c r="D126" i="2"/>
  <c r="D125" i="2" s="1"/>
  <c r="G125" i="2"/>
  <c r="F125" i="2"/>
  <c r="E125" i="2"/>
  <c r="I124" i="2"/>
  <c r="H124" i="2"/>
  <c r="I123" i="2"/>
  <c r="H123" i="2"/>
  <c r="I122" i="2"/>
  <c r="H122" i="2"/>
  <c r="G121" i="2"/>
  <c r="F121" i="2"/>
  <c r="E121" i="2"/>
  <c r="I121" i="2" s="1"/>
  <c r="D121" i="2"/>
  <c r="I120" i="2"/>
  <c r="H120" i="2"/>
  <c r="I119" i="2"/>
  <c r="H119" i="2"/>
  <c r="G118" i="2"/>
  <c r="F118" i="2"/>
  <c r="E118" i="2"/>
  <c r="I118" i="2" s="1"/>
  <c r="D118" i="2"/>
  <c r="I117" i="2"/>
  <c r="H117" i="2"/>
  <c r="G116" i="2"/>
  <c r="F116" i="2"/>
  <c r="E116" i="2"/>
  <c r="D116" i="2"/>
  <c r="H116" i="2" s="1"/>
  <c r="I115" i="2"/>
  <c r="H115" i="2"/>
  <c r="G114" i="2"/>
  <c r="F114" i="2"/>
  <c r="E114" i="2"/>
  <c r="I114" i="2" s="1"/>
  <c r="D114" i="2"/>
  <c r="I113" i="2"/>
  <c r="H113" i="2"/>
  <c r="I112" i="2"/>
  <c r="H112" i="2"/>
  <c r="I111" i="2"/>
  <c r="H111" i="2"/>
  <c r="I110" i="2"/>
  <c r="H110" i="2"/>
  <c r="I109" i="2"/>
  <c r="H109" i="2"/>
  <c r="G108" i="2"/>
  <c r="F108" i="2"/>
  <c r="E108" i="2"/>
  <c r="D108" i="2"/>
  <c r="H108" i="2" s="1"/>
  <c r="G107" i="2"/>
  <c r="F107" i="2"/>
  <c r="E107" i="2"/>
  <c r="I106" i="2"/>
  <c r="H106" i="2"/>
  <c r="I105" i="2"/>
  <c r="H105" i="2"/>
  <c r="I104" i="2"/>
  <c r="H104" i="2"/>
  <c r="I103" i="2"/>
  <c r="H103" i="2"/>
  <c r="G102" i="2"/>
  <c r="F102" i="2"/>
  <c r="E102" i="2"/>
  <c r="I102" i="2" s="1"/>
  <c r="D102" i="2"/>
  <c r="H102" i="2" s="1"/>
  <c r="I101" i="2"/>
  <c r="H101" i="2"/>
  <c r="I100" i="2"/>
  <c r="H100" i="2"/>
  <c r="I99" i="2"/>
  <c r="H99" i="2"/>
  <c r="G98" i="2"/>
  <c r="F98" i="2"/>
  <c r="E98" i="2"/>
  <c r="D98" i="2"/>
  <c r="I97" i="2"/>
  <c r="H97" i="2"/>
  <c r="I96" i="2"/>
  <c r="H96" i="2"/>
  <c r="I95" i="2"/>
  <c r="H95" i="2"/>
  <c r="I94" i="2"/>
  <c r="H94" i="2"/>
  <c r="I93" i="2"/>
  <c r="H93" i="2"/>
  <c r="G92" i="2"/>
  <c r="F92" i="2"/>
  <c r="E92" i="2"/>
  <c r="I92" i="2" s="1"/>
  <c r="D92" i="2"/>
  <c r="H92" i="2" s="1"/>
  <c r="I91" i="2"/>
  <c r="H91" i="2"/>
  <c r="I90" i="2"/>
  <c r="H90" i="2"/>
  <c r="G89" i="2"/>
  <c r="F89" i="2"/>
  <c r="E89" i="2"/>
  <c r="I89" i="2" s="1"/>
  <c r="D89" i="2"/>
  <c r="H89" i="2" s="1"/>
  <c r="I88" i="2"/>
  <c r="H88" i="2"/>
  <c r="I87" i="2"/>
  <c r="H87" i="2"/>
  <c r="I86" i="2"/>
  <c r="H86" i="2"/>
  <c r="I85" i="2"/>
  <c r="H85" i="2"/>
  <c r="I84" i="2"/>
  <c r="H84" i="2"/>
  <c r="G83" i="2"/>
  <c r="F83" i="2"/>
  <c r="E83" i="2"/>
  <c r="I83" i="2" s="1"/>
  <c r="D83" i="2"/>
  <c r="H83" i="2" s="1"/>
  <c r="I82" i="2"/>
  <c r="H82" i="2"/>
  <c r="I81" i="2"/>
  <c r="H81" i="2"/>
  <c r="I80" i="2"/>
  <c r="H80" i="2"/>
  <c r="G79" i="2"/>
  <c r="F79" i="2"/>
  <c r="E79" i="2"/>
  <c r="I79" i="2" s="1"/>
  <c r="D79" i="2"/>
  <c r="H79" i="2" s="1"/>
  <c r="I78" i="2"/>
  <c r="H78" i="2"/>
  <c r="I77" i="2"/>
  <c r="H77" i="2"/>
  <c r="G76" i="2"/>
  <c r="F76" i="2"/>
  <c r="E76" i="2"/>
  <c r="I76" i="2" s="1"/>
  <c r="D76" i="2"/>
  <c r="H76" i="2" s="1"/>
  <c r="G75" i="2"/>
  <c r="F75" i="2"/>
  <c r="E75" i="2"/>
  <c r="I74" i="2"/>
  <c r="H74" i="2"/>
  <c r="I73" i="2"/>
  <c r="H73" i="2"/>
  <c r="G72" i="2"/>
  <c r="F72" i="2"/>
  <c r="E72" i="2"/>
  <c r="I72" i="2" s="1"/>
  <c r="D72" i="2"/>
  <c r="H72" i="2" s="1"/>
  <c r="I71" i="2"/>
  <c r="H71" i="2"/>
  <c r="I70" i="2"/>
  <c r="H70" i="2"/>
  <c r="G69" i="2"/>
  <c r="F69" i="2"/>
  <c r="E69" i="2"/>
  <c r="I69" i="2" s="1"/>
  <c r="D69" i="2"/>
  <c r="H69" i="2" s="1"/>
  <c r="I68" i="2"/>
  <c r="H68" i="2"/>
  <c r="I67" i="2"/>
  <c r="H67" i="2"/>
  <c r="I66" i="2"/>
  <c r="H66" i="2"/>
  <c r="I65" i="2"/>
  <c r="H65" i="2"/>
  <c r="G64" i="2"/>
  <c r="F64" i="2"/>
  <c r="E64" i="2"/>
  <c r="I64" i="2" s="1"/>
  <c r="D64" i="2"/>
  <c r="H64" i="2" s="1"/>
  <c r="I63" i="2"/>
  <c r="H63" i="2"/>
  <c r="I62" i="2"/>
  <c r="H62" i="2"/>
  <c r="I61" i="2"/>
  <c r="H61" i="2"/>
  <c r="I60" i="2"/>
  <c r="H60" i="2"/>
  <c r="G59" i="2"/>
  <c r="F59" i="2"/>
  <c r="F58" i="2" s="1"/>
  <c r="E59" i="2"/>
  <c r="I59" i="2" s="1"/>
  <c r="I58" i="2" s="1"/>
  <c r="D59" i="2"/>
  <c r="H59" i="2" s="1"/>
  <c r="H58" i="2" s="1"/>
  <c r="G58" i="2"/>
  <c r="E58" i="2"/>
  <c r="D58" i="2"/>
  <c r="I57" i="2"/>
  <c r="H57" i="2"/>
  <c r="I56" i="2"/>
  <c r="H56" i="2"/>
  <c r="I55" i="2"/>
  <c r="H55" i="2"/>
  <c r="I54" i="2"/>
  <c r="H54" i="2"/>
  <c r="I53" i="2"/>
  <c r="H53" i="2"/>
  <c r="I52" i="2"/>
  <c r="H52" i="2"/>
  <c r="G51" i="2"/>
  <c r="F51" i="2"/>
  <c r="E51" i="2"/>
  <c r="D51" i="2"/>
  <c r="H51" i="2" s="1"/>
  <c r="I50" i="2"/>
  <c r="H50" i="2"/>
  <c r="I49" i="2"/>
  <c r="H49" i="2"/>
  <c r="I48" i="2"/>
  <c r="H48" i="2"/>
  <c r="I47" i="2"/>
  <c r="H47" i="2"/>
  <c r="I46" i="2"/>
  <c r="H46" i="2"/>
  <c r="I45" i="2"/>
  <c r="H45" i="2"/>
  <c r="G44" i="2"/>
  <c r="F44" i="2"/>
  <c r="E44" i="2"/>
  <c r="D44" i="2"/>
  <c r="H44" i="2" s="1"/>
  <c r="I43" i="2"/>
  <c r="H43" i="2"/>
  <c r="I42" i="2"/>
  <c r="H42" i="2"/>
  <c r="I41" i="2"/>
  <c r="H41" i="2"/>
  <c r="I40" i="2"/>
  <c r="H40" i="2"/>
  <c r="I39" i="2"/>
  <c r="H39" i="2"/>
  <c r="I38" i="2"/>
  <c r="H38" i="2"/>
  <c r="I37" i="2"/>
  <c r="H37" i="2"/>
  <c r="G36" i="2"/>
  <c r="F36" i="2"/>
  <c r="E36" i="2"/>
  <c r="D36" i="2"/>
  <c r="I35" i="2"/>
  <c r="H35" i="2"/>
  <c r="I34" i="2"/>
  <c r="H34" i="2"/>
  <c r="I33" i="2"/>
  <c r="H33" i="2"/>
  <c r="I32" i="2"/>
  <c r="H32" i="2"/>
  <c r="I31" i="2"/>
  <c r="H31" i="2"/>
  <c r="I30" i="2"/>
  <c r="H30" i="2"/>
  <c r="G29" i="2"/>
  <c r="E29" i="2"/>
  <c r="I29" i="2" s="1"/>
  <c r="D29" i="2"/>
  <c r="H29" i="2" s="1"/>
  <c r="G28" i="2"/>
  <c r="I27" i="2"/>
  <c r="H27" i="2"/>
  <c r="I26" i="2"/>
  <c r="H26" i="2"/>
  <c r="I25" i="2"/>
  <c r="H25" i="2"/>
  <c r="I24" i="2"/>
  <c r="H24" i="2"/>
  <c r="I23" i="2"/>
  <c r="H23" i="2"/>
  <c r="I22" i="2"/>
  <c r="H22" i="2"/>
  <c r="I21" i="2"/>
  <c r="H21" i="2"/>
  <c r="I20" i="2"/>
  <c r="H20" i="2"/>
  <c r="G19" i="2"/>
  <c r="F19" i="2"/>
  <c r="E19" i="2"/>
  <c r="I19" i="2" s="1"/>
  <c r="D19" i="2"/>
  <c r="H19" i="2" s="1"/>
  <c r="I18" i="2"/>
  <c r="H18" i="2"/>
  <c r="I17" i="2"/>
  <c r="H17" i="2"/>
  <c r="I16" i="2"/>
  <c r="H16" i="2"/>
  <c r="I15" i="2"/>
  <c r="H15" i="2"/>
  <c r="I14" i="2"/>
  <c r="H14" i="2"/>
  <c r="I13" i="2"/>
  <c r="H13" i="2"/>
  <c r="G12" i="2"/>
  <c r="G11" i="2" s="1"/>
  <c r="F12" i="2"/>
  <c r="E12" i="2"/>
  <c r="I12" i="2" s="1"/>
  <c r="D12" i="2"/>
  <c r="H12" i="2" s="1"/>
  <c r="I36" i="2" l="1"/>
  <c r="H114" i="2"/>
  <c r="H118" i="2"/>
  <c r="H107" i="2" s="1"/>
  <c r="H121" i="2"/>
  <c r="I154" i="2"/>
  <c r="I196" i="2"/>
  <c r="I221" i="2"/>
  <c r="H98" i="2"/>
  <c r="H207" i="2"/>
  <c r="H212" i="2"/>
  <c r="H196" i="2" s="1"/>
  <c r="I44" i="2"/>
  <c r="I51" i="2"/>
  <c r="I28" i="2" s="1"/>
  <c r="I11" i="2" s="1"/>
  <c r="I98" i="2"/>
  <c r="I75" i="2" s="1"/>
  <c r="H163" i="2"/>
  <c r="H160" i="2" s="1"/>
  <c r="H170" i="2"/>
  <c r="H188" i="2"/>
  <c r="I207" i="2"/>
  <c r="D223" i="2"/>
  <c r="D28" i="2"/>
  <c r="F28" i="2"/>
  <c r="F11" i="2" s="1"/>
  <c r="I108" i="2"/>
  <c r="I107" i="2" s="1"/>
  <c r="I116" i="2"/>
  <c r="H137" i="2"/>
  <c r="H149" i="2"/>
  <c r="H154" i="2"/>
  <c r="I223" i="2"/>
  <c r="I125" i="2"/>
  <c r="H75" i="2"/>
  <c r="H36" i="2"/>
  <c r="H28" i="2" s="1"/>
  <c r="H126" i="2"/>
  <c r="H125" i="2" s="1"/>
  <c r="H230" i="2"/>
  <c r="H223" i="2" s="1"/>
  <c r="E28" i="2"/>
  <c r="E11" i="2" s="1"/>
  <c r="D75" i="2"/>
  <c r="D107" i="2"/>
  <c r="H11" i="2" l="1"/>
  <c r="D11" i="2"/>
  <c r="O301" i="1"/>
  <c r="L301" i="1"/>
  <c r="I301" i="1"/>
  <c r="F301" i="1"/>
  <c r="O300" i="1"/>
  <c r="L300" i="1"/>
  <c r="I300" i="1"/>
  <c r="F300" i="1"/>
  <c r="O299" i="1"/>
  <c r="L299" i="1"/>
  <c r="I299" i="1"/>
  <c r="F299" i="1"/>
  <c r="O298" i="1"/>
  <c r="L298" i="1"/>
  <c r="I298" i="1"/>
  <c r="F298" i="1"/>
  <c r="O297" i="1"/>
  <c r="L297" i="1"/>
  <c r="I297" i="1"/>
  <c r="F297" i="1"/>
  <c r="O296" i="1"/>
  <c r="L296" i="1"/>
  <c r="I296" i="1"/>
  <c r="F296" i="1"/>
  <c r="O295" i="1"/>
  <c r="L295" i="1"/>
  <c r="I295" i="1"/>
  <c r="F295" i="1"/>
  <c r="O294" i="1"/>
  <c r="L294" i="1"/>
  <c r="I294" i="1"/>
  <c r="F294" i="1"/>
  <c r="F293" i="1" s="1"/>
  <c r="N293" i="1"/>
  <c r="M293" i="1"/>
  <c r="K293" i="1"/>
  <c r="J293" i="1"/>
  <c r="H293" i="1"/>
  <c r="G293" i="1"/>
  <c r="E293" i="1"/>
  <c r="D293" i="1"/>
  <c r="O288" i="1"/>
  <c r="L288" i="1"/>
  <c r="I288" i="1"/>
  <c r="F288" i="1"/>
  <c r="O287" i="1"/>
  <c r="O286" i="1" s="1"/>
  <c r="L287" i="1"/>
  <c r="L286" i="1" s="1"/>
  <c r="I287" i="1"/>
  <c r="I286" i="1" s="1"/>
  <c r="F287" i="1"/>
  <c r="N286" i="1"/>
  <c r="M286" i="1"/>
  <c r="K286" i="1"/>
  <c r="J286" i="1"/>
  <c r="H286" i="1"/>
  <c r="G286" i="1"/>
  <c r="E286" i="1"/>
  <c r="D286" i="1"/>
  <c r="O285" i="1"/>
  <c r="L285" i="1"/>
  <c r="L284" i="1" s="1"/>
  <c r="L283" i="1" s="1"/>
  <c r="I285" i="1"/>
  <c r="I284" i="1" s="1"/>
  <c r="F285" i="1"/>
  <c r="F284" i="1" s="1"/>
  <c r="F283" i="1" s="1"/>
  <c r="O284" i="1"/>
  <c r="O283" i="1" s="1"/>
  <c r="N284" i="1"/>
  <c r="N283" i="1" s="1"/>
  <c r="M284" i="1"/>
  <c r="M283" i="1" s="1"/>
  <c r="K284" i="1"/>
  <c r="K283" i="1" s="1"/>
  <c r="J284" i="1"/>
  <c r="J283" i="1" s="1"/>
  <c r="H284" i="1"/>
  <c r="G284" i="1"/>
  <c r="G283" i="1" s="1"/>
  <c r="E284" i="1"/>
  <c r="E283" i="1" s="1"/>
  <c r="D284" i="1"/>
  <c r="D283" i="1" s="1"/>
  <c r="H283" i="1"/>
  <c r="O282" i="1"/>
  <c r="L282" i="1"/>
  <c r="L281" i="1" s="1"/>
  <c r="I282" i="1"/>
  <c r="I281" i="1" s="1"/>
  <c r="F282" i="1"/>
  <c r="O281" i="1"/>
  <c r="N281" i="1"/>
  <c r="M281" i="1"/>
  <c r="K281" i="1"/>
  <c r="J281" i="1"/>
  <c r="H281" i="1"/>
  <c r="G281" i="1"/>
  <c r="F281" i="1"/>
  <c r="E281" i="1"/>
  <c r="D281" i="1"/>
  <c r="O280" i="1"/>
  <c r="L280" i="1"/>
  <c r="I280" i="1"/>
  <c r="F280" i="1"/>
  <c r="O279" i="1"/>
  <c r="L279" i="1"/>
  <c r="I279" i="1"/>
  <c r="F279" i="1"/>
  <c r="O278" i="1"/>
  <c r="L278" i="1"/>
  <c r="I278" i="1"/>
  <c r="F278" i="1"/>
  <c r="O277" i="1"/>
  <c r="O276" i="1" s="1"/>
  <c r="L277" i="1"/>
  <c r="I277" i="1"/>
  <c r="I276" i="1" s="1"/>
  <c r="F277" i="1"/>
  <c r="F276" i="1" s="1"/>
  <c r="N276" i="1"/>
  <c r="M276" i="1"/>
  <c r="M270" i="1" s="1"/>
  <c r="K276" i="1"/>
  <c r="J276" i="1"/>
  <c r="H276" i="1"/>
  <c r="G276" i="1"/>
  <c r="E276" i="1"/>
  <c r="D276" i="1"/>
  <c r="O275" i="1"/>
  <c r="L275" i="1"/>
  <c r="I275" i="1"/>
  <c r="F275" i="1"/>
  <c r="O274" i="1"/>
  <c r="L274" i="1"/>
  <c r="I274" i="1"/>
  <c r="F274" i="1"/>
  <c r="O273" i="1"/>
  <c r="L273" i="1"/>
  <c r="L272" i="1" s="1"/>
  <c r="I273" i="1"/>
  <c r="I272" i="1" s="1"/>
  <c r="F273" i="1"/>
  <c r="O272" i="1"/>
  <c r="N272" i="1"/>
  <c r="M272" i="1"/>
  <c r="K272" i="1"/>
  <c r="J272" i="1"/>
  <c r="H272" i="1"/>
  <c r="G272" i="1"/>
  <c r="F272" i="1"/>
  <c r="E272" i="1"/>
  <c r="D272" i="1"/>
  <c r="O271" i="1"/>
  <c r="L271" i="1"/>
  <c r="I271" i="1"/>
  <c r="F271" i="1"/>
  <c r="O268" i="1"/>
  <c r="L268" i="1"/>
  <c r="I268" i="1"/>
  <c r="F268" i="1"/>
  <c r="O267" i="1"/>
  <c r="L267" i="1"/>
  <c r="I267" i="1"/>
  <c r="F267" i="1"/>
  <c r="O266" i="1"/>
  <c r="L266" i="1"/>
  <c r="I266" i="1"/>
  <c r="F266" i="1"/>
  <c r="O265" i="1"/>
  <c r="L265" i="1"/>
  <c r="L264" i="1" s="1"/>
  <c r="I265" i="1"/>
  <c r="I264" i="1" s="1"/>
  <c r="F265" i="1"/>
  <c r="O264" i="1"/>
  <c r="N264" i="1"/>
  <c r="M264" i="1"/>
  <c r="K264" i="1"/>
  <c r="J264" i="1"/>
  <c r="H264" i="1"/>
  <c r="G264" i="1"/>
  <c r="E264" i="1"/>
  <c r="D264" i="1"/>
  <c r="O263" i="1"/>
  <c r="L263" i="1"/>
  <c r="I263" i="1"/>
  <c r="F263" i="1"/>
  <c r="O262" i="1"/>
  <c r="L262" i="1"/>
  <c r="I262" i="1"/>
  <c r="F262" i="1"/>
  <c r="O261" i="1"/>
  <c r="L261" i="1"/>
  <c r="L260" i="1" s="1"/>
  <c r="I261" i="1"/>
  <c r="F261" i="1"/>
  <c r="N260" i="1"/>
  <c r="M260" i="1"/>
  <c r="K260" i="1"/>
  <c r="K259" i="1" s="1"/>
  <c r="J260" i="1"/>
  <c r="H260" i="1"/>
  <c r="G260" i="1"/>
  <c r="E260" i="1"/>
  <c r="D260" i="1"/>
  <c r="O258" i="1"/>
  <c r="L258" i="1"/>
  <c r="I258" i="1"/>
  <c r="F258" i="1"/>
  <c r="O257" i="1"/>
  <c r="L257" i="1"/>
  <c r="I257" i="1"/>
  <c r="F257" i="1"/>
  <c r="O256" i="1"/>
  <c r="L256" i="1"/>
  <c r="I256" i="1"/>
  <c r="F256" i="1"/>
  <c r="O255" i="1"/>
  <c r="L255" i="1"/>
  <c r="I255" i="1"/>
  <c r="F255" i="1"/>
  <c r="O254" i="1"/>
  <c r="L254" i="1"/>
  <c r="I254" i="1"/>
  <c r="F254" i="1"/>
  <c r="O253" i="1"/>
  <c r="L253" i="1"/>
  <c r="L252" i="1" s="1"/>
  <c r="L251" i="1" s="1"/>
  <c r="I253" i="1"/>
  <c r="F253" i="1"/>
  <c r="F252" i="1" s="1"/>
  <c r="N252" i="1"/>
  <c r="N251" i="1" s="1"/>
  <c r="M252" i="1"/>
  <c r="M251" i="1" s="1"/>
  <c r="K252" i="1"/>
  <c r="J252" i="1"/>
  <c r="J251" i="1" s="1"/>
  <c r="H252" i="1"/>
  <c r="H251" i="1" s="1"/>
  <c r="G252" i="1"/>
  <c r="G251" i="1" s="1"/>
  <c r="E252" i="1"/>
  <c r="E251" i="1" s="1"/>
  <c r="D252" i="1"/>
  <c r="D251" i="1" s="1"/>
  <c r="K251" i="1"/>
  <c r="O250" i="1"/>
  <c r="L250" i="1"/>
  <c r="I250" i="1"/>
  <c r="F250" i="1"/>
  <c r="O249" i="1"/>
  <c r="L249" i="1"/>
  <c r="I249" i="1"/>
  <c r="F249" i="1"/>
  <c r="O248" i="1"/>
  <c r="L248" i="1"/>
  <c r="I248" i="1"/>
  <c r="F248" i="1"/>
  <c r="O247" i="1"/>
  <c r="O246" i="1" s="1"/>
  <c r="L247" i="1"/>
  <c r="L246" i="1" s="1"/>
  <c r="I247" i="1"/>
  <c r="F247" i="1"/>
  <c r="F246" i="1" s="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O238" i="1" s="1"/>
  <c r="L239" i="1"/>
  <c r="I239" i="1"/>
  <c r="F239" i="1"/>
  <c r="F238" i="1" s="1"/>
  <c r="N238" i="1"/>
  <c r="M238" i="1"/>
  <c r="K238" i="1"/>
  <c r="J238" i="1"/>
  <c r="H238" i="1"/>
  <c r="G238" i="1"/>
  <c r="E238" i="1"/>
  <c r="D238" i="1"/>
  <c r="O237" i="1"/>
  <c r="L237" i="1"/>
  <c r="I237" i="1"/>
  <c r="F237" i="1"/>
  <c r="O236" i="1"/>
  <c r="L236" i="1"/>
  <c r="I236" i="1"/>
  <c r="F236" i="1"/>
  <c r="O235" i="1"/>
  <c r="N235" i="1"/>
  <c r="M235" i="1"/>
  <c r="K235" i="1"/>
  <c r="J235" i="1"/>
  <c r="H235" i="1"/>
  <c r="G235" i="1"/>
  <c r="F235" i="1"/>
  <c r="E235" i="1"/>
  <c r="D235" i="1"/>
  <c r="O234" i="1"/>
  <c r="O233" i="1" s="1"/>
  <c r="L234" i="1"/>
  <c r="L233" i="1" s="1"/>
  <c r="I234" i="1"/>
  <c r="I233" i="1" s="1"/>
  <c r="F234" i="1"/>
  <c r="F233" i="1" s="1"/>
  <c r="N233" i="1"/>
  <c r="M233" i="1"/>
  <c r="K233" i="1"/>
  <c r="J233" i="1"/>
  <c r="H233" i="1"/>
  <c r="G233" i="1"/>
  <c r="E233" i="1"/>
  <c r="E231" i="1" s="1"/>
  <c r="D233" i="1"/>
  <c r="O232" i="1"/>
  <c r="L232" i="1"/>
  <c r="I232" i="1"/>
  <c r="F232" i="1"/>
  <c r="O229" i="1"/>
  <c r="L229" i="1"/>
  <c r="I229" i="1"/>
  <c r="F229" i="1"/>
  <c r="O228" i="1"/>
  <c r="L228" i="1"/>
  <c r="I228" i="1"/>
  <c r="I227" i="1" s="1"/>
  <c r="F228" i="1"/>
  <c r="O227" i="1"/>
  <c r="N227" i="1"/>
  <c r="M227" i="1"/>
  <c r="K227" i="1"/>
  <c r="J227" i="1"/>
  <c r="H227" i="1"/>
  <c r="G227" i="1"/>
  <c r="F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I206" i="1"/>
  <c r="I205" i="1" s="1"/>
  <c r="F206" i="1"/>
  <c r="N205" i="1"/>
  <c r="M205" i="1"/>
  <c r="K205" i="1"/>
  <c r="J205" i="1"/>
  <c r="H205" i="1"/>
  <c r="H204" i="1" s="1"/>
  <c r="G205" i="1"/>
  <c r="E205" i="1"/>
  <c r="E204" i="1" s="1"/>
  <c r="D205" i="1"/>
  <c r="N204" i="1"/>
  <c r="D204" i="1"/>
  <c r="O203" i="1"/>
  <c r="L203" i="1"/>
  <c r="I203" i="1"/>
  <c r="F203" i="1"/>
  <c r="O202" i="1"/>
  <c r="L202" i="1"/>
  <c r="I202" i="1"/>
  <c r="F202" i="1"/>
  <c r="O201" i="1"/>
  <c r="L201" i="1"/>
  <c r="I201" i="1"/>
  <c r="F201" i="1"/>
  <c r="O200" i="1"/>
  <c r="L200" i="1"/>
  <c r="I200" i="1"/>
  <c r="F200" i="1"/>
  <c r="O199" i="1"/>
  <c r="O198" i="1" s="1"/>
  <c r="L199" i="1"/>
  <c r="L198" i="1" s="1"/>
  <c r="I199" i="1"/>
  <c r="I198" i="1" s="1"/>
  <c r="F199" i="1"/>
  <c r="N198" i="1"/>
  <c r="N196" i="1" s="1"/>
  <c r="M198" i="1"/>
  <c r="M196" i="1" s="1"/>
  <c r="K198" i="1"/>
  <c r="K196" i="1" s="1"/>
  <c r="J198" i="1"/>
  <c r="J196" i="1" s="1"/>
  <c r="H198" i="1"/>
  <c r="H196" i="1" s="1"/>
  <c r="G198" i="1"/>
  <c r="E198" i="1"/>
  <c r="E196" i="1" s="1"/>
  <c r="D198" i="1"/>
  <c r="D196" i="1" s="1"/>
  <c r="O197" i="1"/>
  <c r="L197" i="1"/>
  <c r="I197" i="1"/>
  <c r="F197" i="1"/>
  <c r="G196" i="1"/>
  <c r="O193" i="1"/>
  <c r="O192" i="1" s="1"/>
  <c r="O191" i="1" s="1"/>
  <c r="L193" i="1"/>
  <c r="L192" i="1" s="1"/>
  <c r="L191" i="1" s="1"/>
  <c r="I193" i="1"/>
  <c r="I192" i="1" s="1"/>
  <c r="I191" i="1" s="1"/>
  <c r="F193" i="1"/>
  <c r="F192" i="1" s="1"/>
  <c r="N192" i="1"/>
  <c r="N191" i="1" s="1"/>
  <c r="M192" i="1"/>
  <c r="M191" i="1" s="1"/>
  <c r="K192" i="1"/>
  <c r="K191" i="1" s="1"/>
  <c r="J192" i="1"/>
  <c r="J191" i="1" s="1"/>
  <c r="H192" i="1"/>
  <c r="H191" i="1" s="1"/>
  <c r="G192" i="1"/>
  <c r="G191" i="1" s="1"/>
  <c r="E192" i="1"/>
  <c r="E191" i="1" s="1"/>
  <c r="D192" i="1"/>
  <c r="D191" i="1" s="1"/>
  <c r="O190" i="1"/>
  <c r="L190" i="1"/>
  <c r="I190" i="1"/>
  <c r="F190" i="1"/>
  <c r="O189" i="1"/>
  <c r="O188" i="1" s="1"/>
  <c r="L189" i="1"/>
  <c r="L188" i="1" s="1"/>
  <c r="I189" i="1"/>
  <c r="F189" i="1"/>
  <c r="F188" i="1" s="1"/>
  <c r="N188" i="1"/>
  <c r="M188" i="1"/>
  <c r="K188" i="1"/>
  <c r="J188" i="1"/>
  <c r="H188" i="1"/>
  <c r="G188" i="1"/>
  <c r="E188" i="1"/>
  <c r="E187" i="1" s="1"/>
  <c r="D188" i="1"/>
  <c r="O186" i="1"/>
  <c r="L186" i="1"/>
  <c r="I186" i="1"/>
  <c r="F186" i="1"/>
  <c r="O185" i="1"/>
  <c r="O184" i="1" s="1"/>
  <c r="L185" i="1"/>
  <c r="L184" i="1" s="1"/>
  <c r="I185" i="1"/>
  <c r="F185" i="1"/>
  <c r="F184" i="1" s="1"/>
  <c r="N184" i="1"/>
  <c r="M184" i="1"/>
  <c r="K184" i="1"/>
  <c r="J184" i="1"/>
  <c r="H184" i="1"/>
  <c r="G184" i="1"/>
  <c r="E184" i="1"/>
  <c r="D184" i="1"/>
  <c r="O183" i="1"/>
  <c r="L183" i="1"/>
  <c r="I183" i="1"/>
  <c r="F183" i="1"/>
  <c r="O182" i="1"/>
  <c r="L182" i="1"/>
  <c r="I182" i="1"/>
  <c r="F182" i="1"/>
  <c r="O181" i="1"/>
  <c r="L181" i="1"/>
  <c r="I181" i="1"/>
  <c r="F181" i="1"/>
  <c r="O180" i="1"/>
  <c r="O179" i="1" s="1"/>
  <c r="L180" i="1"/>
  <c r="I180" i="1"/>
  <c r="F180" i="1"/>
  <c r="F179" i="1" s="1"/>
  <c r="N179" i="1"/>
  <c r="M179" i="1"/>
  <c r="K179" i="1"/>
  <c r="J179" i="1"/>
  <c r="H179" i="1"/>
  <c r="G179" i="1"/>
  <c r="E179" i="1"/>
  <c r="D179" i="1"/>
  <c r="O178" i="1"/>
  <c r="L178" i="1"/>
  <c r="I178" i="1"/>
  <c r="F178" i="1"/>
  <c r="O177" i="1"/>
  <c r="L177" i="1"/>
  <c r="I177" i="1"/>
  <c r="F177" i="1"/>
  <c r="O176" i="1"/>
  <c r="L176" i="1"/>
  <c r="I176" i="1"/>
  <c r="F176" i="1"/>
  <c r="F175" i="1" s="1"/>
  <c r="N175" i="1"/>
  <c r="M175" i="1"/>
  <c r="K175" i="1"/>
  <c r="K174" i="1" s="1"/>
  <c r="K173" i="1" s="1"/>
  <c r="J175" i="1"/>
  <c r="J174" i="1" s="1"/>
  <c r="J173" i="1" s="1"/>
  <c r="H175" i="1"/>
  <c r="G175" i="1"/>
  <c r="G174" i="1" s="1"/>
  <c r="G173" i="1" s="1"/>
  <c r="E175" i="1"/>
  <c r="D175" i="1"/>
  <c r="O172" i="1"/>
  <c r="L172" i="1"/>
  <c r="I172" i="1"/>
  <c r="F172" i="1"/>
  <c r="O171" i="1"/>
  <c r="L171" i="1"/>
  <c r="I171" i="1"/>
  <c r="F171" i="1"/>
  <c r="O170" i="1"/>
  <c r="L170" i="1"/>
  <c r="I170" i="1"/>
  <c r="F170" i="1"/>
  <c r="O169" i="1"/>
  <c r="L169" i="1"/>
  <c r="I169" i="1"/>
  <c r="F169" i="1"/>
  <c r="O168" i="1"/>
  <c r="L168" i="1"/>
  <c r="I168" i="1"/>
  <c r="F168" i="1"/>
  <c r="O167" i="1"/>
  <c r="L167" i="1"/>
  <c r="L166" i="1" s="1"/>
  <c r="L165" i="1" s="1"/>
  <c r="I167" i="1"/>
  <c r="I166" i="1" s="1"/>
  <c r="I165" i="1" s="1"/>
  <c r="F167" i="1"/>
  <c r="N166" i="1"/>
  <c r="N165" i="1" s="1"/>
  <c r="M166" i="1"/>
  <c r="M165" i="1" s="1"/>
  <c r="K166" i="1"/>
  <c r="K165" i="1" s="1"/>
  <c r="J166" i="1"/>
  <c r="J165" i="1" s="1"/>
  <c r="H166" i="1"/>
  <c r="G166" i="1"/>
  <c r="E166" i="1"/>
  <c r="E165" i="1" s="1"/>
  <c r="D166" i="1"/>
  <c r="H165" i="1"/>
  <c r="G165" i="1"/>
  <c r="D165" i="1"/>
  <c r="O164" i="1"/>
  <c r="L164" i="1"/>
  <c r="I164" i="1"/>
  <c r="F164" i="1"/>
  <c r="O163" i="1"/>
  <c r="L163" i="1"/>
  <c r="I163" i="1"/>
  <c r="F163" i="1"/>
  <c r="O162" i="1"/>
  <c r="L162" i="1"/>
  <c r="I162" i="1"/>
  <c r="F162" i="1"/>
  <c r="O161" i="1"/>
  <c r="O160" i="1" s="1"/>
  <c r="L161" i="1"/>
  <c r="L160" i="1" s="1"/>
  <c r="I161" i="1"/>
  <c r="F161" i="1"/>
  <c r="F160" i="1" s="1"/>
  <c r="N160" i="1"/>
  <c r="M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I151" i="1" s="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L146" i="1"/>
  <c r="I146" i="1"/>
  <c r="F146" i="1"/>
  <c r="O145" i="1"/>
  <c r="L145" i="1"/>
  <c r="I145" i="1"/>
  <c r="F145" i="1"/>
  <c r="F144" i="1" s="1"/>
  <c r="N144" i="1"/>
  <c r="M144" i="1"/>
  <c r="K144" i="1"/>
  <c r="J144" i="1"/>
  <c r="H144" i="1"/>
  <c r="G144" i="1"/>
  <c r="E144" i="1"/>
  <c r="D144" i="1"/>
  <c r="O143" i="1"/>
  <c r="L143" i="1"/>
  <c r="I143" i="1"/>
  <c r="F143" i="1"/>
  <c r="O142" i="1"/>
  <c r="L142" i="1"/>
  <c r="L141" i="1" s="1"/>
  <c r="I142" i="1"/>
  <c r="F142" i="1"/>
  <c r="O141" i="1"/>
  <c r="N141" i="1"/>
  <c r="M141" i="1"/>
  <c r="K141" i="1"/>
  <c r="J141" i="1"/>
  <c r="H141" i="1"/>
  <c r="G141" i="1"/>
  <c r="F141" i="1"/>
  <c r="E141" i="1"/>
  <c r="D141" i="1"/>
  <c r="O140" i="1"/>
  <c r="L140" i="1"/>
  <c r="I140" i="1"/>
  <c r="F140" i="1"/>
  <c r="O139" i="1"/>
  <c r="L139" i="1"/>
  <c r="I139" i="1"/>
  <c r="F139" i="1"/>
  <c r="O138" i="1"/>
  <c r="L138" i="1"/>
  <c r="I138" i="1"/>
  <c r="F138" i="1"/>
  <c r="O137" i="1"/>
  <c r="O136" i="1" s="1"/>
  <c r="L137" i="1"/>
  <c r="L136" i="1" s="1"/>
  <c r="I137" i="1"/>
  <c r="F137" i="1"/>
  <c r="N136" i="1"/>
  <c r="M136" i="1"/>
  <c r="K136" i="1"/>
  <c r="J136" i="1"/>
  <c r="H136" i="1"/>
  <c r="G136" i="1"/>
  <c r="E136" i="1"/>
  <c r="D136" i="1"/>
  <c r="O135" i="1"/>
  <c r="L135" i="1"/>
  <c r="I135" i="1"/>
  <c r="F135" i="1"/>
  <c r="O134" i="1"/>
  <c r="L134" i="1"/>
  <c r="I134" i="1"/>
  <c r="F134" i="1"/>
  <c r="O133" i="1"/>
  <c r="L133" i="1"/>
  <c r="I133" i="1"/>
  <c r="F133" i="1"/>
  <c r="O132" i="1"/>
  <c r="O131" i="1" s="1"/>
  <c r="L132" i="1"/>
  <c r="I132" i="1"/>
  <c r="F132" i="1"/>
  <c r="F131" i="1" s="1"/>
  <c r="N131" i="1"/>
  <c r="M131" i="1"/>
  <c r="K131" i="1"/>
  <c r="J131" i="1"/>
  <c r="I131" i="1"/>
  <c r="H131" i="1"/>
  <c r="G131" i="1"/>
  <c r="E131" i="1"/>
  <c r="D131" i="1"/>
  <c r="O129" i="1"/>
  <c r="O128" i="1" s="1"/>
  <c r="L129" i="1"/>
  <c r="L128" i="1" s="1"/>
  <c r="I129" i="1"/>
  <c r="I128" i="1" s="1"/>
  <c r="F129" i="1"/>
  <c r="F128" i="1" s="1"/>
  <c r="N128" i="1"/>
  <c r="M128" i="1"/>
  <c r="K128" i="1"/>
  <c r="J128" i="1"/>
  <c r="H128" i="1"/>
  <c r="G128" i="1"/>
  <c r="E128" i="1"/>
  <c r="D128" i="1"/>
  <c r="O127" i="1"/>
  <c r="L127" i="1"/>
  <c r="I127" i="1"/>
  <c r="F127" i="1"/>
  <c r="O126" i="1"/>
  <c r="L126" i="1"/>
  <c r="I126" i="1"/>
  <c r="F126" i="1"/>
  <c r="O125" i="1"/>
  <c r="L125" i="1"/>
  <c r="I125" i="1"/>
  <c r="F125" i="1"/>
  <c r="O124" i="1"/>
  <c r="L124" i="1"/>
  <c r="I124" i="1"/>
  <c r="F124" i="1"/>
  <c r="O123" i="1"/>
  <c r="L123" i="1"/>
  <c r="L122" i="1" s="1"/>
  <c r="I123" i="1"/>
  <c r="I122" i="1" s="1"/>
  <c r="F123" i="1"/>
  <c r="F122" i="1" s="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O116" i="1" s="1"/>
  <c r="L117" i="1"/>
  <c r="I117" i="1"/>
  <c r="F117" i="1"/>
  <c r="F116" i="1" s="1"/>
  <c r="N116" i="1"/>
  <c r="M116" i="1"/>
  <c r="K116" i="1"/>
  <c r="J116" i="1"/>
  <c r="H116" i="1"/>
  <c r="G116" i="1"/>
  <c r="E116" i="1"/>
  <c r="D116" i="1"/>
  <c r="O115" i="1"/>
  <c r="L115" i="1"/>
  <c r="I115" i="1"/>
  <c r="F115" i="1"/>
  <c r="O114" i="1"/>
  <c r="L114" i="1"/>
  <c r="I114" i="1"/>
  <c r="F114" i="1"/>
  <c r="O113" i="1"/>
  <c r="L113" i="1"/>
  <c r="L112" i="1" s="1"/>
  <c r="I113" i="1"/>
  <c r="F113" i="1"/>
  <c r="F112" i="1" s="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F107" i="1"/>
  <c r="O106" i="1"/>
  <c r="L106" i="1"/>
  <c r="I106" i="1"/>
  <c r="F106" i="1"/>
  <c r="O105" i="1"/>
  <c r="L105" i="1"/>
  <c r="I105" i="1"/>
  <c r="F105" i="1"/>
  <c r="O104" i="1"/>
  <c r="L104" i="1"/>
  <c r="I104" i="1"/>
  <c r="I103" i="1" s="1"/>
  <c r="F104" i="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L96" i="1"/>
  <c r="I96" i="1"/>
  <c r="I95" i="1" s="1"/>
  <c r="F96" i="1"/>
  <c r="N95" i="1"/>
  <c r="M95" i="1"/>
  <c r="K95" i="1"/>
  <c r="J95" i="1"/>
  <c r="H95" i="1"/>
  <c r="G95" i="1"/>
  <c r="E95" i="1"/>
  <c r="D95" i="1"/>
  <c r="O94" i="1"/>
  <c r="L94" i="1"/>
  <c r="I94" i="1"/>
  <c r="F94" i="1"/>
  <c r="O93" i="1"/>
  <c r="L93" i="1"/>
  <c r="I93" i="1"/>
  <c r="F93" i="1"/>
  <c r="O92" i="1"/>
  <c r="L92" i="1"/>
  <c r="I92" i="1"/>
  <c r="F92" i="1"/>
  <c r="O91" i="1"/>
  <c r="L91" i="1"/>
  <c r="I91" i="1"/>
  <c r="F91" i="1"/>
  <c r="O90" i="1"/>
  <c r="L90" i="1"/>
  <c r="L89" i="1" s="1"/>
  <c r="I90" i="1"/>
  <c r="F90" i="1"/>
  <c r="O89" i="1"/>
  <c r="N89" i="1"/>
  <c r="M89" i="1"/>
  <c r="K89" i="1"/>
  <c r="J89" i="1"/>
  <c r="H89" i="1"/>
  <c r="G89" i="1"/>
  <c r="E89" i="1"/>
  <c r="D89" i="1"/>
  <c r="O88" i="1"/>
  <c r="L88" i="1"/>
  <c r="I88" i="1"/>
  <c r="F88" i="1"/>
  <c r="O87" i="1"/>
  <c r="L87" i="1"/>
  <c r="I87" i="1"/>
  <c r="F87" i="1"/>
  <c r="O86" i="1"/>
  <c r="L86" i="1"/>
  <c r="I86" i="1"/>
  <c r="F86" i="1"/>
  <c r="O85" i="1"/>
  <c r="O84" i="1" s="1"/>
  <c r="L85" i="1"/>
  <c r="I85" i="1"/>
  <c r="F85" i="1"/>
  <c r="F84" i="1" s="1"/>
  <c r="N84" i="1"/>
  <c r="M84" i="1"/>
  <c r="K84" i="1"/>
  <c r="J84" i="1"/>
  <c r="H84" i="1"/>
  <c r="G84" i="1"/>
  <c r="E84" i="1"/>
  <c r="D84" i="1"/>
  <c r="O82" i="1"/>
  <c r="L82" i="1"/>
  <c r="I82" i="1"/>
  <c r="F82" i="1"/>
  <c r="O81" i="1"/>
  <c r="O80" i="1" s="1"/>
  <c r="L81" i="1"/>
  <c r="I81" i="1"/>
  <c r="F81" i="1"/>
  <c r="F80" i="1" s="1"/>
  <c r="N80" i="1"/>
  <c r="M80" i="1"/>
  <c r="K80" i="1"/>
  <c r="J80" i="1"/>
  <c r="H80" i="1"/>
  <c r="G80" i="1"/>
  <c r="E80" i="1"/>
  <c r="D80" i="1"/>
  <c r="O79" i="1"/>
  <c r="L79" i="1"/>
  <c r="I79" i="1"/>
  <c r="F79" i="1"/>
  <c r="O78" i="1"/>
  <c r="L78" i="1"/>
  <c r="L77" i="1" s="1"/>
  <c r="I78" i="1"/>
  <c r="F78" i="1"/>
  <c r="O77" i="1"/>
  <c r="N77" i="1"/>
  <c r="M77" i="1"/>
  <c r="K77" i="1"/>
  <c r="J77" i="1"/>
  <c r="H77" i="1"/>
  <c r="G77" i="1"/>
  <c r="F77" i="1"/>
  <c r="E77" i="1"/>
  <c r="E76" i="1" s="1"/>
  <c r="D77" i="1"/>
  <c r="O74" i="1"/>
  <c r="L74" i="1"/>
  <c r="I74" i="1"/>
  <c r="F74" i="1"/>
  <c r="O73" i="1"/>
  <c r="L73" i="1"/>
  <c r="I73" i="1"/>
  <c r="F73" i="1"/>
  <c r="O72" i="1"/>
  <c r="L72" i="1"/>
  <c r="I72" i="1"/>
  <c r="F72" i="1"/>
  <c r="O71" i="1"/>
  <c r="L71" i="1"/>
  <c r="I71" i="1"/>
  <c r="F71" i="1"/>
  <c r="O70" i="1"/>
  <c r="L70" i="1"/>
  <c r="I70" i="1"/>
  <c r="F70" i="1"/>
  <c r="F69" i="1" s="1"/>
  <c r="N69" i="1"/>
  <c r="N67" i="1" s="1"/>
  <c r="M69" i="1"/>
  <c r="K69" i="1"/>
  <c r="K67" i="1" s="1"/>
  <c r="J69" i="1"/>
  <c r="J67" i="1" s="1"/>
  <c r="H69" i="1"/>
  <c r="H67" i="1" s="1"/>
  <c r="G69" i="1"/>
  <c r="G67" i="1" s="1"/>
  <c r="E69" i="1"/>
  <c r="E67" i="1" s="1"/>
  <c r="D69" i="1"/>
  <c r="D67" i="1" s="1"/>
  <c r="O68" i="1"/>
  <c r="L68" i="1"/>
  <c r="I68" i="1"/>
  <c r="F68" i="1"/>
  <c r="M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I59" i="1"/>
  <c r="F59" i="1"/>
  <c r="N58" i="1"/>
  <c r="M58" i="1"/>
  <c r="K58" i="1"/>
  <c r="J58" i="1"/>
  <c r="H58" i="1"/>
  <c r="G58" i="1"/>
  <c r="E58" i="1"/>
  <c r="D58" i="1"/>
  <c r="O57" i="1"/>
  <c r="L57" i="1"/>
  <c r="I57" i="1"/>
  <c r="F57" i="1"/>
  <c r="O56" i="1"/>
  <c r="O55" i="1" s="1"/>
  <c r="L56" i="1"/>
  <c r="L55" i="1" s="1"/>
  <c r="I56" i="1"/>
  <c r="F56" i="1"/>
  <c r="F55" i="1" s="1"/>
  <c r="N55" i="1"/>
  <c r="N54" i="1" s="1"/>
  <c r="M55" i="1"/>
  <c r="M54" i="1" s="1"/>
  <c r="M53" i="1" s="1"/>
  <c r="K55" i="1"/>
  <c r="J55" i="1"/>
  <c r="J54" i="1" s="1"/>
  <c r="H55" i="1"/>
  <c r="H54" i="1" s="1"/>
  <c r="G55" i="1"/>
  <c r="E55" i="1"/>
  <c r="D55" i="1"/>
  <c r="O47" i="1"/>
  <c r="C47" i="1" s="1"/>
  <c r="O46" i="1"/>
  <c r="C46" i="1" s="1"/>
  <c r="N45" i="1"/>
  <c r="N20" i="1" s="1"/>
  <c r="M45" i="1"/>
  <c r="L44" i="1"/>
  <c r="L43" i="1" s="1"/>
  <c r="I44" i="1"/>
  <c r="I43" i="1" s="1"/>
  <c r="F44" i="1"/>
  <c r="F43" i="1" s="1"/>
  <c r="K43" i="1"/>
  <c r="J43" i="1"/>
  <c r="H43" i="1"/>
  <c r="G43" i="1"/>
  <c r="E43" i="1"/>
  <c r="D43" i="1"/>
  <c r="F42" i="1"/>
  <c r="F41" i="1" s="1"/>
  <c r="C41" i="1" s="1"/>
  <c r="E41" i="1"/>
  <c r="D41" i="1"/>
  <c r="L40" i="1"/>
  <c r="C40" i="1" s="1"/>
  <c r="L39" i="1"/>
  <c r="C39" i="1" s="1"/>
  <c r="L38" i="1"/>
  <c r="C38" i="1" s="1"/>
  <c r="L37" i="1"/>
  <c r="K36" i="1"/>
  <c r="J36" i="1"/>
  <c r="L35" i="1"/>
  <c r="C35" i="1" s="1"/>
  <c r="L34" i="1"/>
  <c r="C34" i="1" s="1"/>
  <c r="K33" i="1"/>
  <c r="J33" i="1"/>
  <c r="L32" i="1"/>
  <c r="L31" i="1" s="1"/>
  <c r="C31" i="1" s="1"/>
  <c r="K31" i="1"/>
  <c r="J31" i="1"/>
  <c r="L30" i="1"/>
  <c r="C30" i="1" s="1"/>
  <c r="L29" i="1"/>
  <c r="C29" i="1" s="1"/>
  <c r="L28" i="1"/>
  <c r="K27" i="1"/>
  <c r="J27" i="1"/>
  <c r="F25" i="1"/>
  <c r="C25" i="1" s="1"/>
  <c r="I24" i="1"/>
  <c r="F24" i="1"/>
  <c r="O23" i="1"/>
  <c r="L23" i="1"/>
  <c r="I23" i="1"/>
  <c r="F23" i="1"/>
  <c r="O22" i="1"/>
  <c r="O21" i="1" s="1"/>
  <c r="O292" i="1" s="1"/>
  <c r="L22" i="1"/>
  <c r="L21" i="1" s="1"/>
  <c r="I22" i="1"/>
  <c r="F22" i="1"/>
  <c r="N21" i="1"/>
  <c r="M21" i="1"/>
  <c r="M292" i="1" s="1"/>
  <c r="K21" i="1"/>
  <c r="K292" i="1" s="1"/>
  <c r="K291" i="1" s="1"/>
  <c r="J21" i="1"/>
  <c r="J292" i="1" s="1"/>
  <c r="J291" i="1" s="1"/>
  <c r="H21" i="1"/>
  <c r="H292" i="1" s="1"/>
  <c r="H291" i="1" s="1"/>
  <c r="G21" i="1"/>
  <c r="G292" i="1" s="1"/>
  <c r="E21" i="1"/>
  <c r="E292" i="1" s="1"/>
  <c r="E291" i="1" s="1"/>
  <c r="D21" i="1"/>
  <c r="D292" i="1" s="1"/>
  <c r="D291" i="1" s="1"/>
  <c r="L84" i="1" l="1"/>
  <c r="L276" i="1"/>
  <c r="N53" i="1"/>
  <c r="M187" i="1"/>
  <c r="G231" i="1"/>
  <c r="C263" i="1"/>
  <c r="N195" i="1"/>
  <c r="F136" i="1"/>
  <c r="F130" i="1" s="1"/>
  <c r="C109" i="1"/>
  <c r="N130" i="1"/>
  <c r="J187" i="1"/>
  <c r="E195" i="1"/>
  <c r="G204" i="1"/>
  <c r="M204" i="1"/>
  <c r="L27" i="1"/>
  <c r="J26" i="1"/>
  <c r="J20" i="1" s="1"/>
  <c r="G76" i="1"/>
  <c r="G195" i="1"/>
  <c r="J231" i="1"/>
  <c r="M269" i="1"/>
  <c r="L36" i="1"/>
  <c r="C36" i="1" s="1"/>
  <c r="C42" i="1"/>
  <c r="H231" i="1"/>
  <c r="C240" i="1"/>
  <c r="H270" i="1"/>
  <c r="H269" i="1" s="1"/>
  <c r="E54" i="1"/>
  <c r="E53" i="1" s="1"/>
  <c r="J53" i="1"/>
  <c r="C149" i="1"/>
  <c r="C177" i="1"/>
  <c r="O187" i="1"/>
  <c r="D195" i="1"/>
  <c r="C219" i="1"/>
  <c r="C255" i="1"/>
  <c r="D259" i="1"/>
  <c r="J259" i="1"/>
  <c r="C262" i="1"/>
  <c r="O260" i="1"/>
  <c r="O259" i="1" s="1"/>
  <c r="H259" i="1"/>
  <c r="H230" i="1" s="1"/>
  <c r="C32" i="1"/>
  <c r="C64" i="1"/>
  <c r="C97" i="1"/>
  <c r="C105" i="1"/>
  <c r="C107" i="1"/>
  <c r="C108" i="1"/>
  <c r="L187" i="1"/>
  <c r="L196" i="1"/>
  <c r="G270" i="1"/>
  <c r="G269" i="1" s="1"/>
  <c r="E270" i="1"/>
  <c r="E269" i="1" s="1"/>
  <c r="I179" i="1"/>
  <c r="O76" i="1"/>
  <c r="C203" i="1"/>
  <c r="C223" i="1"/>
  <c r="C224" i="1"/>
  <c r="K204" i="1"/>
  <c r="K195" i="1" s="1"/>
  <c r="O45" i="1"/>
  <c r="C45" i="1" s="1"/>
  <c r="M76" i="1"/>
  <c r="C121" i="1"/>
  <c r="C126" i="1"/>
  <c r="L144" i="1"/>
  <c r="C169" i="1"/>
  <c r="O205" i="1"/>
  <c r="C254" i="1"/>
  <c r="O252" i="1"/>
  <c r="O251" i="1" s="1"/>
  <c r="K270" i="1"/>
  <c r="K269" i="1" s="1"/>
  <c r="C81" i="1"/>
  <c r="N83" i="1"/>
  <c r="C117" i="1"/>
  <c r="C147" i="1"/>
  <c r="C148" i="1"/>
  <c r="C167" i="1"/>
  <c r="C168" i="1"/>
  <c r="C202" i="1"/>
  <c r="C207" i="1"/>
  <c r="C218" i="1"/>
  <c r="O216" i="1"/>
  <c r="O204" i="1" s="1"/>
  <c r="E259" i="1"/>
  <c r="I260" i="1"/>
  <c r="C288" i="1"/>
  <c r="C43" i="1"/>
  <c r="G291" i="1"/>
  <c r="M291" i="1"/>
  <c r="C23" i="1"/>
  <c r="L33" i="1"/>
  <c r="C33" i="1" s="1"/>
  <c r="C59" i="1"/>
  <c r="C61" i="1"/>
  <c r="C63" i="1"/>
  <c r="O58" i="1"/>
  <c r="C68" i="1"/>
  <c r="O69" i="1"/>
  <c r="H76" i="1"/>
  <c r="N76" i="1"/>
  <c r="E83" i="1"/>
  <c r="K83" i="1"/>
  <c r="C101" i="1"/>
  <c r="C114" i="1"/>
  <c r="C139" i="1"/>
  <c r="C140" i="1"/>
  <c r="C157" i="1"/>
  <c r="C159" i="1"/>
  <c r="J130" i="1"/>
  <c r="N174" i="1"/>
  <c r="N173" i="1" s="1"/>
  <c r="K187" i="1"/>
  <c r="N187" i="1"/>
  <c r="C215" i="1"/>
  <c r="I216" i="1"/>
  <c r="N231" i="1"/>
  <c r="C237" i="1"/>
  <c r="D231" i="1"/>
  <c r="D230" i="1" s="1"/>
  <c r="C280" i="1"/>
  <c r="C300" i="1"/>
  <c r="O112" i="1"/>
  <c r="O270" i="1"/>
  <c r="O269" i="1" s="1"/>
  <c r="N292" i="1"/>
  <c r="N291" i="1" s="1"/>
  <c r="C28" i="1"/>
  <c r="C37" i="1"/>
  <c r="D20" i="1"/>
  <c r="H20" i="1"/>
  <c r="C44" i="1"/>
  <c r="G54" i="1"/>
  <c r="G53" i="1" s="1"/>
  <c r="C56" i="1"/>
  <c r="K54" i="1"/>
  <c r="K53" i="1" s="1"/>
  <c r="C72" i="1"/>
  <c r="F95" i="1"/>
  <c r="H130" i="1"/>
  <c r="M130" i="1"/>
  <c r="G130" i="1"/>
  <c r="C154" i="1"/>
  <c r="E174" i="1"/>
  <c r="I175" i="1"/>
  <c r="I174" i="1" s="1"/>
  <c r="G187" i="1"/>
  <c r="C211" i="1"/>
  <c r="J204" i="1"/>
  <c r="E230" i="1"/>
  <c r="J230" i="1"/>
  <c r="C243" i="1"/>
  <c r="C245" i="1"/>
  <c r="C247" i="1"/>
  <c r="M259" i="1"/>
  <c r="C273" i="1"/>
  <c r="C274" i="1"/>
  <c r="C275" i="1"/>
  <c r="D270" i="1"/>
  <c r="D269" i="1" s="1"/>
  <c r="C297" i="1"/>
  <c r="C27" i="1"/>
  <c r="L26" i="1"/>
  <c r="C26" i="1" s="1"/>
  <c r="C85" i="1"/>
  <c r="L179" i="1"/>
  <c r="C179" i="1" s="1"/>
  <c r="J195" i="1"/>
  <c r="C199" i="1"/>
  <c r="F198" i="1"/>
  <c r="C198" i="1" s="1"/>
  <c r="C71" i="1"/>
  <c r="G83" i="1"/>
  <c r="C87" i="1"/>
  <c r="C88" i="1"/>
  <c r="J83" i="1"/>
  <c r="C106" i="1"/>
  <c r="C111" i="1"/>
  <c r="C125" i="1"/>
  <c r="C127" i="1"/>
  <c r="C133" i="1"/>
  <c r="C134" i="1"/>
  <c r="K130" i="1"/>
  <c r="C137" i="1"/>
  <c r="C142" i="1"/>
  <c r="C145" i="1"/>
  <c r="O144" i="1"/>
  <c r="C161" i="1"/>
  <c r="C162" i="1"/>
  <c r="F166" i="1"/>
  <c r="F165" i="1" s="1"/>
  <c r="C165" i="1" s="1"/>
  <c r="C171" i="1"/>
  <c r="C172" i="1"/>
  <c r="E173" i="1"/>
  <c r="H195" i="1"/>
  <c r="C201" i="1"/>
  <c r="F205" i="1"/>
  <c r="K231" i="1"/>
  <c r="K230" i="1" s="1"/>
  <c r="L238" i="1"/>
  <c r="C239" i="1"/>
  <c r="C261" i="1"/>
  <c r="F260" i="1"/>
  <c r="D194" i="1"/>
  <c r="C296" i="1"/>
  <c r="I293" i="1"/>
  <c r="N75" i="1"/>
  <c r="N52" i="1" s="1"/>
  <c r="M83" i="1"/>
  <c r="L131" i="1"/>
  <c r="D187" i="1"/>
  <c r="C193" i="1"/>
  <c r="F196" i="1"/>
  <c r="C217" i="1"/>
  <c r="F216" i="1"/>
  <c r="F204" i="1" s="1"/>
  <c r="K26" i="1"/>
  <c r="C22" i="1"/>
  <c r="C24" i="1"/>
  <c r="C57" i="1"/>
  <c r="C65" i="1"/>
  <c r="C93" i="1"/>
  <c r="C94" i="1"/>
  <c r="C99" i="1"/>
  <c r="C100" i="1"/>
  <c r="L116" i="1"/>
  <c r="C119" i="1"/>
  <c r="C120" i="1"/>
  <c r="C129" i="1"/>
  <c r="D130" i="1"/>
  <c r="C153" i="1"/>
  <c r="C155" i="1"/>
  <c r="C156" i="1"/>
  <c r="C181" i="1"/>
  <c r="C182" i="1"/>
  <c r="C185" i="1"/>
  <c r="C189" i="1"/>
  <c r="C190" i="1"/>
  <c r="G259" i="1"/>
  <c r="G230" i="1" s="1"/>
  <c r="C267" i="1"/>
  <c r="F264" i="1"/>
  <c r="C264" i="1" s="1"/>
  <c r="C209" i="1"/>
  <c r="C210" i="1"/>
  <c r="C221" i="1"/>
  <c r="C222" i="1"/>
  <c r="C229" i="1"/>
  <c r="C232" i="1"/>
  <c r="I235" i="1"/>
  <c r="O231" i="1"/>
  <c r="O230" i="1" s="1"/>
  <c r="C244" i="1"/>
  <c r="C250" i="1"/>
  <c r="C253" i="1"/>
  <c r="C258" i="1"/>
  <c r="I259" i="1"/>
  <c r="C281" i="1"/>
  <c r="C285" i="1"/>
  <c r="L293" i="1"/>
  <c r="C301" i="1"/>
  <c r="D54" i="1"/>
  <c r="D53" i="1" s="1"/>
  <c r="H53" i="1"/>
  <c r="C60" i="1"/>
  <c r="J76" i="1"/>
  <c r="J75" i="1" s="1"/>
  <c r="J52" i="1" s="1"/>
  <c r="C82" i="1"/>
  <c r="H83" i="1"/>
  <c r="C86" i="1"/>
  <c r="C91" i="1"/>
  <c r="C92" i="1"/>
  <c r="C98" i="1"/>
  <c r="O103" i="1"/>
  <c r="L103" i="1"/>
  <c r="C110" i="1"/>
  <c r="C113" i="1"/>
  <c r="C118" i="1"/>
  <c r="O122" i="1"/>
  <c r="C122" i="1" s="1"/>
  <c r="E130" i="1"/>
  <c r="E75" i="1" s="1"/>
  <c r="C138" i="1"/>
  <c r="C146" i="1"/>
  <c r="O151" i="1"/>
  <c r="L151" i="1"/>
  <c r="C158" i="1"/>
  <c r="C170" i="1"/>
  <c r="H174" i="1"/>
  <c r="H173" i="1" s="1"/>
  <c r="M174" i="1"/>
  <c r="M173" i="1" s="1"/>
  <c r="C178" i="1"/>
  <c r="C186" i="1"/>
  <c r="C200" i="1"/>
  <c r="C213" i="1"/>
  <c r="C214" i="1"/>
  <c r="L216" i="1"/>
  <c r="C225" i="1"/>
  <c r="C226" i="1"/>
  <c r="C236" i="1"/>
  <c r="C242" i="1"/>
  <c r="C249" i="1"/>
  <c r="C257" i="1"/>
  <c r="L259" i="1"/>
  <c r="C268" i="1"/>
  <c r="F270" i="1"/>
  <c r="F269" i="1" s="1"/>
  <c r="N270" i="1"/>
  <c r="N269" i="1" s="1"/>
  <c r="L270" i="1"/>
  <c r="L269" i="1" s="1"/>
  <c r="C277" i="1"/>
  <c r="C278" i="1"/>
  <c r="C279" i="1"/>
  <c r="C282" i="1"/>
  <c r="C294" i="1"/>
  <c r="C295" i="1"/>
  <c r="O293" i="1"/>
  <c r="O291" i="1" s="1"/>
  <c r="O54" i="1"/>
  <c r="L58" i="1"/>
  <c r="L54" i="1" s="1"/>
  <c r="C73" i="1"/>
  <c r="F76" i="1"/>
  <c r="K76" i="1"/>
  <c r="K75" i="1" s="1"/>
  <c r="C79" i="1"/>
  <c r="D76" i="1"/>
  <c r="L80" i="1"/>
  <c r="L76" i="1" s="1"/>
  <c r="D83" i="1"/>
  <c r="C90" i="1"/>
  <c r="O95" i="1"/>
  <c r="L95" i="1"/>
  <c r="C102" i="1"/>
  <c r="F103" i="1"/>
  <c r="C115" i="1"/>
  <c r="C123" i="1"/>
  <c r="C124" i="1"/>
  <c r="C128" i="1"/>
  <c r="C135" i="1"/>
  <c r="C143" i="1"/>
  <c r="C150" i="1"/>
  <c r="F151" i="1"/>
  <c r="C163" i="1"/>
  <c r="C164" i="1"/>
  <c r="O166" i="1"/>
  <c r="O165" i="1" s="1"/>
  <c r="D174" i="1"/>
  <c r="D173" i="1" s="1"/>
  <c r="O175" i="1"/>
  <c r="O174" i="1" s="1"/>
  <c r="O173" i="1" s="1"/>
  <c r="L175" i="1"/>
  <c r="L174" i="1" s="1"/>
  <c r="L173" i="1" s="1"/>
  <c r="C183" i="1"/>
  <c r="O196" i="1"/>
  <c r="C208" i="1"/>
  <c r="C212" i="1"/>
  <c r="C220" i="1"/>
  <c r="C228" i="1"/>
  <c r="M231" i="1"/>
  <c r="M230" i="1" s="1"/>
  <c r="C241" i="1"/>
  <c r="C248" i="1"/>
  <c r="C256" i="1"/>
  <c r="N259" i="1"/>
  <c r="C265" i="1"/>
  <c r="C266" i="1"/>
  <c r="J270" i="1"/>
  <c r="J269" i="1" s="1"/>
  <c r="C276" i="1"/>
  <c r="F286" i="1"/>
  <c r="C286" i="1" s="1"/>
  <c r="C298" i="1"/>
  <c r="C299" i="1"/>
  <c r="L292" i="1"/>
  <c r="I21" i="1"/>
  <c r="G20" i="1"/>
  <c r="K20" i="1"/>
  <c r="O20" i="1"/>
  <c r="F21" i="1"/>
  <c r="I55" i="1"/>
  <c r="F58" i="1"/>
  <c r="F54" i="1" s="1"/>
  <c r="C66" i="1"/>
  <c r="C74" i="1"/>
  <c r="F174" i="1"/>
  <c r="H187" i="1"/>
  <c r="O67" i="1"/>
  <c r="E20" i="1"/>
  <c r="M20" i="1"/>
  <c r="C62" i="1"/>
  <c r="F67" i="1"/>
  <c r="C70" i="1"/>
  <c r="I69" i="1"/>
  <c r="I67" i="1" s="1"/>
  <c r="C78" i="1"/>
  <c r="C131" i="1"/>
  <c r="I58" i="1"/>
  <c r="L69" i="1"/>
  <c r="L67" i="1" s="1"/>
  <c r="F191" i="1"/>
  <c r="C191" i="1" s="1"/>
  <c r="C192" i="1"/>
  <c r="I77" i="1"/>
  <c r="C77" i="1" s="1"/>
  <c r="I89" i="1"/>
  <c r="I141" i="1"/>
  <c r="C141" i="1" s="1"/>
  <c r="F89" i="1"/>
  <c r="C96" i="1"/>
  <c r="C104" i="1"/>
  <c r="C132" i="1"/>
  <c r="C152" i="1"/>
  <c r="C176" i="1"/>
  <c r="C180" i="1"/>
  <c r="C197" i="1"/>
  <c r="I196" i="1"/>
  <c r="M195" i="1"/>
  <c r="C260" i="1"/>
  <c r="C272" i="1"/>
  <c r="I270" i="1"/>
  <c r="I269" i="1" s="1"/>
  <c r="C233" i="1"/>
  <c r="F231" i="1"/>
  <c r="I283" i="1"/>
  <c r="C283" i="1" s="1"/>
  <c r="C284" i="1"/>
  <c r="I80" i="1"/>
  <c r="I84" i="1"/>
  <c r="I112" i="1"/>
  <c r="C112" i="1" s="1"/>
  <c r="I116" i="1"/>
  <c r="I136" i="1"/>
  <c r="I144" i="1"/>
  <c r="I160" i="1"/>
  <c r="C160" i="1" s="1"/>
  <c r="I184" i="1"/>
  <c r="C184" i="1" s="1"/>
  <c r="I188" i="1"/>
  <c r="I187" i="1" s="1"/>
  <c r="I204" i="1"/>
  <c r="L205" i="1"/>
  <c r="C206" i="1"/>
  <c r="C234" i="1"/>
  <c r="F251" i="1"/>
  <c r="I252" i="1"/>
  <c r="I251" i="1" s="1"/>
  <c r="F259" i="1"/>
  <c r="C271" i="1"/>
  <c r="C287" i="1"/>
  <c r="L227" i="1"/>
  <c r="C227" i="1" s="1"/>
  <c r="L235" i="1"/>
  <c r="C235" i="1" s="1"/>
  <c r="I238" i="1"/>
  <c r="I246" i="1"/>
  <c r="C246" i="1" s="1"/>
  <c r="E194" i="1" l="1"/>
  <c r="C116" i="1"/>
  <c r="C196" i="1"/>
  <c r="K194" i="1"/>
  <c r="H194" i="1"/>
  <c r="L20" i="1"/>
  <c r="L83" i="1"/>
  <c r="F195" i="1"/>
  <c r="M75" i="1"/>
  <c r="M52" i="1" s="1"/>
  <c r="N230" i="1"/>
  <c r="N194" i="1" s="1"/>
  <c r="N51" i="1" s="1"/>
  <c r="K289" i="1"/>
  <c r="H75" i="1"/>
  <c r="H289" i="1" s="1"/>
  <c r="M289" i="1"/>
  <c r="C89" i="1"/>
  <c r="C95" i="1"/>
  <c r="J289" i="1"/>
  <c r="G75" i="1"/>
  <c r="G52" i="1" s="1"/>
  <c r="N289" i="1"/>
  <c r="G194" i="1"/>
  <c r="H52" i="1"/>
  <c r="H51" i="1" s="1"/>
  <c r="H50" i="1" s="1"/>
  <c r="C269" i="1"/>
  <c r="J194" i="1"/>
  <c r="J51" i="1" s="1"/>
  <c r="C175" i="1"/>
  <c r="C293" i="1"/>
  <c r="O130" i="1"/>
  <c r="C238" i="1"/>
  <c r="M194" i="1"/>
  <c r="M51" i="1" s="1"/>
  <c r="M50" i="1" s="1"/>
  <c r="K52" i="1"/>
  <c r="K51" i="1" s="1"/>
  <c r="K50" i="1" s="1"/>
  <c r="O53" i="1"/>
  <c r="C166" i="1"/>
  <c r="E289" i="1"/>
  <c r="E52" i="1"/>
  <c r="E51" i="1" s="1"/>
  <c r="L53" i="1"/>
  <c r="C259" i="1"/>
  <c r="C67" i="1"/>
  <c r="O83" i="1"/>
  <c r="C144" i="1"/>
  <c r="I83" i="1"/>
  <c r="C216" i="1"/>
  <c r="L291" i="1"/>
  <c r="D75" i="1"/>
  <c r="D289" i="1" s="1"/>
  <c r="L130" i="1"/>
  <c r="L75" i="1" s="1"/>
  <c r="L231" i="1"/>
  <c r="L230" i="1" s="1"/>
  <c r="I130" i="1"/>
  <c r="C80" i="1"/>
  <c r="O195" i="1"/>
  <c r="C151" i="1"/>
  <c r="C103" i="1"/>
  <c r="D52" i="1"/>
  <c r="D51" i="1" s="1"/>
  <c r="C270" i="1"/>
  <c r="C252" i="1"/>
  <c r="I76" i="1"/>
  <c r="F187" i="1"/>
  <c r="C187" i="1" s="1"/>
  <c r="C136" i="1"/>
  <c r="F83" i="1"/>
  <c r="C174" i="1"/>
  <c r="F173" i="1"/>
  <c r="C58" i="1"/>
  <c r="I231" i="1"/>
  <c r="I230" i="1" s="1"/>
  <c r="I195" i="1"/>
  <c r="I173" i="1"/>
  <c r="I54" i="1"/>
  <c r="I53" i="1" s="1"/>
  <c r="F292" i="1"/>
  <c r="C21" i="1"/>
  <c r="F20" i="1"/>
  <c r="C55" i="1"/>
  <c r="L204" i="1"/>
  <c r="L195" i="1" s="1"/>
  <c r="L194" i="1" s="1"/>
  <c r="F53" i="1"/>
  <c r="I292" i="1"/>
  <c r="I291" i="1" s="1"/>
  <c r="I20" i="1"/>
  <c r="C251" i="1"/>
  <c r="F230" i="1"/>
  <c r="C205" i="1"/>
  <c r="C188" i="1"/>
  <c r="C84" i="1"/>
  <c r="C69" i="1"/>
  <c r="F194" i="1" l="1"/>
  <c r="K290" i="1"/>
  <c r="M290" i="1"/>
  <c r="G51" i="1"/>
  <c r="G50" i="1" s="1"/>
  <c r="O75" i="1"/>
  <c r="O52" i="1" s="1"/>
  <c r="N50" i="1"/>
  <c r="N290" i="1"/>
  <c r="H290" i="1"/>
  <c r="C130" i="1"/>
  <c r="G289" i="1"/>
  <c r="J50" i="1"/>
  <c r="J290" i="1"/>
  <c r="L289" i="1"/>
  <c r="C195" i="1"/>
  <c r="D50" i="1"/>
  <c r="D290" i="1"/>
  <c r="L52" i="1"/>
  <c r="L51" i="1" s="1"/>
  <c r="L50" i="1" s="1"/>
  <c r="C230" i="1"/>
  <c r="C20" i="1"/>
  <c r="E50" i="1"/>
  <c r="E290" i="1"/>
  <c r="O194" i="1"/>
  <c r="O289" i="1"/>
  <c r="C231" i="1"/>
  <c r="C204" i="1"/>
  <c r="I194" i="1"/>
  <c r="C194" i="1" s="1"/>
  <c r="C292" i="1"/>
  <c r="F291" i="1"/>
  <c r="C291" i="1" s="1"/>
  <c r="C83" i="1"/>
  <c r="F75" i="1"/>
  <c r="F52" i="1" s="1"/>
  <c r="C53" i="1"/>
  <c r="I75" i="1"/>
  <c r="I289" i="1" s="1"/>
  <c r="C76" i="1"/>
  <c r="C54" i="1"/>
  <c r="C173" i="1"/>
  <c r="L290" i="1"/>
  <c r="G290" i="1" l="1"/>
  <c r="O51" i="1"/>
  <c r="O290" i="1"/>
  <c r="O50" i="1"/>
  <c r="F51" i="1"/>
  <c r="C75" i="1"/>
  <c r="F289" i="1"/>
  <c r="C289" i="1" s="1"/>
  <c r="I52" i="1"/>
  <c r="I51" i="1" s="1"/>
  <c r="C52" i="1" l="1"/>
  <c r="I290" i="1"/>
  <c r="I50" i="1"/>
  <c r="F290" i="1"/>
  <c r="C290" i="1" s="1"/>
  <c r="C51" i="1"/>
  <c r="F50" i="1"/>
  <c r="C50" i="1" l="1"/>
</calcChain>
</file>

<file path=xl/sharedStrings.xml><?xml version="1.0" encoding="utf-8"?>
<sst xmlns="http://schemas.openxmlformats.org/spreadsheetml/2006/main" count="12029" uniqueCount="1178">
  <si>
    <t>Tāme Nr. 08.4.2.</t>
  </si>
  <si>
    <t>IEŅĒMUMU UN IZDEVUMU TĀME 2019.GADAM</t>
  </si>
  <si>
    <t>Budžeta finansēta institūcija</t>
  </si>
  <si>
    <t>Jūrmalas Kultūras centrs</t>
  </si>
  <si>
    <t>Reģistrācijas Nr.</t>
  </si>
  <si>
    <t>90009229680</t>
  </si>
  <si>
    <t>Adrese</t>
  </si>
  <si>
    <t>Jomas iela 35, Jūrmala LV-2015</t>
  </si>
  <si>
    <t>Funkcionālās klasifikācijas kods</t>
  </si>
  <si>
    <t>08.620</t>
  </si>
  <si>
    <t>Programma</t>
  </si>
  <si>
    <t>Pilsētas kultūras un atpūtas pasākumi</t>
  </si>
  <si>
    <t>Konta Nr.</t>
  </si>
  <si>
    <t>pamatbudžetam</t>
  </si>
  <si>
    <t>LV59PARX0002484572063</t>
  </si>
  <si>
    <t>Valsts budžeta transfertiem</t>
  </si>
  <si>
    <t>LV59PARX0002484573033</t>
  </si>
  <si>
    <t>projektiem</t>
  </si>
  <si>
    <t>maksas pakalpojumiem</t>
  </si>
  <si>
    <t>LV20PARX0002484577033</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</si>
  <si>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</si>
  <si>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</si>
  <si>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</si>
  <si>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</si>
  <si>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</si>
  <si>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</si>
  <si>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</si>
  <si>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</si>
  <si>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</si>
  <si>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</si>
  <si>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</si>
  <si>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</si>
  <si>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</si>
  <si>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</si>
  <si>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</si>
  <si>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</si>
  <si>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</si>
  <si>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</si>
  <si>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</si>
  <si>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</si>
  <si>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</si>
  <si>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</si>
  <si>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</si>
  <si>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</si>
  <si>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</si>
  <si>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</si>
  <si>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</si>
  <si>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</si>
  <si>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</si>
  <si>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</si>
  <si>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</si>
  <si>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</si>
  <si>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</si>
  <si>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</si>
  <si>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</si>
  <si>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</si>
  <si>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</si>
  <si>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</si>
  <si>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</si>
  <si>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</si>
  <si>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</si>
  <si>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</si>
  <si>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</si>
  <si>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</si>
  <si>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</si>
  <si>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</si>
  <si>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</si>
  <si>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</si>
  <si>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</si>
  <si>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</si>
  <si>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</si>
  <si>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</si>
  <si>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</si>
  <si>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</si>
  <si>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</si>
  <si>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</si>
  <si>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</si>
  <si>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</si>
  <si>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</si>
  <si>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</si>
  <si>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</si>
  <si>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</si>
  <si>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</si>
  <si>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</si>
  <si>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</si>
  <si>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</si>
  <si>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</si>
  <si>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</si>
  <si>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</si>
  <si>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saskaņā ar Pielikumu Nr.2 (forma 5a pasākumu atšifrējums) no 05.11.2019</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</si>
  <si>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</si>
  <si>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</si>
  <si>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</si>
  <si>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</si>
  <si>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</si>
  <si>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</si>
  <si>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</si>
  <si>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</si>
  <si>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</si>
  <si>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</si>
  <si>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</si>
  <si>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</si>
  <si>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</si>
  <si>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</si>
  <si>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</si>
  <si>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</si>
  <si>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</si>
  <si>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</si>
  <si>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</si>
  <si>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</si>
  <si>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</si>
  <si>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</si>
  <si>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</si>
  <si>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</si>
  <si>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</si>
  <si>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</si>
  <si>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</si>
  <si>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</si>
  <si>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</si>
  <si>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</si>
  <si>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</si>
  <si>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</si>
  <si>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</si>
  <si>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</si>
  <si>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</si>
  <si>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</si>
  <si>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</si>
  <si>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</si>
  <si>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</si>
  <si>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</si>
  <si>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</si>
  <si>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</si>
  <si>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</si>
  <si>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</si>
  <si>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</si>
  <si>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</si>
  <si>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</si>
  <si>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</si>
  <si>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</si>
  <si>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</si>
  <si>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</si>
  <si>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</si>
  <si>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</si>
  <si>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</si>
  <si>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</si>
  <si>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</si>
  <si>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</si>
  <si>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</si>
  <si>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</si>
  <si>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</si>
  <si>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</si>
  <si>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</si>
  <si>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</si>
  <si>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</si>
  <si>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</si>
  <si>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</si>
  <si>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</si>
  <si>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</si>
  <si>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</si>
  <si>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</si>
  <si>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</si>
  <si>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</si>
  <si>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</si>
  <si>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</si>
  <si>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</si>
  <si>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</si>
  <si>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</si>
  <si>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</si>
  <si>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</si>
  <si>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</si>
  <si>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</si>
  <si>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</si>
  <si>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</si>
  <si>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</si>
  <si>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</si>
  <si>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</si>
  <si>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</si>
  <si>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</si>
  <si>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</si>
  <si>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</si>
  <si>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</si>
  <si>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</si>
  <si>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</si>
  <si>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</si>
  <si>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</si>
  <si>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</si>
  <si>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</si>
  <si>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</si>
  <si>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</si>
  <si>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</si>
  <si>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</si>
  <si>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</si>
  <si>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</si>
  <si>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</si>
  <si>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</si>
  <si>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</si>
  <si>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</si>
  <si>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</si>
  <si>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</si>
  <si>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</si>
  <si>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</si>
  <si>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</si>
  <si>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</si>
  <si>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</si>
  <si>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</si>
  <si>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</si>
  <si>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</si>
  <si>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</si>
  <si>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</si>
  <si>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</si>
  <si>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</si>
  <si>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</si>
  <si>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</si>
  <si>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</si>
  <si>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</si>
  <si>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</si>
  <si>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</si>
  <si>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</si>
  <si>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</si>
  <si>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</si>
  <si>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</si>
  <si>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</si>
  <si>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</si>
  <si>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</si>
  <si>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</si>
  <si>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</si>
  <si>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</si>
  <si>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</si>
  <si>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</si>
  <si>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</si>
  <si>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</si>
  <si>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</si>
  <si>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</si>
  <si>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</si>
  <si>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</si>
  <si>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</si>
  <si>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</si>
  <si>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</si>
  <si>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</si>
  <si>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</si>
  <si>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</si>
  <si>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</si>
  <si>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</si>
  <si>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</si>
  <si>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</si>
  <si>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</si>
  <si>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</si>
  <si>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</si>
  <si>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</si>
  <si>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</si>
  <si>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</si>
  <si>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</si>
  <si>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</si>
  <si>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</si>
  <si>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</si>
  <si>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</si>
  <si>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</si>
  <si>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</si>
  <si>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</si>
  <si>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</si>
  <si>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</si>
  <si>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</si>
  <si>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</si>
  <si>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</si>
  <si>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</si>
  <si>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</si>
  <si>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</si>
  <si>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</si>
  <si>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</si>
  <si>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</si>
  <si>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</si>
  <si>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</si>
  <si>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</si>
  <si>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</si>
  <si>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</si>
  <si>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</si>
  <si>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</si>
  <si>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</si>
  <si>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</si>
  <si>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</si>
  <si>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</si>
  <si>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</si>
  <si>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</si>
  <si>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</si>
  <si>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</si>
  <si>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</si>
  <si>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</si>
  <si>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</si>
  <si>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</si>
  <si>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</si>
  <si>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</si>
  <si>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</si>
  <si>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</si>
  <si>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</si>
  <si>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</si>
  <si>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</si>
  <si>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</si>
  <si>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</si>
  <si>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</si>
  <si>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</si>
  <si>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</si>
  <si>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</si>
  <si>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</si>
  <si>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</si>
  <si>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</si>
  <si>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</si>
  <si>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</si>
  <si>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</si>
  <si>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</si>
  <si>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</si>
  <si>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</si>
  <si>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</si>
  <si>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</si>
  <si>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</si>
  <si>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</si>
  <si>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</si>
  <si>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</si>
  <si>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</si>
  <si>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</si>
  <si>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</si>
  <si>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</si>
  <si>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</si>
  <si>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</si>
  <si>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</si>
  <si>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</si>
  <si>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</si>
  <si>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</si>
  <si>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</si>
  <si>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</si>
  <si>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</si>
  <si>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</si>
  <si>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</si>
  <si>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</si>
  <si>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r>
      <rPr>
        <b/>
        <sz val="9"/>
        <rFont val="Times New Roman"/>
        <family val="1"/>
        <charset val="186"/>
      </rPr>
      <t>26.pielikums</t>
    </r>
    <r>
      <rPr>
        <sz val="9"/>
        <rFont val="Times New Roman"/>
        <family val="1"/>
        <charset val="186"/>
      </rPr>
      <t xml:space="preserve"> Jūrmalas pilsētas domes</t>
    </r>
  </si>
  <si>
    <t>2018.gada 18.decembra saistošajiem noteikumiem Nr.44</t>
  </si>
  <si>
    <t>2019.gada budžeta atšifrējums pa programmām un budžeta veidiem</t>
  </si>
  <si>
    <t>Struktūrvienība:</t>
  </si>
  <si>
    <t>Programma:</t>
  </si>
  <si>
    <t>Funkcionālās klasifikācijas kods:</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</si>
  <si>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</si>
  <si>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</si>
  <si>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</si>
  <si>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</si>
  <si>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</si>
  <si>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</si>
  <si>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</si>
  <si>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pamatbudžets</t>
  </si>
  <si>
    <t>maksas pakalpojumi</t>
  </si>
  <si>
    <t>KOPĀ:</t>
  </si>
  <si>
    <t>Izmaiņas pasākumu (11.11.2019 un 18.11.2019) rīkošanas izdevumos saskaņā ar tāmēm pielikumos</t>
  </si>
  <si>
    <t>JPAP_R3.3.1._191 JPAP_R3.3.1._194  JPKAP_U2.2._P2.2.1.</t>
  </si>
  <si>
    <t>Valsts svētki, svinamās un atceres dienas</t>
  </si>
  <si>
    <t>Izdevumu samazinājums VSAOI iemaksām sakarā ar autoratlīdzību saņēmēju pensionāru neaplikšanu ar nodokli</t>
  </si>
  <si>
    <t>Izdevumu samazinājums transporta nomai (noformējuma, dalībnieku transportēšana)</t>
  </si>
  <si>
    <t>Izdevumu palielinājums pasākuma noformējuma nodrošināšanai, radošo pakalpojumu (priekšnesumu) apmaksai</t>
  </si>
  <si>
    <t>Gadskārtu svētki</t>
  </si>
  <si>
    <t>JPAP_R3.3.1._191  JPAP_R3.3.1._194 JPKAP_ U2.2._P2.2.3.</t>
  </si>
  <si>
    <t>Lielākie Jūrmalas pilsētas pasākumi</t>
  </si>
  <si>
    <t>3.1</t>
  </si>
  <si>
    <t>Kūrorta svētku gājiens</t>
  </si>
  <si>
    <t>JPAP_R3.3.1._191 JPAP_R3.3.1._194  JPKAP_U2.2._P2.2.3.</t>
  </si>
  <si>
    <t>3.2</t>
  </si>
  <si>
    <t>Nakts ekspedīcija ģimenei ''Nestāsti pasaciņas''</t>
  </si>
  <si>
    <t>JPAP_R1.7.1._43 JPAP_R3.3.1._191  JPKAP_U2.2._P2.2.3. JPKAP_U1.3._U1.3.6. JPKAP_U1.3._U1.3.7.  JPTARP_AM1_U1.5._P.1.5.1.</t>
  </si>
  <si>
    <t>3.3</t>
  </si>
  <si>
    <t>Jaunā  gada sagaidīšana</t>
  </si>
  <si>
    <t>JPAP_R1.7.1._43 JPAP_R3.3.1._191   JPKAP_U2.2._P2.2.3.</t>
  </si>
  <si>
    <t>3.4</t>
  </si>
  <si>
    <t>Jomas ielas svētki</t>
  </si>
  <si>
    <t>JPAP_R3.3.1._191  JPKAP_U2.2._P2.2.3. JPTARP_AM1_U1.2._P.1.2.4.</t>
  </si>
  <si>
    <t>4</t>
  </si>
  <si>
    <t>JKC piedāvājums</t>
  </si>
  <si>
    <t>4.1</t>
  </si>
  <si>
    <t>Vasaras koncerti</t>
  </si>
  <si>
    <t>JPAP_R3.3.1._191  JPKAP_U1.3._U1.3.6.</t>
  </si>
  <si>
    <t>4.2</t>
  </si>
  <si>
    <t>Atpūtas pasākumi - džeza klubs, balles</t>
  </si>
  <si>
    <t>JPAP_R3.3.1_191 JPKAP_U1.3._U1.3.6.  JPKAP_U2.1._P2.1.4.</t>
  </si>
  <si>
    <t>4.3</t>
  </si>
  <si>
    <t>Mākslas izstādes</t>
  </si>
  <si>
    <t xml:space="preserve">JPAP_R3.3.1._191 JPKAP_U1.3._U1.3.6.  JPKAP_U2.1._P2.1.4.  </t>
  </si>
  <si>
    <t>4.4</t>
  </si>
  <si>
    <t>Kinoseansi</t>
  </si>
  <si>
    <t>JPAP_R3.3.1._203 JPKAP_U2.1._P2.1.4.</t>
  </si>
  <si>
    <t>5</t>
  </si>
  <si>
    <t>KKN piedāvājums</t>
  </si>
  <si>
    <t>5.1</t>
  </si>
  <si>
    <t>'Jokosim tautiski''</t>
  </si>
  <si>
    <t>JPAP_R3.3.1._191 JPAP_R3.3.1._194 JPKAP_U1.3._U1.3.4.  JPKAP_U1.3._U1.3.6.</t>
  </si>
  <si>
    <t>5.2</t>
  </si>
  <si>
    <t>Neformālo pianistu festivāls</t>
  </si>
  <si>
    <t>JPAP_R3.3.1._191 JPAP_R3.3.1._194 JPKAP_U1.3._U1.3.2. JPKAP_U2.2._P2.2.5.</t>
  </si>
  <si>
    <t>5.3</t>
  </si>
  <si>
    <t>Pasākumu cikls ''Bērnu vasara''</t>
  </si>
  <si>
    <t>JPAP_R3.3.1._191 JPKAP_U1.3._U1.3.6. JPKAP_U1.3._U1.3.7.</t>
  </si>
  <si>
    <t>5.4</t>
  </si>
  <si>
    <t>5.5</t>
  </si>
  <si>
    <t>Dzejas dienas</t>
  </si>
  <si>
    <t>JPAP_R3.3.1._191  JPKAP_U1.3.U_1.3.6.</t>
  </si>
  <si>
    <t>5.6</t>
  </si>
  <si>
    <t>Mātes dienas koncerts</t>
  </si>
  <si>
    <t>JPAP_R3.3.1._191. JPAP_R3.3.1._194. JPKAP_U1.3._U1.3.6. JPKAP_U2.2._P2.2.3.</t>
  </si>
  <si>
    <t>5.7</t>
  </si>
  <si>
    <t>JPAP_R3.3.1._191. JPKAP_U1.3._U1.3.6.  JPKAP_U2.1._P2.1.4. JPKAP_U1.3._U1.3.7.</t>
  </si>
  <si>
    <t>6</t>
  </si>
  <si>
    <t>Jūrmalas teātra piedāvājums</t>
  </si>
  <si>
    <t>6.1</t>
  </si>
  <si>
    <t>Jauniestudējumi</t>
  </si>
  <si>
    <t>JPAP_R3.3.1._191 JPAP_R3.3.1._194 JPAP_R3.3.1._197 JPKAP_U1.3._U1.3.1. JPKAP_U1.3._U1.3.4.</t>
  </si>
  <si>
    <t>6.2</t>
  </si>
  <si>
    <t>Jūrmalas Bērnu un jauniešu teātris. Uzvedums-eksāmens sezonas noslēgumā</t>
  </si>
  <si>
    <t>6.3</t>
  </si>
  <si>
    <t>Teātra pirmizrādes</t>
  </si>
  <si>
    <t>JPAP_R3.3.1._191. JPAP_R3.3.1._194. JPAP_R3.3.1._197. JPKAP_U1.3._U1.3.6.</t>
  </si>
  <si>
    <t>6.4</t>
  </si>
  <si>
    <t>Ziemassvētku koncerts</t>
  </si>
  <si>
    <t>JPAP_R1.7.1._43 JPAP_R3.3.1._191 JPAP_R3.3.1._194 JPKAP_U1.3._U1.3.6. JPKAP_U1.3._U1.3.4.</t>
  </si>
  <si>
    <t>6.5</t>
  </si>
  <si>
    <t>Piedalīšanās amatierteātru skates, festivālos valsts robežās un ārvalstīs</t>
  </si>
  <si>
    <t>JPAP_R3.3.1._191. JPAP_R3.3.1._194. JPKAP_U1.3._U1.3.2.</t>
  </si>
  <si>
    <t>7</t>
  </si>
  <si>
    <t>Mellužu estrādes piedāvājums</t>
  </si>
  <si>
    <t>7.1</t>
  </si>
  <si>
    <t>Mellužu klassika</t>
  </si>
  <si>
    <t>JPAP_R3.3.1._191.  JPKAP_U1.3._U1.3.6. JPKAP_U1.3._U1.3.7.  JPTARP_AM1_U1.2._P.1.2.4.</t>
  </si>
  <si>
    <t>7.2</t>
  </si>
  <si>
    <t>Oda jūrai un Zveinieksvētku balle</t>
  </si>
  <si>
    <t>7.3</t>
  </si>
  <si>
    <t>Mellužu gadatirgus</t>
  </si>
  <si>
    <t>Ietaupītie  līdzekļi tiek novirzīti pasākuma nodrošināšanai 18.11.2019</t>
  </si>
  <si>
    <t>7.4</t>
  </si>
  <si>
    <t>Atpūtas vakari - balles</t>
  </si>
  <si>
    <t>7.5</t>
  </si>
  <si>
    <t>Līgo svētki Mellužu estrādē</t>
  </si>
  <si>
    <t>7.6</t>
  </si>
  <si>
    <t>Pasakumu cikls ''Bērnu vasara''</t>
  </si>
  <si>
    <t>8</t>
  </si>
  <si>
    <t>Dažādi projekti</t>
  </si>
  <si>
    <t>8.1</t>
  </si>
  <si>
    <t>Pilsētas Ziemassvētku noformējuma konkursa noslēguma pasākums</t>
  </si>
  <si>
    <t>JPAP_R3.3.1._191. JPKAP_U1.3._U1.3.3.</t>
  </si>
  <si>
    <t>8.2</t>
  </si>
  <si>
    <t>Dubultu karnevāls</t>
  </si>
  <si>
    <t>8.3</t>
  </si>
  <si>
    <t>Zvaigznes dienas pasākums</t>
  </si>
  <si>
    <t xml:space="preserve">JPAP_R3.3.1_191 </t>
  </si>
  <si>
    <t>8.4</t>
  </si>
  <si>
    <t>Starptautiskais senioru deju festivāls ''Puķu balle''</t>
  </si>
  <si>
    <t>JPAP_R3.3.1._191. JPKAP_U2.2._P2.2.5.</t>
  </si>
  <si>
    <t>8.5</t>
  </si>
  <si>
    <t>Atklāšanas un tematiskie pasākumi</t>
  </si>
  <si>
    <t>JPAP_R3.3.1._191. JPKAP_U2.1._P2.1.4.</t>
  </si>
  <si>
    <t>8.6</t>
  </si>
  <si>
    <t>Pasākums jauniešiem ''Augsim Latvijai''</t>
  </si>
  <si>
    <t>JPAP_R3.3.1._191. JPKAP_U1.3._U1.3.6. JPKAP_U1.3._U1.3.7.</t>
  </si>
  <si>
    <t>8.7</t>
  </si>
  <si>
    <t>Pasākums ''Soļi smiltīs''</t>
  </si>
  <si>
    <t>JPAP_R 1.7.1_P.3.3._43   JPAP R3.3.1_191  JPAP R3.3.1_194</t>
  </si>
  <si>
    <t>9</t>
  </si>
  <si>
    <t>Jūrmalas radošo kolektīvu darbības finansējums</t>
  </si>
  <si>
    <t>9.1</t>
  </si>
  <si>
    <t>Pilsētas radošo kolektīvu piedalīšanās republikas mēroga pasākumos</t>
  </si>
  <si>
    <t>JPAP_R3.3.1._194. JPKAP_U1.3._U1.3.2. JPKAP_U3.1._P3.1.4. JPKAP_U3.1._P3.1.5.</t>
  </si>
  <si>
    <t>9.2</t>
  </si>
  <si>
    <t>Pilsētas radošo kolektīvu un kultūras darbinieku pilsētas mēroga konkursi un skates</t>
  </si>
  <si>
    <t>JPAP_R3.3.1._194 JPKAP_U1.3._U1.3.2. JPKAP_U3.1._P3.1.4. JPKAP_U3.1._P3.1.5.</t>
  </si>
  <si>
    <t>9.3</t>
  </si>
  <si>
    <t>Radošo kolektīvu jubilejas un citi kolektīvu iniciētie projekti</t>
  </si>
  <si>
    <t>JPAP_R3.3.1._194. JPKAP_U1.3._U1.3.4. JPKAP_U2.1._P2.1.4. JPKAP_U2.2._P2.2.3.</t>
  </si>
  <si>
    <t>9.4</t>
  </si>
  <si>
    <t>Pilsētas radošo kolektīvu piedalīšanās ārzemēs rīkotajos koncertos, festivālos, konkursois un izstādēs</t>
  </si>
  <si>
    <t>JPAP_R3.3.1._194 JPKAP_U1.3._U1.3.2.</t>
  </si>
  <si>
    <t>9.5</t>
  </si>
  <si>
    <t>Tērpi</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</si>
  <si>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</si>
  <si>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</si>
  <si>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</si>
  <si>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</si>
  <si>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</si>
  <si>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</si>
  <si>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</si>
  <si>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</si>
  <si>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</si>
  <si>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</si>
  <si>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</si>
  <si>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 kultūras pasākumos dabā</t>
  </si>
  <si>
    <t>10.5</t>
  </si>
  <si>
    <t>Reklāmas izdevumi kultūras pasākumiem</t>
  </si>
  <si>
    <t>* Informatīvi -</t>
  </si>
  <si>
    <t>Attīstības plānošanas dokumenta nosaukums un rīcības virzienu atšifrējums.</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</si>
  <si>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</si>
  <si>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</si>
  <si>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</si>
  <si>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</si>
  <si>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</si>
  <si>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</si>
  <si>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</si>
  <si>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</si>
  <si>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</si>
  <si>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</si>
  <si>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</si>
  <si>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</si>
  <si>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</si>
  <si>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</si>
  <si>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</si>
  <si>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</si>
  <si>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U1.3.3. Jūrmalas pilsētas iedzīvotāju un nevalstisko organizāciju radošo kultūras iniciatīvu atbalstīšana, 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</si>
  <si>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</si>
  <si>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</si>
  <si>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</si>
  <si>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Strātēģiskā dokumenta kodu atšifrējums - rīcības virziens 2  "Kultūras piedāvājuma izcilība un daudzveidība Jūrmalā: kvalitatīva un sistema'tiska kultūras piedāvājuma veidošana dažādām mērķauditorījas</t>
  </si>
  <si>
    <t>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</si>
  <si>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</si>
  <si>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</si>
  <si>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</si>
  <si>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</si>
  <si>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</si>
  <si>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</si>
  <si>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</si>
  <si>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</si>
  <si>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</si>
  <si>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</si>
  <si>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</si>
  <si>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</si>
  <si>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</si>
  <si>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</si>
  <si>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</si>
  <si>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</si>
  <si>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</si>
  <si>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</si>
  <si>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</si>
  <si>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</si>
  <si>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</si>
  <si>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</si>
  <si>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</si>
  <si>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</si>
  <si>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</si>
  <si>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</si>
  <si>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</si>
  <si>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</si>
  <si>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Tāme Nr.01.1.1.</t>
  </si>
  <si>
    <t>Jūrmalas pilsētas dome</t>
  </si>
  <si>
    <t>90000056357</t>
  </si>
  <si>
    <t>Jūrmala, Jomas iela 1/5</t>
  </si>
  <si>
    <t>01.110.</t>
  </si>
  <si>
    <t>Iestādes uzturēšana</t>
  </si>
  <si>
    <t>LV57PARX0002484572002</t>
  </si>
  <si>
    <t>LV81PARX0002484577002</t>
  </si>
  <si>
    <t>Tāme Nr.04.1.1.</t>
  </si>
  <si>
    <t>04.900</t>
  </si>
  <si>
    <t>Tāme Nr.04.1.10.</t>
  </si>
  <si>
    <t>Informācijas un komunikācijas tehnoloģiju uzturēšana, atjaunošana un uzlabošana</t>
  </si>
  <si>
    <t>LV84PARX0002484572001</t>
  </si>
  <si>
    <t>Informācijas un komunikācijas tehhnoloģiju pārvalde</t>
  </si>
  <si>
    <t>Iebraukšanas nodevas iekasēšanas nodrošinājums</t>
  </si>
  <si>
    <t>03.600</t>
  </si>
  <si>
    <t>KOPĀ</t>
  </si>
  <si>
    <t>Tīkla telefons un internets</t>
  </si>
  <si>
    <t>JPAP_P3.1._R.3.1.2._120</t>
  </si>
  <si>
    <t>Elektrība</t>
  </si>
  <si>
    <t>JPAP_P2.1._R.2.1.1._63
JPAP_P2.1._R.2.1.1._65
JPAP_P3.4._R3.4.1._209
IKTRP_R2.1.3._10</t>
  </si>
  <si>
    <t>Naudas maiņas un caurlaižu aparātu remonts</t>
  </si>
  <si>
    <t>JPAP_P2.1._R.2.1.1._63
JPAP_P2.1._R.2.1.1._65
IKTRP_R2.1.3._10</t>
  </si>
  <si>
    <t>Apsaimniekošana</t>
  </si>
  <si>
    <t>JPAP_P2.1._R.2.1.1._65
IKTRP_R2.1.3._10</t>
  </si>
  <si>
    <t>Informācijas tehnoloģiju pakalpojumi</t>
  </si>
  <si>
    <t>Vienreizējo čeku iegāde</t>
  </si>
  <si>
    <t>Kancelejas preces</t>
  </si>
  <si>
    <t>Pievienotās vērtības nodoklis</t>
  </si>
  <si>
    <t>JPAP_P2.1._R.2.1.1._65
IKTRP_R2.1.3._10
JPAP_P3.1._R3.1.2._121</t>
  </si>
  <si>
    <t>Datortehnika</t>
  </si>
  <si>
    <t>Detaļu iegāde caurlaižu aparātiem</t>
  </si>
  <si>
    <t>Pamatlīdzekļu izveidošana</t>
  </si>
  <si>
    <t>Piemaksas par virstundu darbu</t>
  </si>
  <si>
    <t xml:space="preserve">Ārštata līgumi </t>
  </si>
  <si>
    <t>Sociālais nodoklis</t>
  </si>
  <si>
    <t>Interneta pakalpojumi - interneta pieslēgumi domes nodaļām</t>
  </si>
  <si>
    <t>Ietaupījums, ātbilstoši noslēgtajam līgumam</t>
  </si>
  <si>
    <t>JPAP_P2.6._R2.6.3._90
JPAP_P3.1._R3.1.2._120</t>
  </si>
  <si>
    <t xml:space="preserve">Maksa par elektroenerģiju    </t>
  </si>
  <si>
    <t>Ietaupījums, jo gada sākumā netika izveidota atsevišķa elektrības pieslēgvieta</t>
  </si>
  <si>
    <t>JPAP_P3.4._R3.4.1._209
IKTRP_R3.4.1._5
IKTRP_R3.4.1._6</t>
  </si>
  <si>
    <t xml:space="preserve">Iekārtu, invent. un aparat. remonts, tehniskā apkalpošana     </t>
  </si>
  <si>
    <t>JPAP_P2.6._R2.6.3._92
JPAP_P3.4._R3.4.1._209
IKTRP_R3.4.1._5
IKTRP_R3.4.1._6</t>
  </si>
  <si>
    <t>Tā kā pieaudzis lietvedības elektronuisko dokumentu apjoms, bija nepieciešamas papildus tehniskas konsultācijas un versijas maiņas konfigurēšana lietvedības sistēmai. Pieaugušas Qliksense tehniskās uzturēšanas izmaksas</t>
  </si>
  <si>
    <t>JPAP_P2.8._R2.8.1._112 JPAP_P3.1._R3.1.2._123
JPAP_P3.1._R3.1.2._124 JPAP_P3.1._R3.1.5._144
JPAP_P3.5._R3.5.1._218
IKTRP_3.5.1._8
IKTRP_2.8.1._13 IKTRP_R3.1.5._18 IKTRP_R3.1.2._19
IKTRP_R3.1.2._20</t>
  </si>
  <si>
    <t>JPAP_P2.8._R2.8.1._112
JPAP_P3.5._R3.5.1._218
IKTRP_3.5.1._8
IKTRP_2.8.1._13 IKTRP_R3.1.5._35</t>
  </si>
  <si>
    <t>JPAP_P3.1._R3.1.2. JPAP_P1.9._R1.9.2._54 JPAP_P3.1._R3.1.5._140 JPAP_P3.4._R3.4.1._208
JPAP_P3.4._R3.4.1._210 
IKTRP_R1.9.2._15 IKTRP_R3.1.5._35 IKTRP_R3.4.1._44
IKTRP_R3.4.1._45</t>
  </si>
  <si>
    <t>Biroja preces</t>
  </si>
  <si>
    <t>Iedzīvotāji pieprasījuši mazāk jūrmalanieka kartes kā bija ieplānots, ietaupītas krāsu drukas izmaksas</t>
  </si>
  <si>
    <t>JPAP_P3.1._R3.1.5._139
IKRRP_R3.1.5._4</t>
  </si>
  <si>
    <t>Datortehnikas remonts un uzturēšana</t>
  </si>
  <si>
    <t>Nepieciešami līdzekļi licenču tehniskās uzturēšanas pakalpojumam</t>
  </si>
  <si>
    <t>JPAP_P2.8._R2.8.1._112 JPAP_P2.8._R2.8.2._114 JPAP_P3.1._R3.1.2._122 JPAP_P3.1._R3.1.2._123
JPAP_P3.1._R3.1.2._124 JPAP_P3.1._R3.1.2._128 JPAP_P3.1._R3.1.5._141 JPAP_P3.1._R3.1.5._142 JPAP_P3.1._R3.1.5._144 JPAP_P3.4._R3.4.1._208
JPAP_P3.4._R3.4.1._210
JPAP_P3.5._R3.5.1._218
 IKTRP_R1.1.1._1 IKTRP_3.5.1._8
IKTRP_2.8.1._13 IKTRP_R3.1.5._18  IKTRP_R3.1.2._19
IKTRP_R3.1.2._20 IKTRP_R3.1.5._25 IKTRP_R3.1.5._27 IKTRP_R3.4.1._44
IKTRP_R3.4.1._45</t>
  </si>
  <si>
    <t>JPAP_P2.1._R2.1.1._64
JPAP_P2.1._R2.1.1._65
JPAP_P2.1._R2.1.3._69
JPAP_P2.6._R2.6.3._92
JPAP_P2.6._R2.6.3._93
JPAP_P3.1._R3.1.2._120
JPAP_P3.1._R3.1.2._127
JPAP_P3.4._R3.4.1._208
JPAP_P3.4._R3.4.1._209
JPAP_P3.4._R3.4.1._210 
IKTRP_R3.1.5._29
IKTRP_R2.6.3._31
IKTRP_R3.1.2._34
IKTRP_R3.4.1._44
IKTRP_R3.4.1._45</t>
  </si>
  <si>
    <t>Jūrmalas pilsētas attīstības programma 2014.-2020.gadam (JPAP)</t>
  </si>
  <si>
    <t>P1.9. Kūrorta un tikšanās vietas tēla veidošana</t>
  </si>
  <si>
    <t>R1.9.2. Informācijas pieejamības nodrošināšana</t>
  </si>
  <si>
    <t>Aktivitāte Nr.54 Ģeogrāfijas informācijas sistēmas ieviešana</t>
  </si>
  <si>
    <t>P2.1. Ceļu un ielu, to apgaismojuma kvalitātes uzlabošana, satiksmes drošības uzlabojumi, veloceliņu un gājēju celiņu attīstība</t>
  </si>
  <si>
    <t>R2.1.1. Ielu un ceļu rekonstrukcija, satiksmes drošības uzlabošana</t>
  </si>
  <si>
    <t>Aktivitāte Nr.63 Jūrmalas ielu kompleksa, to apgaismojuma uzturēšana, drošības un kvalitātes uzlabošana, t.sk., izstrādājot un īstenojot plānu viedā apgaismojuma uzstādīšanai pilsētas ielās</t>
  </si>
  <si>
    <t>Aktivitāte Nr.64 Pilsētas ielu apgaismojuma informācijas sistēmas ieviešana</t>
  </si>
  <si>
    <t>Aktivitāte Nr.65 Iebraukšanas caurlaižu informācijas sistēmas ieviešana</t>
  </si>
  <si>
    <t>R2.1.3. Elektrotransporta infrastruktūras attīstība</t>
  </si>
  <si>
    <t>Aktivitāte Nr.69 Transporta vadības informācijas sistēmas ieviešana</t>
  </si>
  <si>
    <t>P2.6. Energoapgādes un sakaru attīstība</t>
  </si>
  <si>
    <t>R2.6.3. Sakaru un komunikācijas sistēmu attīstība</t>
  </si>
  <si>
    <t>Aktivitāte Nr.90 Interneta pieejamības nodrošināšana</t>
  </si>
  <si>
    <t>Aktivitāte Nr.92 Pašvaldības platjoslas optiskā datu pārraides tīkla izveide</t>
  </si>
  <si>
    <t>Aktivitāte Nr.93 Pašvaldības brīvpiekļuves publiskā bezvadu tīkla izveide</t>
  </si>
  <si>
    <t>P2.8. Publiskās telpas labiekārtošana</t>
  </si>
  <si>
    <t>R2.8.1. Publiskās telpas pilnveide</t>
  </si>
  <si>
    <t>Aktivitāte Nr.112 Nekustamā īpašuma uzskaites un nodokļu administrēšanas sistēmas funkcionalitātes paplašināšana</t>
  </si>
  <si>
    <t>R2.8.2. Kapsētu un to infrastruktūras labiekārtošana</t>
  </si>
  <si>
    <t>Aktivitāte Nr.114 Kapsētu paplašināšana un jaunu kapsētu izveide un to apsaimniekošana</t>
  </si>
  <si>
    <t>P.3.1. Uz nākotni orientēta pilsētas pārvaldība, kas atbalsta pilsonisko iniciatīvu</t>
  </si>
  <si>
    <t>R.3.1.2. Pašvaldības pārvaldes kapacitātes celšana</t>
  </si>
  <si>
    <t xml:space="preserve">Aktivitāte Nr.120 Ātrgaitas interneta nodrošinājums Jūrmalas pašvaldības iestādēs </t>
  </si>
  <si>
    <t>Aktivitāte Nr.121 Pašvaldības e-pakalpojumu platformas ieviešana</t>
  </si>
  <si>
    <t>Aktivitāte Nr.122 Jaunu e-pakalpojumu ieviešana</t>
  </si>
  <si>
    <t>Aktivitāte Nr.123 Grāmatvedības informācijas sistēmas uzlabošana</t>
  </si>
  <si>
    <t xml:space="preserve">Aktivitāte Nr.124 Personālvadības informācijas sistēmas ieviešana </t>
  </si>
  <si>
    <t>Aktivitāte Nr.127 Bezvadu datu pārraides tīkla risinājuma ieviešana Pašvaldības iestādēs</t>
  </si>
  <si>
    <t>Aktivitāte Nr.128 Budžeta plānošanas, formēšanas un izpildes kontroles informācijas sistēmas ieviešana</t>
  </si>
  <si>
    <t>R3.1.5. Pilsētas pārvaldības infrastruktūras pilnveide</t>
  </si>
  <si>
    <t>Aktivitāte Nr.139 Jūrmalas kartes ieviešana</t>
  </si>
  <si>
    <t>Aktivitāte Nr.140 Centralizētas infrastruktūras pārvaldības un rezerves kopēšanas risinājuma ieviešana</t>
  </si>
  <si>
    <t>Aktivitāte Nr.141 Centralizēta drošības informācijas un notikumu pārvaldības sistēmas (SIEM) ieviešana</t>
  </si>
  <si>
    <t>Aktivitāte Nr.142 Tīkla ielaušanās noteikšanas un novēršanas sistēmas (IDS/IPS) ieviešana</t>
  </si>
  <si>
    <t>Aktivitāte Nr.144 Dokumentu vadības sistēmas ieviešana</t>
  </si>
  <si>
    <t>P3.4. Droša dzīves vide</t>
  </si>
  <si>
    <t>R3.4.1. Sabiedriskās kārtības un iedzīvotāju drošības nodrošināšana</t>
  </si>
  <si>
    <t>Aktivitāte Nr.208 Vides monitoringa informācijas sistēmas ieviešana un dažādu vides monitoringu veikšana</t>
  </si>
  <si>
    <t>Aktivitāte Nr.209 Videonovērošanas sistēmas un videonovērošanas tīkla ieviešana</t>
  </si>
  <si>
    <t>Aktivitāte Nr.210 Pašvaldības civilās aizsardzības preventīvo un glābšanas pasākumu efektivitātes uzlabošana</t>
  </si>
  <si>
    <t>P3.5. Kvalitatīvs sociālais atbalsts</t>
  </si>
  <si>
    <t>R3.5.1. Sociālo pakalpojumu attīstība</t>
  </si>
  <si>
    <t>Aktivitāte Nr.218 Sociālās palīdzības administrēšanas lietojumprogrammas funkcionalitātes paplašināšana</t>
  </si>
  <si>
    <t>Jūrmalas pilsētas informācijas un komunikācijas tehnoloģiju rīcības plāns 2015.-2020.gadam (IKTRP)</t>
  </si>
  <si>
    <t>R.1.1.1. Kūrortu tiesiskās sistēmas un organizāciju izveides veicināšana</t>
  </si>
  <si>
    <t>Aktivitāte Nr.1 Datu noliktavas un datu analīzes rīka ieviešana</t>
  </si>
  <si>
    <t>R1.9.1. Jūrmalas kā kūrorta un tikšanās vietas tēla veidošana</t>
  </si>
  <si>
    <t>Aktivitāte Nr.2 Digitālo informācijas stendu informācijas sistēmas  ieviešana</t>
  </si>
  <si>
    <t>Aktivitāte Nr.3 Jūrmalas pilsētas portāla funkcionalitātes paplašināšana (ārējais portāls, mobilā aplikācija, Domes sēžu videotranslēšana un iekšējais portāls )</t>
  </si>
  <si>
    <t>R1.9.2 Jūrmalas kartogrāfiskās informācijas attīstība</t>
  </si>
  <si>
    <t>Aktivitāte Nr.15 Ģeogrāfijas informācijas sistēmas ieviešana</t>
  </si>
  <si>
    <t>R2.1.3. Sabiedriskā transporta attīstība Jūrmalā</t>
  </si>
  <si>
    <t>Aktivitāte Nr.10 Iebraukšanas caurlaižu informācijas sistēmas ieviešana</t>
  </si>
  <si>
    <t>R2.6.3. Mobilo sakaru un interneta pieejamības nodrošināšana</t>
  </si>
  <si>
    <t>Aktivitāte Nr.31 Pašvaldības platjoslas optiskā datu pārraides tīkla izveide</t>
  </si>
  <si>
    <t>R2.8.1 Publiskās telpas pilnveide</t>
  </si>
  <si>
    <t>Aktivitāte Nr.13 Nekustamā īpašuma uzskaites un nodokļu administrēšanas sistēmas funkcionalitātes paplašināšana</t>
  </si>
  <si>
    <t>R3.1.2. Pašvaldības pārvaldes kapacitātes celšana</t>
  </si>
  <si>
    <t>Aktivitāte Nr.19 Grāmatvedības informācijas sistēmas ieviešana</t>
  </si>
  <si>
    <t>Aktivitāte Nr.20 Personālvadības informācijas sistēmas ieviešana</t>
  </si>
  <si>
    <t>R3.1.2. Ātrgaitas interneta nodrošinājums Jūrmalas pašvaldības iestādēs</t>
  </si>
  <si>
    <t>Aktivitāte Nr.34 Bezvadu datu pārraides tīkla risinajuma ieviešana Pašvaldības iestādēs</t>
  </si>
  <si>
    <t>R.3.1.5. Jūrmalnieka kartes izveide</t>
  </si>
  <si>
    <t>Aktivitāte Nr.4 Jūrmalas e-kartes informācijas sistēmas ieviešana</t>
  </si>
  <si>
    <t>R3.1.5. Dokumentu sagatavošanas un iesniegšanas tiešsaistes sistēmas izveide</t>
  </si>
  <si>
    <t>Aktivitāte Nr.17 Jaunu e-pakalpojumu ieviešana</t>
  </si>
  <si>
    <t>Aktivitāte Nr.18 Dokumentu vadības sistēmas ieviešana</t>
  </si>
  <si>
    <t xml:space="preserve">Aktivitāte Nr.25 Tīkla ielaušanās noteikšanas un novēršanas sistēmas (IDS/IPS) ieviešana </t>
  </si>
  <si>
    <t xml:space="preserve">Aktivitāte Nr.26 Centralizētas infrastruktūras pārvaldības un rezerves kopēšanas risinājuma ieviešana </t>
  </si>
  <si>
    <t xml:space="preserve">Aktivitāte Nr.27 Centralizēta drošības informācijas un notikumu pārvaldības sistēmas (SIEM) ieviešana </t>
  </si>
  <si>
    <t>Aktivitāte Nr.28 Lietotāju incidentu, problēmu un izmaiņu pieteikumu informācijas sistēmas funkcionalitātes paplašināšana</t>
  </si>
  <si>
    <t>Aktivitāte Nr.29 Pašvaldības datu centra modernizācija un rezerves virtuālā datu centra izveide</t>
  </si>
  <si>
    <t>R3.4.1. Sabiedriskās kārtības un iedzīvotāju drošīnas nodrošināšana</t>
  </si>
  <si>
    <t>Aktivitāte Nr.5 Videonovērošanas informācijas sistēmas ieviešana</t>
  </si>
  <si>
    <t>Aktivitāte Nr.6 Videonovērošanas tīkla ieviešana</t>
  </si>
  <si>
    <t>Aktivitāte Nr.44 Vides monitoringa informācijas sistēmas ieviešana</t>
  </si>
  <si>
    <t>Aktivitāte Nr.45 Pašvaldības civilās aizsardzības preventīvo un glābšanas pasākumu efektivitātes uzlabošana</t>
  </si>
  <si>
    <t>R3.5.1. Sociālā atbalsta infrastruktūras attīstība</t>
  </si>
  <si>
    <t>Aktivitāte Nr.8 Sociālās palīdzības administrēšanas lietojumprogrammas funkcionalitātes paplašināšana</t>
  </si>
  <si>
    <t>R3.7.2. Vietējās uzņēmējdarbības atbalsta infrastruktūras attīstība</t>
  </si>
  <si>
    <t>Aktivitāte Nr.9 Ielu tirdzniecības un citu Pašvaldības atļauju informācijas sistēmas ieviešana</t>
  </si>
  <si>
    <r>
      <rPr>
        <b/>
        <sz val="9"/>
        <rFont val="Times New Roman"/>
        <family val="1"/>
        <charset val="186"/>
      </rPr>
      <t>15.pielikums</t>
    </r>
    <r>
      <rPr>
        <sz val="9"/>
        <rFont val="Times New Roman"/>
        <family val="1"/>
        <charset val="186"/>
      </rPr>
      <t xml:space="preserve"> Jūrmalas pilsētas domes</t>
    </r>
  </si>
  <si>
    <t>Tāme Nr.04.1.5.</t>
  </si>
  <si>
    <t>04.730</t>
  </si>
  <si>
    <t>Tūrisma attīstības nodrošināšanas pasākumi</t>
  </si>
  <si>
    <t xml:space="preserve">Budžeta finansēta institūcija: </t>
  </si>
  <si>
    <t>Reģistrācijas Nr.:</t>
  </si>
  <si>
    <t>Attīstības pārvaldes Tūrisma un uzņēmējdarbības attīstības nodaļa</t>
  </si>
  <si>
    <t>Sabiedriskā transporta organizēšanas pasākumi</t>
  </si>
  <si>
    <t>04.510</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</si>
  <si>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</si>
  <si>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</si>
  <si>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</si>
  <si>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</si>
  <si>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</si>
  <si>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</si>
  <si>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Autobusu aplīmēšanas pakalpojums</t>
  </si>
  <si>
    <t>JPAP_P2.3._R2.3.1._75</t>
  </si>
  <si>
    <t>JPAP_P2.3._R2.3.1._74
JIAK_R3.2.1_7</t>
  </si>
  <si>
    <t>Sabiedriskā transporta kontrole</t>
  </si>
  <si>
    <t>Jūrmalas kartes ieviešana</t>
  </si>
  <si>
    <t>JPAP_P3.1._R3.1.5._139
IKTRP_R3.1.1._31</t>
  </si>
  <si>
    <t>Dalība tūrisma gadatirgos un izstādēs. Tūrisma stenda nodrošinājums un glābāšana</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</si>
  <si>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</si>
  <si>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</si>
  <si>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</si>
  <si>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</si>
  <si>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</si>
  <si>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</si>
  <si>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</si>
  <si>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</si>
  <si>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</si>
  <si>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</si>
  <si>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</si>
  <si>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</si>
  <si>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</si>
  <si>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</si>
  <si>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</si>
  <si>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</si>
  <si>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Ievērojot vērtēšanas komisijas pieņemto lēmumu līdzfinansējuma daļa ir izmaksāta un  ir radies pārpalikums 515 EUR apmērā. Saskaņā ar Konferenču, semināru un starpnozaru pasākumu līdzfinansēšanas komisijas 2019.gada 17.oktobra sēdes lēmumu Nr.47 par līdzfinansējuma piešķiršanu biedrībai “Rīgas Ebreju kopiena” pasākuma “Mini Limmud” organizēšanai  nepieciešams finansējums 3199 EUR apmērā, lai nodrošinātu komisjas lēmuma izpildi.</t>
  </si>
  <si>
    <t>JPAP_P1.9._R1.9.1._49
JPTARP_U3.1.._P3.1.2
JKAP_RV2_U2.2._P2.2.4</t>
  </si>
  <si>
    <t>Tūrisma piesaistes pasākumi Jūrmalā</t>
  </si>
  <si>
    <t>JPAP_P.1.4._R1.4.2., JPAP_P1.7._R1.7.1_45; JPTARP_U_1.7.P.1.7.1.</t>
  </si>
  <si>
    <t>Pilsētas ekonomiskās attīstības pasākumi</t>
  </si>
  <si>
    <t>Uzņēmējdarbības attīstības veicināšana</t>
  </si>
  <si>
    <t>JPAP_P.3.7._R3.7.1._228 JPAP_P3.7._R3.7.1._229 JPAP_P3.7._R3.7.3._234 JPAP_P3.7._R3.7.3._235 JPP_AM4_U4.2.._P4.2.2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</si>
  <si>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</si>
  <si>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</si>
  <si>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</si>
  <si>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</si>
  <si>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</si>
  <si>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</si>
  <si>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Dzintaru koncertzāles attīstība</t>
  </si>
  <si>
    <t>JPAP_P3.7._R3.3.1._192;JPTARP_U3.5._P3.4.1;
DzKVTDS M_3</t>
  </si>
  <si>
    <t>Daudzfunkcionāla dabas tūrisma centra jaunbūve un meža parka labiekārtojums Ķemeros</t>
  </si>
  <si>
    <t>JPAP_P1.6._R1.6.1._21;
JPTARP_U1.4._P1.4.1</t>
  </si>
  <si>
    <t>Jūrmalas pilsētas attīstības programma 2014.-2020.gadam (JPAP):</t>
  </si>
  <si>
    <t>P1.6 - Aktīvā un dabas tūrisma attīstība</t>
  </si>
  <si>
    <t>Rīcības virziens: R1.6.1 - Dabas tūrisma infrastruktūras attīstība</t>
  </si>
  <si>
    <t>Aktivitāte: Nr.21. Daudzfunkcionālā, interaktīva dabas tūrisma objekta izveide Ķemeros</t>
  </si>
  <si>
    <t>P1.7. Kultūras tūrisma attīstība</t>
  </si>
  <si>
    <t>Rīcības virziens R1.7.1.: Kultūras tūrisma piedāvājuma attīstība</t>
  </si>
  <si>
    <t>Aktivitāte: Nr.43. Kultūras dzīves piedāvājuma attīstība visa gada garumā</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</si>
  <si>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</si>
  <si>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</si>
  <si>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</si>
  <si>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</si>
  <si>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</si>
  <si>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</si>
  <si>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</si>
  <si>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</si>
  <si>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</si>
  <si>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</si>
  <si>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</si>
  <si>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</si>
  <si>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</si>
  <si>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</si>
  <si>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</si>
  <si>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</si>
  <si>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</si>
  <si>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</si>
  <si>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</si>
  <si>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</si>
  <si>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</si>
  <si>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</si>
  <si>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</si>
  <si>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</si>
  <si>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</si>
  <si>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</si>
  <si>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</si>
  <si>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</si>
  <si>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</si>
  <si>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</si>
  <si>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1.4.1. Daudzfunkcionāla interaktīva dabas tūrisma objekta izveide Ķemeros </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</si>
  <si>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</si>
  <si>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</si>
  <si>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</si>
  <si>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</si>
  <si>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</si>
  <si>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</si>
  <si>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</si>
  <si>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</si>
  <si>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</si>
  <si>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</si>
  <si>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</si>
  <si>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</si>
  <si>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</si>
  <si>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</si>
  <si>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</si>
  <si>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</si>
  <si>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</si>
  <si>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</si>
  <si>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</si>
  <si>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</si>
  <si>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</si>
  <si>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</si>
  <si>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</si>
  <si>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</si>
  <si>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</si>
  <si>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</si>
  <si>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</si>
  <si>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</si>
  <si>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</si>
  <si>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Jūrmalas pilsētas jaunatnes politikas attīstības plāns 2018.-2020.gadam (JPP)</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</si>
  <si>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</si>
  <si>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</si>
  <si>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</si>
  <si>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</si>
  <si>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</si>
  <si>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</si>
  <si>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</si>
  <si>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</si>
  <si>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</si>
  <si>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</si>
  <si>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</si>
  <si>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r>
      <rPr>
        <b/>
        <sz val="9"/>
        <rFont val="Times New Roman"/>
        <family val="1"/>
        <charset val="186"/>
      </rPr>
      <t>8.pielikums</t>
    </r>
    <r>
      <rPr>
        <sz val="9"/>
        <rFont val="Times New Roman"/>
        <family val="1"/>
        <charset val="186"/>
      </rPr>
      <t xml:space="preserve"> Jūrmalas pilsētas domes</t>
    </r>
  </si>
  <si>
    <t>Tāme Nr.01.2.3.</t>
  </si>
  <si>
    <t>Pašvaldības pamatbudžets</t>
  </si>
  <si>
    <t>01.890.</t>
  </si>
  <si>
    <t>Izdevumi neparedzētiem gadījumiem</t>
  </si>
  <si>
    <t>Pašvaldības budžeta kopējie izdevumu konti</t>
  </si>
  <si>
    <t>Tāme Nr.01.1.3.</t>
  </si>
  <si>
    <t>01.330</t>
  </si>
  <si>
    <t>Centralizētie pasākumi</t>
  </si>
  <si>
    <t>Tāme Nr.03.1.2.</t>
  </si>
  <si>
    <t>Tāme Nr.06.1.4.</t>
  </si>
  <si>
    <t>06.600</t>
  </si>
  <si>
    <t>Pilsētas teritoriju labiekārtošanas pasākumi</t>
  </si>
  <si>
    <t>LV30TREL980200804700B</t>
  </si>
  <si>
    <r>
      <rPr>
        <b/>
        <sz val="9"/>
        <rFont val="Times New Roman"/>
        <family val="1"/>
        <charset val="186"/>
      </rPr>
      <t>11.pielikums</t>
    </r>
    <r>
      <rPr>
        <sz val="9"/>
        <rFont val="Times New Roman"/>
        <family val="1"/>
        <charset val="186"/>
      </rPr>
      <t xml:space="preserve"> Jūrmalas pilsētas domes</t>
    </r>
  </si>
  <si>
    <t>Budžeta finansēta institūcija:</t>
  </si>
  <si>
    <t xml:space="preserve">2019.gada budžeta atšifrējums pa programmām </t>
  </si>
  <si>
    <t>Īpašumu pārvaldes Pilsētsaimniecības un labiekārtošanas nodaļa</t>
  </si>
  <si>
    <t>Pašvaldības pārziņā esošo teritoriju apsaimniekošana (kopšana un tīrīšana)</t>
  </si>
  <si>
    <t>05.100</t>
  </si>
  <si>
    <t>Piezīmes</t>
  </si>
  <si>
    <t>Parku, skvēru, atpūtas vietu un apstādījumu kopšana un ierīkošana</t>
  </si>
  <si>
    <t>JPAP_P2.8._R2.8.1._98 JPAS_K4, JPAS_J4</t>
  </si>
  <si>
    <t>Budžetā  palielinājums par 9% salīdzinājumā ar 2018.gada vienību līguma cenām. 21.06.2018. līgums Nr. 1.2-16.4.3/823. Apstādījumu rekonstrukcija Rīgas ielā pie Dzintaru ceļu pārvada - esošo rožu stādījumu vietā ierīkot jaukto  (rožu, daudzgadīgo, viengadīgo un sīpolpuķu) stādījumus 378m2 platībā.</t>
  </si>
  <si>
    <t>Iekšpagalmu kopšana</t>
  </si>
  <si>
    <t>JPAP_P2.8._R2.8.1._99</t>
  </si>
  <si>
    <t>Budžetā  palielinājums par 9% salīdzinājumā ar 2018.gada vienību līguma cenām. 21.06.2018. līgums Nr. 1.2-16.4.3/823.</t>
  </si>
  <si>
    <t>Pašvaldības īpašumu kopšana</t>
  </si>
  <si>
    <t>Jaunu puķu trauku iegāde un apsaimniekošana</t>
  </si>
  <si>
    <t>4.1.</t>
  </si>
  <si>
    <t>Jaunu puķu trauku iegāde</t>
  </si>
  <si>
    <t>Palielinājušās puķu trauku cenas par 3.6% salīdzinājumā ar 2018.gada līguma cenām. 21.06.2018. līgums Nr. 1.2-16.4.3/823.</t>
  </si>
  <si>
    <t>?</t>
  </si>
  <si>
    <t>4.2.</t>
  </si>
  <si>
    <t>Jaunu puķu trauku apsaimniekošana</t>
  </si>
  <si>
    <t>Puķu siena</t>
  </si>
  <si>
    <t>Dzintaru mežaparka apsaimniekošana un atjaunošana</t>
  </si>
  <si>
    <t>JPAP_P2.8._R2.8.1._98</t>
  </si>
  <si>
    <t>2008.gadā Dzintaru Mežaparkā  uzstādītie saulesargi ir nolietojušies. Nepieciešamas jaunas saulesargu membrānas un aksesuāri. Atbalstīts Pilsētsaimniecības un drošības komitejā, kā prioritārs pasākums vidējam termiņam.</t>
  </si>
  <si>
    <t>Pludmales sakopšana</t>
  </si>
  <si>
    <t>JPAP_P1.6._R1.6.2._33 JPAP_P2.8._R2.8.1._99  JPŪRRP_RV1.6.2_9</t>
  </si>
  <si>
    <t>Cenu palielinājums saskaņā ar 2018.gada 22.augustā noslēgto līgumu Nr. 1.2-16.4.3/1022</t>
  </si>
  <si>
    <t>Sadzīves atkritumu konteinieru izvietošana pludmalē un izejās uz jūru un atkritumu izvešana</t>
  </si>
  <si>
    <t>Izveidojies ietaupījums pludmales atkritumu izvešanai.</t>
  </si>
  <si>
    <t>JPAP_P1.6._R1.6.2._33  JPAP_P2.7._R2.7.1._96 JPŪRRP_RV1.6.2_9</t>
  </si>
  <si>
    <t>Cenu palielinājums saskaņā ar Dabas resusu nodokļa pieaugumu par 18.6%.</t>
  </si>
  <si>
    <t>Sabiedrisko tualešu apsaimniekošana</t>
  </si>
  <si>
    <t xml:space="preserve">JPAP_P1.6._R1.6.2._33 JPAP_P2.8._R2.8.1._99 </t>
  </si>
  <si>
    <t>Stacionārās tualetes Dzintaru Mežaparka , Jomas ielas 35a, Baznīcas ielas 2a,  Mellužu prospekta 6a. Konteinera tipa tualetēm pludmalē un Jomas ielā, cenu palielinājums saskaņā ar noslēgto 2015.gada 29.decembra līgumu Nr. 1.2-16.4.3/1957.  BIO tualetes Kauguru vidusskola, Jaundubultu un Asaru parks, Dubultu tirgus laukums, Zīmuļu parks, Ezeru ielas peldvieta, Skrundas iela 4,  Slokā pie autoostas, peldvietās Dubultos, Majoros un Priedainē, cenu palielinājums saskaņā ar noslēgto 2017.gada 22.decembra līgumu Nr. 1.2-16.4.1/1896.</t>
  </si>
  <si>
    <t>Sadzīves atkritumu savākšana un aizvešana</t>
  </si>
  <si>
    <t>JPAP_P2.7._R2.7.1._96</t>
  </si>
  <si>
    <t>Dzīvnieku uzturēšanas izmaksas patversmē</t>
  </si>
  <si>
    <t>JPAP_P2.8_R2.8.1._110</t>
  </si>
  <si>
    <t>Cenu palielinājums pamatojoties uz 2018.gada 26. oktobra sarunu procedūras rezultātiem</t>
  </si>
  <si>
    <t>Bezsaimnieku dzīvnieku (kaķu) sterilizācija</t>
  </si>
  <si>
    <t>Klejojošu dzīvnieku izķeršana, dzīvnieku līķu apglabāšana</t>
  </si>
  <si>
    <t>Vasara puķu dobes ierīkošana un kopšana Lāčplēša skvērā</t>
  </si>
  <si>
    <t>Pavasara un vasaras puķu iegāde un apsaimniekošana P 128 četros rotācijas apļos</t>
  </si>
  <si>
    <t>Vasara puķu dobes ierīkošana un kopšana skvērā pie Dzintaru KZ</t>
  </si>
  <si>
    <t>Bioloģiski noārdāmo atkritumu savākšana un aizvešana</t>
  </si>
  <si>
    <t>Nepieciešami papildus līdzekļu rudens lapu izvešanai</t>
  </si>
  <si>
    <t>Ielu nosaukumu plāksnīšu un to stiprinājuma stabiņu  komplektu apsaimniekošana</t>
  </si>
  <si>
    <t>1.1.</t>
  </si>
  <si>
    <t>apsaimniekošana</t>
  </si>
  <si>
    <t>Ielu nosaukumu stabi ir tehniski sliktā stāvoklī, jo lielākā daļa stabu ir uzstādīti 2008.gadā. Papildus 35000EUR atbalstīti Pilsētsaimniecības un drošības komitejā, kā prioritārs pasākums vidējam termiņam.</t>
  </si>
  <si>
    <t>1.2.</t>
  </si>
  <si>
    <t>izgatavošana</t>
  </si>
  <si>
    <t>Autobusu pieturu remonts vai izveidošana</t>
  </si>
  <si>
    <t>Investīciju plāns; Metu konkurss par autobusa pieturu dizainu</t>
  </si>
  <si>
    <t>2.1.</t>
  </si>
  <si>
    <t>Autobusu pieturu Metu konkursam</t>
  </si>
  <si>
    <t>Bērnu rotaļu laukumu un sporta laukumu izveide un remonts iekšpagalmos, parkos un pludmalē</t>
  </si>
  <si>
    <t>3.1.</t>
  </si>
  <si>
    <t>Bērnu rotaļu un sporta laukumu atjaunošana un izveide un sintētiskā seguma ieklāšana</t>
  </si>
  <si>
    <t>JPAP_P2.8._R2.8.1._106 JPAP_P2.8._R2.8.1._99</t>
  </si>
  <si>
    <t>Saskaņā ar investīciju plānu pludmalē un  iekšpagalmos - uzstādīt  jaunus un atjaunot esošos rotaļu laukumus: pludmalē - Mellužos pie Rožu ielas izejas uz jūru, Dubultos pie Baznīcas ielas, Lielupē starp 12.-18.līnijām un iekšpagalmos Kauguri1820; Kauguri 3305, Kauguri 1106; Kauguri 0726;  "Zīmuļu parks",  Dubultos Ievu iela 6, Ķemeros Robežu ielā 19.</t>
  </si>
  <si>
    <t>invest</t>
  </si>
  <si>
    <t>3.2.</t>
  </si>
  <si>
    <t>Bērnu rotaļu laukumu un sporta laukumu remonts iekšpagalmos un pludmalē</t>
  </si>
  <si>
    <t>JPAP_P2.8._R2.8.1._106  JPAP_P2.8._R2.8.1._99</t>
  </si>
  <si>
    <t>Visu Jūrmalas pilsētā esošo pašvaldības uzstādīto rotaļu laukumu remonts</t>
  </si>
  <si>
    <t>3.3.</t>
  </si>
  <si>
    <t>Slidotavas ierīkošana Engures ielas iekšpagalmā</t>
  </si>
  <si>
    <t xml:space="preserve">JPAP_P2.8._R2.8.1._106 </t>
  </si>
  <si>
    <t>Jaunu solu un atkritumu urnu izvietošana parkos un uz ielām</t>
  </si>
  <si>
    <t xml:space="preserve">Izgatavot un uzstādīt 21 jaunu atkritumu urnu Raiņa ielā, Talsu šosejā un pie Kauguru k/n. </t>
  </si>
  <si>
    <t>Pārējie izdevumi pilsētas apsaimniekošanā</t>
  </si>
  <si>
    <t>Strūklaku uzturēšana</t>
  </si>
  <si>
    <t>Turaidas ielas strūklakas, Omnibusa laukuma strūklakas un  strūklakām Mellužu un Ķemeru parku dīķos apsaimniekošanai.</t>
  </si>
  <si>
    <t xml:space="preserve">Paredzēts Mellužu parka, Ķemeru parka, Turaidas ielas un Omnibusa laukuma strūklaku darbībai no 15.05.-15.10. un pārējā laikā pieslēguma nodrošināšanai ar elektrību. </t>
  </si>
  <si>
    <t>Pēc apkopes darbiem konstatēts, ka bojātas 6 gab zemūdens 3 krāsu LED lampas.</t>
  </si>
  <si>
    <t xml:space="preserve">Suņu ekskramentu atkritumu urnu ar piktogramām, maisiņu turētāju un masiņu izgatavošana un uzstādīšana </t>
  </si>
  <si>
    <t>Uzstādīt 20 speciālās suņu ekskramentu atkritumu urnas  daudzdzīvokļu māju iekšpagalmos. Atbalstīts Pilsētsaimniecības un drošības komitejā, kā prioritārs pasākums vidējam termiņam.</t>
  </si>
  <si>
    <t>Jūrmalas daiļdārzu konkursa organizēšana</t>
  </si>
  <si>
    <t>JPAP _P2.10.R2.10._117</t>
  </si>
  <si>
    <t>Apbalvošanas pasākuma organizēšana, veicināšanas balvu iegādei.</t>
  </si>
  <si>
    <t>Atpūtu un sportu veicinošas infrastruktūras izveide, atjaunošana un labiekārtošana</t>
  </si>
  <si>
    <t>08.100</t>
  </si>
  <si>
    <t xml:space="preserve">Pludmales labiekārtošana, tai skaitā informatīvo norāžu un pārģērbšanās kabīņu remonts, izvietošana, demontāža, atjaunošana   </t>
  </si>
  <si>
    <t>JPAP_P1.6._R1.6.2._33  JPŪRRP_RV1.6.2_10</t>
  </si>
  <si>
    <t xml:space="preserve"> 2017.gadā izveidoto peldvietu remonta un apsaimniekošanas darbiem.</t>
  </si>
  <si>
    <t>Pludmales stendos esošo uzlīmju nomaiņai.</t>
  </si>
  <si>
    <t>Pludmales solu uzglabāšana ziemas sezonā</t>
  </si>
  <si>
    <t>JPAP_P1.6._R1.6.2._33</t>
  </si>
  <si>
    <t>Darbi tiks veikti pamatojoties uz 2018.gada 22.augustā noslēgto līgumu Nr. 1.2-16.4.3/1022.</t>
  </si>
  <si>
    <t>Izeju uz jūru labiekārtošana pludmalēs (laipas, kāpnes, betona plāksnes)</t>
  </si>
  <si>
    <t>JPAP_P1.6._R1.6.2._33 JPAP_P1.6._R1.6.2._34 JPŪRRP_RV1.6.2_10</t>
  </si>
  <si>
    <t>46 izeju koka laipu apsaimniekošanai.</t>
  </si>
  <si>
    <t>Jaunu laipu izgatavošanai izejās  uz jūru, tās ir tehniski sliktā stāvoklī, jo liela daļa laipu ir nolietojušās. Atbalstīts Pilsētsaimniecības un drošības komitejā, kā prioritārs pasākums vidējam termiņam.</t>
  </si>
  <si>
    <t xml:space="preserve">Jaunas betona plāksnes nepieciešamas Vēju un Turaidas ielas un 36.līnijas izejās uz jūru.  1.līnijas, Kaiju ielā un Rūjienas ielā izejās uz jūru kāpnēm nepieciešams remonts; </t>
  </si>
  <si>
    <t>Dušu, kāju mazgājamo krānu, sabiedrisko tualešu konteinieru un ūdens sūkņu apkope, remonts, iegāde un uzstādīšana</t>
  </si>
  <si>
    <t>JPAP_P1.6._R1.6.2._33 JPŪRRP_RV1.6.2_10</t>
  </si>
  <si>
    <t>Kāju mazgātāju un dušu uzstādīšanai pavasarī un noņemšanai rudenī. Esošo kāju mazgātāju, dušu un tualetes konteineru motoru remonta darbiem</t>
  </si>
  <si>
    <t>Divu kāju mazgātāju iegādei  un uzstādīšanai Viktorijas ielas un Vienības prospekta izejās uz jūru.Pie pludmales tualešu konteineriem Kļavu un Līgatnes ielas galā uzstādīt dušas.</t>
  </si>
  <si>
    <t>Jaunu pludmales solu izgatavošanai</t>
  </si>
  <si>
    <t>2017. un 2018. gados noslēgto līgumu garantijas ieturējumi</t>
  </si>
  <si>
    <t>Veselīga dzīvesveida veicināšanas infrastruktūras izveide un atjaunošana</t>
  </si>
  <si>
    <t>Investīciju plāns-izveidoti norobežoti peldceliņi Lielupē</t>
  </si>
  <si>
    <t>Elektrolīnijas rekonstrukcijai Telšu ielā, Kļavu ielā un Līgatnes ielā u.c. ielās (projektu izstrādei)</t>
  </si>
  <si>
    <t>Pārvietot tualešu konteinerus no izejām uz jūru uz pludmali, jo pludmalē īr lielāks apmeklētāju skaits, nepieciešama elektrības pievikšana.</t>
  </si>
  <si>
    <t>Pirmsskolas izglītības iestāžu labiekārtošanas pasākumi</t>
  </si>
  <si>
    <t>09.100</t>
  </si>
  <si>
    <t>Bērnu rotaļu laukumu izveide pirmsskolas izglītības iestādēs un vispārizglītojošās iestādēs</t>
  </si>
  <si>
    <t xml:space="preserve">JPAP_P3.2._3.2.2_155 JPAP_P3.2._3.2.3_165 </t>
  </si>
  <si>
    <t>Saskaņā ar inestīciju plānu  Izglītības iestādēs: Pii Taurenītis, pii Ābelīte, Jūrmalas bērnu un jauniešu interešu centrs.</t>
  </si>
  <si>
    <t>Jūrmalas pilsētas attīstības stratēģija 2010. - 2030.gadam (JPAS)</t>
  </si>
  <si>
    <t xml:space="preserve">K4 Ķemeru kūrortvides veidošana </t>
  </si>
  <si>
    <t xml:space="preserve">J4 Publiskās telpas izcilība </t>
  </si>
  <si>
    <t>Jūrmalas pilsētas attīstības programma 2014. - 2020.gadam (JPAP)</t>
  </si>
  <si>
    <t>Prioritāte P1.6. Aktīvā un dabas tūrisma attīstība</t>
  </si>
  <si>
    <t>Rīcības virziens R1.6.2.: Peldvietu infrastruktūras attīstība</t>
  </si>
  <si>
    <t>Aktivitāte Nr.33 Pludmales zonas labiekārtošana un apsaimniekošana</t>
  </si>
  <si>
    <t>Aktivitāte Nr.34 Transporta piekļuves uzlabošana pludmales zonai</t>
  </si>
  <si>
    <t>Prioritāte P2.7. Atkritumu utilizācijas sistēmas plinveide</t>
  </si>
  <si>
    <t>Rīcības virziens R2.7.1.: Atkritumu apsaimniekošanas sistēmas pilnveide</t>
  </si>
  <si>
    <t>Aktivitāte Nr.96 Atkritumu apsaimniekošanas sistēmas pilnveide</t>
  </si>
  <si>
    <t xml:space="preserve">Prioritāte P2.8. Publiskās telpas labiekārtošana </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</si>
  <si>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</si>
  <si>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</si>
  <si>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</si>
  <si>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</si>
  <si>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Nr.110 Dzīvnieku labturības pasākumu nodrošināšana</t>
  </si>
  <si>
    <t>Prioritāte P2.10. Privātīpašuma sakārtošanas motivācija</t>
  </si>
  <si>
    <t>Rīcības virziens R2.10.1.: Privātā īpašuma sakopšanas motivēšana</t>
  </si>
  <si>
    <t>Aktivitāte Nr.117 Privātīpašumu sakoptības veicināšana</t>
  </si>
  <si>
    <t>Prioritāte P3.2.   Kvalitatīva un sociāli pieejama izglītība</t>
  </si>
  <si>
    <t>Rīcības virziens R3.2.2.: Pirmsskolas izglītības pakalpojmi</t>
  </si>
  <si>
    <t>Aktivitāte Nr.155 Pirmsskolas izglītības iestāžu mācību vides uzlabošana</t>
  </si>
  <si>
    <t>Rīcības virziens R3.2.3. : Vispārizglītojošo skolu  izglītības pakalpojmi</t>
  </si>
  <si>
    <t>Aktivitāte Nr.165 Vispārējās izglītības iestāžu mācību vides uzlabošana</t>
  </si>
  <si>
    <t>Jūrmalas pilsētas ūdens resursu rīcības plāns 2016.-2020.gadam (JPŪRRP)</t>
  </si>
  <si>
    <t>Mērķis 4: Piekrastes ūdeņu un Lielupes plānotā izmantošana. Rīcības virziens R1.6.2 Peldvietu infrastruktūras attīstība</t>
  </si>
  <si>
    <t>Aktivitāte Nr.9 Uzlabot publisko ūdeņu piekrastes pieejamību</t>
  </si>
  <si>
    <t xml:space="preserve">Aktivitāte Nr.10 Aktualizēt pludmales aktivitāšu zonējumu un labiekārtojumu
</t>
  </si>
  <si>
    <t>Tāme Nr.09.11.4.</t>
  </si>
  <si>
    <t>Jūrmalas pilsētas Mežmalas vidusskola</t>
  </si>
  <si>
    <t>90000051595</t>
  </si>
  <si>
    <t>Rūpniecības iela 13, Jūrmala</t>
  </si>
  <si>
    <t>09.210</t>
  </si>
  <si>
    <t>LV46TREL981304700300B</t>
  </si>
  <si>
    <t xml:space="preserve">Finansējumu palielinājums, lai varētu apmaksāt piemaksu skolas pedagogam 30% apmērā par papildus veikto darbu </t>
  </si>
  <si>
    <t>Finansējumu samazinājums, lai varētu apmaksāt piemaksu skolas pedagogam 30% apmērā par papildus veikto darbu (darbinieku maiņa)</t>
  </si>
  <si>
    <t>Iestādes vadītājs</t>
  </si>
  <si>
    <t>Galvenais grāmatvedis</t>
  </si>
  <si>
    <t>Tāme Nr.04.1.19.</t>
  </si>
  <si>
    <t xml:space="preserve">Jūrmalas pilsētas domes </t>
  </si>
  <si>
    <t>04.520.</t>
  </si>
  <si>
    <t>Projekts "Jūrmalas ūdenstūrisma pakalpojumu infrastruktūras attīstība atbilstoši pilsētas ekonomiskajai specializācijai"</t>
  </si>
  <si>
    <t>LV72TREL980200806000B</t>
  </si>
  <si>
    <t>Plānots ERAF avansa maksājums attiecināmo būvdarbu izmaksai 20% avansa rēķina apmaksai un 2019.gada oktobra izpildei par padarītiem darbiem, papildus būvuzraudzības un autoruzraudzības pakalpojumiem.</t>
  </si>
  <si>
    <t>Finansējums nepieciešams būvdarbu izmaksu 20% avansa rēķina apmaksai un AS “Sadales tīkls” 10.05.19. rēķina par Elektrības jaudas palielināšanas pielsēguma izbūvi apmaksai, nepieiciešami papildus līdzekļi būvdarbu izpildes apmaksi par oktobra mēnesi, būvuzraudzības un autoruzraudzības pakalpojumu izdevumiem.</t>
  </si>
  <si>
    <t>Tāme Nr.08.4.1.</t>
  </si>
  <si>
    <t>08.230</t>
  </si>
  <si>
    <t>Iestādes uzturēšana un kultūras pakalpojumu sniegšanas nodrošināšana</t>
  </si>
  <si>
    <t>Līdzekļu atlikums uz 01.11.2019 - 228,91 EUR, izdevumi līdz gada beigām 290,00 EUR (114,95 Eur/mēnesī x 2 mēneši = 229,90 EUR interneta pieslēgums Muižas ielā 7, 4,24 EUR/mēn. x 7 gab.biroja telefoni x 2 mēneši = 59,36 EUR)</t>
  </si>
  <si>
    <t>Izdevumu samazinājums telpu uzturēšanai - līdzekļu novirzīšana sakaru apmaksai</t>
  </si>
  <si>
    <t>saskaņā ar Pielikumu Nr.2 (forma 5a pasākumu atšifrējums) no 12.11.2019</t>
  </si>
  <si>
    <t>Tāme Nr.09.5.5.</t>
  </si>
  <si>
    <t>Jūrmalas Valsts ģimnāzija</t>
  </si>
  <si>
    <t>90000051487</t>
  </si>
  <si>
    <t>Raiņa iela 55, Jūrmala, LV-2011</t>
  </si>
  <si>
    <t>Jūrmalas Valsts ģimnāzijas reģionālās attīstības metodiskā centra darbības nodrošināšana</t>
  </si>
  <si>
    <t>LV63TREL9813493003000</t>
  </si>
  <si>
    <t>EKK precizēšana</t>
  </si>
  <si>
    <t>MD plāns</t>
  </si>
  <si>
    <t>3.pielikums</t>
  </si>
  <si>
    <r>
      <rPr>
        <b/>
        <sz val="9"/>
        <rFont val="Times New Roman"/>
        <family val="1"/>
        <charset val="186"/>
      </rPr>
      <t>3.pielikums</t>
    </r>
    <r>
      <rPr>
        <sz val="9"/>
        <rFont val="Times New Roman"/>
        <family val="1"/>
        <charset val="186"/>
      </rPr>
      <t xml:space="preserve"> Jūrmalas pilsētas domes</t>
    </r>
  </si>
  <si>
    <t>Jūrmalas pilsētas pašvaldības 2019.-2021.gada Ceļu fonda izlietojuma programma</t>
  </si>
  <si>
    <r>
      <t xml:space="preserve">MD plāns 2017.g. = atl.g.s.535 259 + ieņēm.1 503 455 = </t>
    </r>
    <r>
      <rPr>
        <b/>
        <u/>
        <sz val="14"/>
        <color rgb="FFC00000"/>
        <rFont val="Times New Roman"/>
        <family val="1"/>
        <charset val="186"/>
      </rPr>
      <t>2 038 714</t>
    </r>
  </si>
  <si>
    <t>Objekta nosaukums</t>
  </si>
  <si>
    <t>Orientē-jošais apjoms</t>
  </si>
  <si>
    <t>FKK</t>
  </si>
  <si>
    <t>EKK</t>
  </si>
  <si>
    <t>Kopā, Ceļu fonds</t>
  </si>
  <si>
    <t>Mērķdotācija pašvaldību autoceļiem (ielām)</t>
  </si>
  <si>
    <t xml:space="preserve">Pašvaldības pamatbudžeta asignējumi </t>
  </si>
  <si>
    <t xml:space="preserve">2020.gadā </t>
  </si>
  <si>
    <t xml:space="preserve">2021.gadā </t>
  </si>
  <si>
    <t>2018.gada gaidāmā izpilde</t>
  </si>
  <si>
    <t>2019.gads budžeta pieprasījums</t>
  </si>
  <si>
    <t>2019.gads budžets</t>
  </si>
  <si>
    <t>2018.gada precizētais budžets</t>
  </si>
  <si>
    <t>2019.gads budžets pirms priekšlikumiem</t>
  </si>
  <si>
    <t>Priekšlikumi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</si>
  <si>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</si>
  <si>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</si>
  <si>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</si>
  <si>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</si>
  <si>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KR</t>
  </si>
  <si>
    <t>PB</t>
  </si>
  <si>
    <t>pārnests no 2018.g.</t>
  </si>
  <si>
    <t xml:space="preserve">KOPĀ </t>
  </si>
  <si>
    <t>Kapitālais remonts</t>
  </si>
  <si>
    <t>Ielu seguma kapitālais remonts</t>
  </si>
  <si>
    <r>
      <t>22 100 m</t>
    </r>
    <r>
      <rPr>
        <sz val="9"/>
        <rFont val="Calibri"/>
        <family val="2"/>
        <charset val="186"/>
      </rPr>
      <t>²</t>
    </r>
  </si>
  <si>
    <t>04.510.</t>
  </si>
  <si>
    <t>5250</t>
  </si>
  <si>
    <r>
      <t>26 700 m</t>
    </r>
    <r>
      <rPr>
        <sz val="9"/>
        <rFont val="Calibri"/>
        <family val="2"/>
        <charset val="186"/>
      </rPr>
      <t>²</t>
    </r>
  </si>
  <si>
    <r>
      <t>14 800 m</t>
    </r>
    <r>
      <rPr>
        <sz val="9"/>
        <rFont val="Calibri"/>
        <family val="2"/>
        <charset val="186"/>
      </rPr>
      <t>²</t>
    </r>
  </si>
  <si>
    <t>JPAP_P2.1._R.2.1.1._62</t>
  </si>
  <si>
    <t>Trotuāru izbūve un esošo trotuāru atjaunošana</t>
  </si>
  <si>
    <r>
      <t>33 040 m</t>
    </r>
    <r>
      <rPr>
        <sz val="9"/>
        <rFont val="Calibri"/>
        <family val="2"/>
        <charset val="186"/>
      </rPr>
      <t>²</t>
    </r>
  </si>
  <si>
    <r>
      <t>33 800 m</t>
    </r>
    <r>
      <rPr>
        <sz val="9"/>
        <rFont val="Calibri"/>
        <family val="2"/>
        <charset val="186"/>
      </rPr>
      <t>²</t>
    </r>
  </si>
  <si>
    <r>
      <t>17 900 m</t>
    </r>
    <r>
      <rPr>
        <sz val="9"/>
        <rFont val="Calibri"/>
        <family val="2"/>
        <charset val="186"/>
      </rPr>
      <t>²</t>
    </r>
  </si>
  <si>
    <t>JPAP_P2.1._R.2.1.1._62                   JPAP_P2.8._R.2.8.1._107</t>
  </si>
  <si>
    <t>Seguma remonts, atjaunošana publiskās vietās un pašvaldības teritorijās</t>
  </si>
  <si>
    <r>
      <t>6 700 m</t>
    </r>
    <r>
      <rPr>
        <sz val="9"/>
        <rFont val="Calibri"/>
        <family val="2"/>
        <charset val="186"/>
      </rPr>
      <t>²</t>
    </r>
  </si>
  <si>
    <r>
      <t>6 655 m</t>
    </r>
    <r>
      <rPr>
        <sz val="9"/>
        <rFont val="Calibri"/>
        <family val="2"/>
        <charset val="186"/>
      </rPr>
      <t>²</t>
    </r>
  </si>
  <si>
    <t>Seguma atjaunošana, teritorijas labiekārtošana pilsētas iekškvartālos</t>
  </si>
  <si>
    <r>
      <t>1 400 m</t>
    </r>
    <r>
      <rPr>
        <sz val="9"/>
        <rFont val="Calibri"/>
        <family val="2"/>
        <charset val="186"/>
      </rPr>
      <t>²</t>
    </r>
  </si>
  <si>
    <r>
      <t>1 770 m</t>
    </r>
    <r>
      <rPr>
        <sz val="9"/>
        <rFont val="Calibri"/>
        <family val="2"/>
        <charset val="186"/>
      </rPr>
      <t>²</t>
    </r>
  </si>
  <si>
    <t>JPAP_P2.8._R.2.8.1._106</t>
  </si>
  <si>
    <t>Jaunu autostāvvietu izbūve</t>
  </si>
  <si>
    <r>
      <t>2 300 m</t>
    </r>
    <r>
      <rPr>
        <sz val="9"/>
        <rFont val="Calibri"/>
        <family val="2"/>
        <charset val="186"/>
      </rPr>
      <t>²</t>
    </r>
  </si>
  <si>
    <t>5240</t>
  </si>
  <si>
    <r>
      <t>950 m</t>
    </r>
    <r>
      <rPr>
        <sz val="9"/>
        <rFont val="Calibri"/>
        <family val="2"/>
        <charset val="186"/>
      </rPr>
      <t>²</t>
    </r>
  </si>
  <si>
    <r>
      <t>2 500 m</t>
    </r>
    <r>
      <rPr>
        <sz val="9"/>
        <rFont val="Calibri"/>
        <family val="2"/>
        <charset val="186"/>
      </rPr>
      <t>²</t>
    </r>
  </si>
  <si>
    <t>Grantēto ielu asfaltēšana</t>
  </si>
  <si>
    <r>
      <t>21 050 m</t>
    </r>
    <r>
      <rPr>
        <sz val="9"/>
        <rFont val="Calibri"/>
        <family val="2"/>
        <charset val="186"/>
      </rPr>
      <t>²</t>
    </r>
  </si>
  <si>
    <r>
      <t>19 800 m</t>
    </r>
    <r>
      <rPr>
        <sz val="9"/>
        <rFont val="Calibri"/>
        <family val="2"/>
        <charset val="186"/>
      </rPr>
      <t>²</t>
    </r>
  </si>
  <si>
    <r>
      <t>13 800 m</t>
    </r>
    <r>
      <rPr>
        <sz val="9"/>
        <rFont val="Calibri"/>
        <family val="2"/>
        <charset val="186"/>
      </rPr>
      <t>²</t>
    </r>
  </si>
  <si>
    <t>Tiltu atjaunošana</t>
  </si>
  <si>
    <t>2 gb.</t>
  </si>
  <si>
    <t>2 gab.</t>
  </si>
  <si>
    <t>2 gab</t>
  </si>
  <si>
    <t>Jaunu ielu izbūve</t>
  </si>
  <si>
    <t>1 obj.</t>
  </si>
  <si>
    <t>3 obj.</t>
  </si>
  <si>
    <t>Veloceliņu tīkla attīstība Jūrmalas pilsētā</t>
  </si>
  <si>
    <r>
      <t>6 600 m</t>
    </r>
    <r>
      <rPr>
        <sz val="9"/>
        <rFont val="Calibri"/>
        <family val="2"/>
        <charset val="186"/>
      </rPr>
      <t>²</t>
    </r>
  </si>
  <si>
    <r>
      <t>11 600 m</t>
    </r>
    <r>
      <rPr>
        <sz val="9"/>
        <rFont val="Calibri"/>
        <family val="2"/>
        <charset val="186"/>
      </rPr>
      <t>²</t>
    </r>
  </si>
  <si>
    <t>JPAP_P2.1._R.2.1.2._67</t>
  </si>
  <si>
    <t>Kārtējais remonts</t>
  </si>
  <si>
    <t>Grantēto ielu uzturēšana</t>
  </si>
  <si>
    <r>
      <t>360 000 m</t>
    </r>
    <r>
      <rPr>
        <sz val="9"/>
        <rFont val="Calibri"/>
        <family val="2"/>
        <charset val="186"/>
      </rPr>
      <t>²</t>
    </r>
  </si>
  <si>
    <t>2246</t>
  </si>
  <si>
    <t>97.4 km</t>
  </si>
  <si>
    <t>96.0 km</t>
  </si>
  <si>
    <t>Ceļa seguma remonts (t.sk.bedrīšu remonts)</t>
  </si>
  <si>
    <r>
      <t>8 000 m</t>
    </r>
    <r>
      <rPr>
        <sz val="9"/>
        <rFont val="Calibri"/>
        <family val="2"/>
        <charset val="186"/>
      </rPr>
      <t>²</t>
    </r>
  </si>
  <si>
    <t>Asfalta seguma remonts iekškvartālos</t>
  </si>
  <si>
    <r>
      <t>1 000 m</t>
    </r>
    <r>
      <rPr>
        <sz val="9"/>
        <rFont val="Calibri"/>
        <family val="2"/>
        <charset val="186"/>
      </rPr>
      <t>²</t>
    </r>
  </si>
  <si>
    <t>Ceļu infrastruktūra</t>
  </si>
  <si>
    <t>Ceļa horizontālo apzīmējumu uzklāšana</t>
  </si>
  <si>
    <r>
      <t>7 000 m</t>
    </r>
    <r>
      <rPr>
        <sz val="9"/>
        <rFont val="Calibri"/>
        <family val="2"/>
        <charset val="186"/>
      </rPr>
      <t>²</t>
    </r>
  </si>
  <si>
    <t>Finanšu līdzekļu ekonomija</t>
  </si>
  <si>
    <r>
      <t>5 600 m</t>
    </r>
    <r>
      <rPr>
        <sz val="9"/>
        <rFont val="Calibri"/>
        <family val="2"/>
        <charset val="186"/>
      </rPr>
      <t>²</t>
    </r>
  </si>
  <si>
    <r>
      <t>5 700 m</t>
    </r>
    <r>
      <rPr>
        <sz val="9"/>
        <rFont val="Calibri"/>
        <family val="2"/>
        <charset val="186"/>
      </rPr>
      <t>²</t>
    </r>
  </si>
  <si>
    <t>Ceļa zīmju un barjeru ekspluatācija</t>
  </si>
  <si>
    <t>7 433 gab.ceļazīmes/3 560 m barjeras</t>
  </si>
  <si>
    <t>7 433 gab./3 560 m</t>
  </si>
  <si>
    <t>Barjeru remonts</t>
  </si>
  <si>
    <t>50 m</t>
  </si>
  <si>
    <t>26 m</t>
  </si>
  <si>
    <t>Jaunu barjeru uzstādīšana</t>
  </si>
  <si>
    <t>700 m</t>
  </si>
  <si>
    <t>5239</t>
  </si>
  <si>
    <t>Ceļa zīmju nomaiņa</t>
  </si>
  <si>
    <t>700 gb.</t>
  </si>
  <si>
    <t>Finanšu līdzkeļi nepieciešami , lai izniegtu darba uzdevumus veiktu norēķinus par ceļa tehnisko līdzekļu  uzstādīšanu.</t>
  </si>
  <si>
    <t>350 gb.</t>
  </si>
  <si>
    <t>2312</t>
  </si>
  <si>
    <t>350 gab.</t>
  </si>
  <si>
    <t>10 gb.</t>
  </si>
  <si>
    <t>Citi</t>
  </si>
  <si>
    <t>Tiltu inspekcija</t>
  </si>
  <si>
    <t>3.obj.</t>
  </si>
  <si>
    <t>Lielupes kreisā krasta atbalstsienas atjaunošana</t>
  </si>
  <si>
    <t xml:space="preserve">Jūrmalas pilsētas satiksmes drošības uzlabošana </t>
  </si>
  <si>
    <t>Pilsētas centrālās daļas ielu brauktuvju un gājēju celiņu atjaunošana un autostāvvietu izbūve</t>
  </si>
  <si>
    <t>Projekta līdzfinansējums</t>
  </si>
  <si>
    <t>Projekta  "Lielupes radīto plūdu un krasta erozijas risku apdraudējumu novēršanas pasākumi Dubultos-Majoros-Dzintaros" neattiecināmo izmaksu segšanai</t>
  </si>
  <si>
    <t>04.740.</t>
  </si>
  <si>
    <t>JPAP_P2.5._R.2.5.3._87</t>
  </si>
  <si>
    <r>
      <t>Struktūrvienība:</t>
    </r>
    <r>
      <rPr>
        <b/>
        <sz val="9"/>
        <rFont val="Times New Roman"/>
        <family val="1"/>
        <charset val="186"/>
      </rPr>
      <t xml:space="preserve"> 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</si>
  <si>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</si>
  <si>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</si>
  <si>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</si>
  <si>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</si>
  <si>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</si>
  <si>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</si>
  <si>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</si>
  <si>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*Informatīvi</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</si>
  <si>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</si>
  <si>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</si>
  <si>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</si>
  <si>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</si>
  <si>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R2.5.3. Plūdu riska novēršana, lietusūdens savākšanas un meliorācijas sistēmu pilnveide</t>
  </si>
  <si>
    <t xml:space="preserve">    Aktivitāte: Nr.87 Plūdu novēršanas pasākumi</t>
  </si>
  <si>
    <t>Rīcības virziens: R.2.8.1. Publiskās telpas pilnveide</t>
  </si>
  <si>
    <t xml:space="preserve">    Aktivitāte: Nr. 106 Jūrmalas pilsētā esošo daudzdzīvokļu namu pagalmu, izglītības iestāžu un piebraucamo ceļu rekonstrukcija</t>
  </si>
  <si>
    <t>Prioritātes: P2.8. Publiskās telpas labiekārtošana</t>
  </si>
  <si>
    <t xml:space="preserve">    Aktivitāte: Nr.107 Vides pieejamības nodrošināšana cilvēkiem ar īpašām vajadzībām</t>
  </si>
  <si>
    <t>Pasākumu izmaksu palielinājums - Egles iedegšana (Gaismas parks) par 1282,00 EUR sakarā ar muzikālo un muzikāli-dramatisko priekšnesumu izmaksu palielināšanos, sildītāju nomu un aizkatuves ierīkošanu. Ziemassvētku pasākuma Kauguros izmaksu palielinājums par 2061,00 EUR  sakarā ar izmaksām kas saistītas ar Ziemassvētku kompozīcijas restaurāciju/uzstādīsanu, noformējuma izgatavošanu (karodziņu virtenes, kas tiks izmantotas ilglaicīgā periodā JKC un pilsētas pasākumos) un radošo pakalpojumu izmaksu pieaugumu. Pasākumu  tāmes pielikumos.</t>
  </si>
  <si>
    <t>Pasākuma izdevumu kodu precizēšana saskaņā ar pasākuma tāmes projektu. Tāme pielikumos</t>
  </si>
  <si>
    <t>Saskaņā ar JKC 19.11.2019. vēstuli.</t>
  </si>
  <si>
    <t xml:space="preserve">Ietaupītie  līdzekļi tiek novirzīti Ziemassvētku un adventes laika pasākumu nodrošināšanai </t>
  </si>
  <si>
    <t>Pasākuma izmaksu palielinājums sakarā ar atlīdzības izmaksu pieaugumu un izdevumiem VSAOI veikšanai. Izdevumu atšifrējums pielikumos</t>
  </si>
  <si>
    <t>Līdz 2019.gada beigām izdevumi nav paredzēti</t>
  </si>
  <si>
    <t>transporta izdevumu samazinājums DK Zītariņi - -350,00 EUR un rezervētie līdzekļi - 327,00 EUR</t>
  </si>
  <si>
    <t>izdevumu palielinājums skaņu ierakstu studijas pakalpojumiem bērnu vokāliem kolektīviem</t>
  </si>
  <si>
    <t>rezervēto līdzekļu samazinājums</t>
  </si>
  <si>
    <t>izdevumi noformējuma materiāliem sakarā ar piedalīšanos Ziemassvētku pasākumos</t>
  </si>
  <si>
    <t>izdevumu palielinājums komandējumu naudas izmaksai - BG deju studija sbrauciens uz Itāliju: sakarā ar izbraukuma laiku maiņu norēķinam trūksts 34,00 EUR. DK Jūrmaldancis brauciens uz Igauniju decembrī 2dienasx 29,00 EUR/diena=58,00 EUR</t>
  </si>
  <si>
    <t>Braucienos neiztērēto līdzekļu samazinājums</t>
  </si>
  <si>
    <t>līdzekļu palielinājums DK Zītariņi tērpu aksesuāru iegādei Skolu jaun.dz. un deju svētku programmai</t>
  </si>
  <si>
    <t>Tāme Nr. 09.21.4.</t>
  </si>
  <si>
    <t>Jūrmalas pirmsskolas izglītības iestāde "Saulīte"</t>
  </si>
  <si>
    <t>90009249206</t>
  </si>
  <si>
    <t>Rēzeknes pulka iela 28, Jūrmala , LV-2010</t>
  </si>
  <si>
    <t>09.100.</t>
  </si>
  <si>
    <t>Projekts "Prevencija ir labāka nekā dziedināšana", kā teica Hipokrāts"</t>
  </si>
  <si>
    <t>LV51TREL981497700200B</t>
  </si>
  <si>
    <t xml:space="preserve">Papildus naudas līdzekļi ir nepieciešami komandējuma dienas naudas izmaksai divām personām. Aprēķins: 40.00 ( dienā / Spānija) * 2 personas*1 diena = 80.00 EUR </t>
  </si>
  <si>
    <t>Budžetā tika plānotas 7 mobilitātes dienas - 5 no tām starptautiskām sanāksmēm, 2 ceļošanai. Sakarā ar esošu aviobiļešu piedāvājumu, lai ekonomiski lietotu projektas budžetu un organizētu tiešo lidojumu uz valsti bezs pārsēšanās, tika iegādātas aviobiļetes ar atlaidēm, palielinot ceļošanas dienu skaitu par 1 dienu. No plānotajām izmaksām biļešu iegādei tika ietaupīts 234.06 EUR.)</t>
  </si>
  <si>
    <t>Papildus naudas līdzekļi ir nepieciešami komandējuma dienas naudas izmaksai divām personām. Ar 29.11.2019 stājās spēka Grozījumi MK 2010. gada 12 oktobra noteikumos Nr. 969 "Kārtība, kādā atlīdzināmi ar komandējumiem saistītie izdevumi"Aprēķins: 50.00 ( dienā / Spānija) * 2 personas*8 diena = 800.00 EUR Atlikums tāme 640-800= 160 EUR trūkst.</t>
  </si>
  <si>
    <t>Budžetā ekonomija veidojas uz vietējā transporta izmaksām valstī.</t>
  </si>
  <si>
    <t>Tāme Nr.09.6.1</t>
  </si>
  <si>
    <t>Jūrmalas pilsētas Kauguru vidusskola</t>
  </si>
  <si>
    <t>90000051519</t>
  </si>
  <si>
    <t>Raiņa 118</t>
  </si>
  <si>
    <t>Iestādes uzturēšana un vispārējās izglītības nodrošināšana</t>
  </si>
  <si>
    <t>LV46PARX0002484572006</t>
  </si>
  <si>
    <t>LV12PARX0002484573006</t>
  </si>
  <si>
    <t>LV70PARX0002484577006</t>
  </si>
  <si>
    <t>Ekonomija darba nespējas lapu apmaksai.</t>
  </si>
  <si>
    <t>N.Sjomkānei bēru pabalsta izmaksai.</t>
  </si>
  <si>
    <t>Tāme Nr. 09.25.1</t>
  </si>
  <si>
    <t>Sākumskola "Ābelīte"</t>
  </si>
  <si>
    <t>90009251361</t>
  </si>
  <si>
    <t>Plūdu iela 4a, Jūrmala. LV-2015</t>
  </si>
  <si>
    <t>LV69PARX0002484572077</t>
  </si>
  <si>
    <t>LV69PARX0002484573047</t>
  </si>
  <si>
    <t>LV46PARX0002484577050</t>
  </si>
  <si>
    <t>MD:ekonomija veidojas sakarā ar darbinieku prombūtni, pamatotu ar darbanespējas lapu B</t>
  </si>
  <si>
    <t>MD: Naudas līdzekļi nepieciešami piemaksas par darbu speciālajos apstākļos 5-6. g. bērnu apmācībai</t>
  </si>
  <si>
    <t>Tāme Nr.09.26.1.</t>
  </si>
  <si>
    <t>Jūrmalas sākumskola "Taurenītis"</t>
  </si>
  <si>
    <t>90000051699</t>
  </si>
  <si>
    <t>Kļavu iela 29/31, Jūrmala, LV-2015</t>
  </si>
  <si>
    <t>LV67PARX0002484572016</t>
  </si>
  <si>
    <t>LV33PARX0002484573016</t>
  </si>
  <si>
    <t>LV91PARX0002484577016</t>
  </si>
  <si>
    <t>LV28PARX0002484576016</t>
  </si>
  <si>
    <t>Līdzekļi nepieciešami izdevumiem darbinieku veselības atzinumiem darbam</t>
  </si>
  <si>
    <t>Līdzekļi nepieciešami izdevumiem darbinieku veselības atzinumiem darbam no š.g. oktobra līdz decembrim, kad darbiniekiem vairs nebija veselības apdrošināšanas, bet polises pagarinājums par 2 mēnešiem šos izdevumus nesedz (10 darbinieki x 15 EUR vidējie izdevumi)</t>
  </si>
  <si>
    <t>Projekta  "Karjeras atbalsts vispārējās un profesionālās izglītības iestādēs"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</si>
</sst>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charset val="186"/>
      <scheme val="minor"/>
    </font>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sz val="8"/>
      <name val="Times New Roman"/>
      <family val="1"/>
      <charset val="186"/>
    </font>
    <font>
      <b/>
      <i/>
      <sz val="12"/>
      <name val="Times New Roman"/>
      <family val="1"/>
      <charset val="186"/>
    </font>
    <font>
      <sz val="9"/>
      <color theme="1"/>
      <name val="Times New Roman"/>
      <family val="1"/>
      <charset val="186"/>
    </font>
    <font>
      <sz val="9"/>
      <color theme="1"/>
      <name val="Calibri"/>
      <family val="2"/>
      <charset val="186"/>
      <scheme val="minor"/>
    </font>
    <font>
      <b/>
      <sz val="9"/>
      <color theme="1"/>
      <name val="Times New Roman"/>
      <family val="1"/>
      <charset val="186"/>
    </font>
    <font>
      <b/>
      <sz val="16"/>
      <color theme="1"/>
      <name val="Times New Roman"/>
      <family val="1"/>
      <charset val="186"/>
    </font>
    <font>
      <b/>
      <sz val="14"/>
      <color theme="1"/>
      <name val="Times New Roman"/>
      <family val="1"/>
      <charset val="186"/>
    </font>
    <font>
      <b/>
      <sz val="8"/>
      <name val="Times New Roman"/>
      <family val="1"/>
      <charset val="186"/>
    </font>
    <font>
      <sz val="12"/>
      <name val="Times New Roman"/>
      <family val="1"/>
      <charset val="186"/>
    </font>
    <font>
      <b/>
      <sz val="14"/>
      <name val="Times New Roman"/>
      <family val="1"/>
      <charset val="186"/>
    </font>
    <font>
      <b/>
      <sz val="12"/>
      <color rgb="FFC00000"/>
      <name val="Times New Roman"/>
      <family val="1"/>
      <charset val="186"/>
    </font>
    <font>
      <b/>
      <u/>
      <sz val="14"/>
      <color rgb="FFC00000"/>
      <name val="Times New Roman"/>
      <family val="1"/>
      <charset val="186"/>
    </font>
    <font>
      <b/>
      <sz val="11"/>
      <name val="Times New Roman"/>
      <family val="1"/>
      <charset val="186"/>
    </font>
    <font>
      <b/>
      <sz val="10"/>
      <name val="Times New Roman"/>
      <family val="1"/>
      <charset val="186"/>
    </font>
    <font>
      <sz val="11"/>
      <name val="Times New Roman"/>
      <family val="1"/>
      <charset val="186"/>
    </font>
    <font>
      <i/>
      <sz val="11"/>
      <name val="Times New Roman"/>
      <family val="1"/>
      <charset val="186"/>
    </font>
    <font>
      <sz val="9"/>
      <name val="Calibri"/>
      <family val="2"/>
      <charset val="186"/>
    </font>
    <font>
      <sz val="8"/>
      <color theme="1"/>
      <name val="Times New Roman"/>
      <family val="2"/>
      <charset val="186"/>
    </font>
  </fonts>
  <fills count="13">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4.9989318521683403E-2"/>
        <bgColor indexed="64"/>
      </patternFill>
    </fill>
  </fills>
  <borders count="9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right style="hair">
        <color indexed="64"/>
      </right>
      <top style="hair">
        <color indexed="64"/>
      </top>
      <bottom/>
      <diagonal/>
    </border>
    <border>
      <left/>
      <right style="thin">
        <color indexed="64"/>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style="hair">
        <color indexed="64"/>
      </left>
      <right/>
      <top style="hair">
        <color indexed="64"/>
      </top>
      <bottom style="thin">
        <color indexed="64"/>
      </bottom>
      <diagonal/>
    </border>
  </borders>
  <cellStyleXfs count="10">
    <xf numFmtId="0" fontId="0"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8" fillId="0" borderId="0"/>
    <xf numFmtId="0" fontId="2" fillId="0" borderId="0"/>
  </cellStyleXfs>
  <cellXfs count="1094">
    <xf numFmtId="0" fontId="0" fillId="0" borderId="0" xfId="0"/>
    <xf numFmtId="0" fontId="3" fillId="2" borderId="0" xfId="1" applyFont="1" applyFill="1" applyBorder="1" applyAlignment="1" applyProtection="1">
      <alignment vertical="center"/>
    </xf>
    <xf numFmtId="0" fontId="3" fillId="2" borderId="0" xfId="1" applyFont="1" applyFill="1" applyBorder="1" applyAlignment="1" applyProtection="1">
      <alignment vertical="center"/>
      <protection locked="0"/>
    </xf>
    <xf numFmtId="0" fontId="4" fillId="2" borderId="0" xfId="1" applyFont="1" applyFill="1" applyBorder="1" applyAlignment="1" applyProtection="1">
      <alignment horizontal="right" vertical="center"/>
      <protection locked="0"/>
    </xf>
    <xf numFmtId="0" fontId="3" fillId="0" borderId="0" xfId="1" applyFont="1" applyFill="1" applyBorder="1" applyAlignment="1" applyProtection="1">
      <alignment vertical="center"/>
    </xf>
    <xf numFmtId="49" fontId="6" fillId="2" borderId="4" xfId="1" applyNumberFormat="1" applyFont="1" applyFill="1" applyBorder="1" applyAlignment="1" applyProtection="1">
      <alignment vertical="center"/>
    </xf>
    <xf numFmtId="49" fontId="4" fillId="2" borderId="0" xfId="1" applyNumberFormat="1" applyFont="1" applyFill="1" applyBorder="1" applyAlignment="1" applyProtection="1">
      <alignment vertical="center"/>
    </xf>
    <xf numFmtId="49" fontId="3"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7" fillId="2" borderId="4" xfId="1" applyNumberFormat="1" applyFont="1" applyFill="1" applyBorder="1" applyAlignment="1" applyProtection="1">
      <alignment vertical="center"/>
    </xf>
    <xf numFmtId="49" fontId="3" fillId="2" borderId="7" xfId="1" applyNumberFormat="1" applyFont="1" applyFill="1" applyBorder="1" applyAlignment="1" applyProtection="1">
      <alignment vertical="center"/>
    </xf>
    <xf numFmtId="49" fontId="3" fillId="2" borderId="8" xfId="1" applyNumberFormat="1" applyFont="1" applyFill="1" applyBorder="1" applyAlignment="1" applyProtection="1">
      <alignment vertical="center"/>
    </xf>
    <xf numFmtId="49" fontId="3" fillId="0" borderId="0" xfId="1" applyNumberFormat="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textRotation="90"/>
    </xf>
    <xf numFmtId="1" fontId="8" fillId="0" borderId="27" xfId="1" applyNumberFormat="1" applyFont="1" applyFill="1" applyBorder="1" applyAlignment="1" applyProtection="1">
      <alignment horizontal="center" vertical="center"/>
    </xf>
    <xf numFmtId="1" fontId="8" fillId="0" borderId="28" xfId="1" applyNumberFormat="1" applyFont="1" applyFill="1" applyBorder="1" applyAlignment="1" applyProtection="1">
      <alignment horizontal="center" vertical="center"/>
    </xf>
    <xf numFmtId="1" fontId="8" fillId="0" borderId="29" xfId="1" applyNumberFormat="1" applyFont="1" applyFill="1" applyBorder="1" applyAlignment="1" applyProtection="1">
      <alignment horizontal="center" vertical="center"/>
    </xf>
    <xf numFmtId="1" fontId="8" fillId="0" borderId="30" xfId="1" applyNumberFormat="1" applyFont="1" applyFill="1" applyBorder="1" applyAlignment="1" applyProtection="1">
      <alignment horizontal="center" vertical="center"/>
    </xf>
    <xf numFmtId="1" fontId="8" fillId="0" borderId="31" xfId="1" applyNumberFormat="1" applyFont="1" applyFill="1" applyBorder="1" applyAlignment="1" applyProtection="1">
      <alignment horizontal="center" vertical="center"/>
    </xf>
    <xf numFmtId="1" fontId="8" fillId="0" borderId="32" xfId="1" applyNumberFormat="1" applyFont="1" applyFill="1" applyBorder="1" applyAlignment="1" applyProtection="1">
      <alignment horizontal="center" vertical="center"/>
    </xf>
    <xf numFmtId="1" fontId="8" fillId="0" borderId="33" xfId="1" applyNumberFormat="1" applyFont="1" applyFill="1" applyBorder="1" applyAlignment="1" applyProtection="1">
      <alignment horizontal="center" vertical="center"/>
    </xf>
    <xf numFmtId="1" fontId="8" fillId="0" borderId="34" xfId="1" applyNumberFormat="1" applyFont="1" applyFill="1" applyBorder="1" applyAlignment="1" applyProtection="1">
      <alignment horizontal="center" vertical="center"/>
    </xf>
    <xf numFmtId="0" fontId="4" fillId="0" borderId="15" xfId="1" applyFont="1" applyFill="1" applyBorder="1" applyAlignment="1" applyProtection="1">
      <alignment vertical="center" wrapText="1"/>
    </xf>
    <xf numFmtId="0" fontId="4" fillId="0" borderId="15" xfId="1" applyFont="1" applyFill="1" applyBorder="1" applyAlignment="1" applyProtection="1">
      <alignment horizontal="left" vertical="center" wrapText="1"/>
    </xf>
    <xf numFmtId="0" fontId="4" fillId="0" borderId="15" xfId="1" applyFont="1" applyFill="1" applyBorder="1" applyAlignment="1" applyProtection="1">
      <alignment vertical="center"/>
    </xf>
    <xf numFmtId="0" fontId="4" fillId="0" borderId="17" xfId="1" applyFont="1" applyFill="1" applyBorder="1" applyAlignment="1" applyProtection="1">
      <alignment vertical="center"/>
      <protection locked="0"/>
    </xf>
    <xf numFmtId="0" fontId="4" fillId="0" borderId="18" xfId="1" applyFont="1" applyFill="1" applyBorder="1" applyAlignment="1" applyProtection="1">
      <alignment vertical="center"/>
      <protection locked="0"/>
    </xf>
    <xf numFmtId="0" fontId="4" fillId="0" borderId="19" xfId="1" applyFont="1" applyFill="1" applyBorder="1" applyAlignment="1" applyProtection="1">
      <alignment vertical="center"/>
      <protection locked="0"/>
    </xf>
    <xf numFmtId="0" fontId="4" fillId="0" borderId="0" xfId="1" applyFont="1" applyFill="1" applyBorder="1" applyAlignment="1" applyProtection="1">
      <alignment vertical="center"/>
    </xf>
    <xf numFmtId="0" fontId="4" fillId="0" borderId="35" xfId="1" applyFont="1" applyFill="1" applyBorder="1" applyAlignment="1" applyProtection="1">
      <alignment vertical="center" wrapText="1"/>
    </xf>
    <xf numFmtId="0" fontId="4" fillId="0" borderId="35" xfId="1" applyFont="1" applyFill="1" applyBorder="1" applyAlignment="1" applyProtection="1">
      <alignment horizontal="left" vertical="center" wrapText="1"/>
    </xf>
    <xf numFmtId="3" fontId="4" fillId="0" borderId="35" xfId="1" applyNumberFormat="1" applyFont="1" applyFill="1" applyBorder="1" applyAlignment="1" applyProtection="1">
      <alignment horizontal="right" vertical="center"/>
    </xf>
    <xf numFmtId="3" fontId="4" fillId="0" borderId="36" xfId="1" applyNumberFormat="1" applyFont="1" applyFill="1" applyBorder="1" applyAlignment="1" applyProtection="1">
      <alignment horizontal="right" vertical="center"/>
    </xf>
    <xf numFmtId="3" fontId="4" fillId="0" borderId="37" xfId="1" applyNumberFormat="1" applyFont="1" applyFill="1" applyBorder="1" applyAlignment="1" applyProtection="1">
      <alignment horizontal="right" vertical="center"/>
    </xf>
    <xf numFmtId="3" fontId="4" fillId="0" borderId="38" xfId="1" applyNumberFormat="1" applyFont="1" applyFill="1" applyBorder="1" applyAlignment="1" applyProtection="1">
      <alignment horizontal="right" vertical="center"/>
    </xf>
    <xf numFmtId="3" fontId="4" fillId="0" borderId="38" xfId="1" applyNumberFormat="1" applyFont="1" applyFill="1" applyBorder="1" applyAlignment="1" applyProtection="1">
      <alignment horizontal="left" vertical="center" wrapText="1"/>
      <protection locked="0"/>
    </xf>
    <xf numFmtId="0" fontId="3" fillId="0" borderId="27" xfId="1" applyFont="1" applyFill="1" applyBorder="1" applyAlignment="1" applyProtection="1">
      <alignment vertical="center" wrapText="1"/>
    </xf>
    <xf numFmtId="0" fontId="3" fillId="0" borderId="27" xfId="1" applyFont="1" applyFill="1" applyBorder="1" applyAlignment="1" applyProtection="1">
      <alignment horizontal="left" vertical="center" wrapText="1"/>
    </xf>
    <xf numFmtId="3" fontId="3" fillId="0" borderId="27" xfId="1" applyNumberFormat="1" applyFont="1" applyFill="1" applyBorder="1" applyAlignment="1" applyProtection="1">
      <alignment horizontal="right" vertical="center"/>
    </xf>
    <xf numFmtId="3" fontId="3" fillId="0" borderId="29" xfId="1" applyNumberFormat="1" applyFont="1" applyFill="1" applyBorder="1" applyAlignment="1" applyProtection="1">
      <alignment horizontal="right" vertical="center"/>
    </xf>
    <xf numFmtId="3" fontId="3" fillId="0" borderId="30" xfId="1" applyNumberFormat="1" applyFont="1" applyFill="1" applyBorder="1" applyAlignment="1" applyProtection="1">
      <alignment horizontal="right" vertical="center"/>
    </xf>
    <xf numFmtId="3" fontId="3" fillId="0" borderId="31" xfId="1" applyNumberFormat="1" applyFont="1" applyFill="1" applyBorder="1" applyAlignment="1" applyProtection="1">
      <alignment horizontal="right" vertical="center"/>
    </xf>
    <xf numFmtId="3" fontId="3" fillId="0" borderId="31" xfId="1" applyNumberFormat="1" applyFont="1" applyFill="1" applyBorder="1" applyAlignment="1" applyProtection="1">
      <alignment horizontal="left" vertical="center" wrapText="1"/>
      <protection locked="0"/>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right" vertical="center" wrapText="1"/>
    </xf>
    <xf numFmtId="3" fontId="3" fillId="0" borderId="15" xfId="1" applyNumberFormat="1" applyFont="1" applyFill="1" applyBorder="1" applyAlignment="1" applyProtection="1">
      <alignment horizontal="right" vertical="center"/>
    </xf>
    <xf numFmtId="3" fontId="3" fillId="0" borderId="17" xfId="1" applyNumberFormat="1" applyFont="1" applyFill="1" applyBorder="1" applyAlignment="1" applyProtection="1">
      <alignment horizontal="right" vertical="center"/>
      <protection locked="0"/>
    </xf>
    <xf numFmtId="3" fontId="3" fillId="0" borderId="18" xfId="1" applyNumberFormat="1" applyFont="1" applyFill="1" applyBorder="1" applyAlignment="1" applyProtection="1">
      <alignment horizontal="right" vertical="center"/>
      <protection locked="0"/>
    </xf>
    <xf numFmtId="3" fontId="3" fillId="0" borderId="19" xfId="1" applyNumberFormat="1" applyFont="1" applyFill="1" applyBorder="1" applyAlignment="1" applyProtection="1">
      <alignment horizontal="right" vertical="center"/>
    </xf>
    <xf numFmtId="3" fontId="3" fillId="0" borderId="19" xfId="1" applyNumberFormat="1" applyFont="1" applyFill="1" applyBorder="1" applyAlignment="1" applyProtection="1">
      <alignment horizontal="left" vertical="center" wrapText="1"/>
      <protection locked="0"/>
    </xf>
    <xf numFmtId="0" fontId="3" fillId="0" borderId="39" xfId="1" applyFont="1" applyFill="1" applyBorder="1" applyAlignment="1" applyProtection="1">
      <alignment vertical="center" wrapText="1"/>
    </xf>
    <xf numFmtId="0" fontId="3" fillId="0" borderId="39" xfId="1" applyFont="1" applyFill="1" applyBorder="1" applyAlignment="1" applyProtection="1">
      <alignment horizontal="right" vertical="center" wrapText="1"/>
    </xf>
    <xf numFmtId="3" fontId="3" fillId="0" borderId="39" xfId="1" applyNumberFormat="1" applyFont="1" applyFill="1" applyBorder="1" applyAlignment="1" applyProtection="1">
      <alignment horizontal="right" vertical="center"/>
    </xf>
    <xf numFmtId="3" fontId="3" fillId="0" borderId="40" xfId="1" applyNumberFormat="1" applyFont="1" applyFill="1" applyBorder="1" applyAlignment="1" applyProtection="1">
      <alignment horizontal="right" vertical="center"/>
      <protection locked="0"/>
    </xf>
    <xf numFmtId="3" fontId="3" fillId="0" borderId="41" xfId="1" applyNumberFormat="1" applyFont="1" applyFill="1" applyBorder="1" applyAlignment="1" applyProtection="1">
      <alignment horizontal="right" vertical="center"/>
      <protection locked="0"/>
    </xf>
    <xf numFmtId="3" fontId="3" fillId="0" borderId="42" xfId="1" applyNumberFormat="1" applyFont="1" applyFill="1" applyBorder="1" applyAlignment="1" applyProtection="1">
      <alignment vertical="center"/>
    </xf>
    <xf numFmtId="3" fontId="3" fillId="0" borderId="42" xfId="1" applyNumberFormat="1" applyFont="1" applyFill="1" applyBorder="1" applyAlignment="1" applyProtection="1">
      <alignment horizontal="right" vertical="center"/>
    </xf>
    <xf numFmtId="3" fontId="3" fillId="0" borderId="42" xfId="1" applyNumberFormat="1" applyFont="1" applyFill="1" applyBorder="1" applyAlignment="1" applyProtection="1">
      <alignment horizontal="left" vertical="center" wrapText="1"/>
      <protection locked="0"/>
    </xf>
    <xf numFmtId="0" fontId="4" fillId="0" borderId="22" xfId="1" applyFont="1" applyFill="1" applyBorder="1" applyAlignment="1" applyProtection="1">
      <alignment horizontal="left" vertical="center" wrapText="1"/>
    </xf>
    <xf numFmtId="3" fontId="3" fillId="0" borderId="22" xfId="1" applyNumberFormat="1" applyFont="1" applyFill="1" applyBorder="1" applyAlignment="1" applyProtection="1">
      <alignment vertical="center"/>
    </xf>
    <xf numFmtId="3" fontId="3" fillId="0" borderId="23" xfId="1" applyNumberFormat="1" applyFont="1" applyFill="1" applyBorder="1" applyAlignment="1" applyProtection="1">
      <alignment horizontal="right" vertical="center"/>
      <protection locked="0"/>
    </xf>
    <xf numFmtId="3" fontId="3" fillId="0" borderId="24" xfId="1" applyNumberFormat="1" applyFont="1" applyFill="1" applyBorder="1" applyAlignment="1" applyProtection="1">
      <alignment horizontal="right" vertical="center"/>
      <protection locked="0"/>
    </xf>
    <xf numFmtId="3" fontId="3" fillId="0" borderId="25" xfId="1" applyNumberFormat="1" applyFont="1" applyFill="1" applyBorder="1" applyAlignment="1" applyProtection="1">
      <alignment vertical="center"/>
    </xf>
    <xf numFmtId="3" fontId="3" fillId="0" borderId="23" xfId="1" applyNumberFormat="1" applyFont="1" applyFill="1" applyBorder="1" applyAlignment="1" applyProtection="1">
      <alignment horizontal="center" vertical="center"/>
    </xf>
    <xf numFmtId="3" fontId="3" fillId="0" borderId="24" xfId="1" applyNumberFormat="1" applyFont="1" applyFill="1" applyBorder="1" applyAlignment="1" applyProtection="1">
      <alignment horizontal="center" vertical="center"/>
    </xf>
    <xf numFmtId="3" fontId="3" fillId="0" borderId="25" xfId="1" applyNumberFormat="1" applyFont="1" applyFill="1" applyBorder="1" applyAlignment="1" applyProtection="1">
      <alignment horizontal="center" vertical="center"/>
    </xf>
    <xf numFmtId="3" fontId="3" fillId="0" borderId="25" xfId="1" applyNumberFormat="1" applyFont="1" applyFill="1" applyBorder="1" applyAlignment="1" applyProtection="1">
      <alignment horizontal="left" vertical="center" wrapText="1"/>
      <protection locked="0"/>
    </xf>
    <xf numFmtId="0" fontId="4" fillId="0" borderId="43" xfId="1" applyFont="1" applyFill="1" applyBorder="1" applyAlignment="1" applyProtection="1">
      <alignment horizontal="left" vertical="center" wrapText="1"/>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horizontal="right" vertical="center"/>
      <protection locked="0"/>
    </xf>
    <xf numFmtId="3" fontId="3" fillId="0" borderId="45" xfId="1" applyNumberFormat="1" applyFont="1" applyFill="1" applyBorder="1" applyAlignment="1" applyProtection="1">
      <alignment horizontal="right" vertical="center"/>
      <protection locked="0"/>
    </xf>
    <xf numFmtId="3" fontId="3" fillId="0" borderId="46" xfId="1" applyNumberFormat="1" applyFont="1" applyFill="1" applyBorder="1" applyAlignment="1" applyProtection="1">
      <alignment vertical="center"/>
    </xf>
    <xf numFmtId="3" fontId="3" fillId="0" borderId="44" xfId="1" applyNumberFormat="1" applyFont="1" applyFill="1" applyBorder="1" applyAlignment="1" applyProtection="1">
      <alignment horizontal="center" vertical="center"/>
    </xf>
    <xf numFmtId="3" fontId="3" fillId="0" borderId="45" xfId="1" applyNumberFormat="1" applyFont="1" applyFill="1" applyBorder="1" applyAlignment="1" applyProtection="1">
      <alignment horizontal="center" vertical="center"/>
    </xf>
    <xf numFmtId="3" fontId="3" fillId="0" borderId="46" xfId="1" applyNumberFormat="1" applyFont="1" applyFill="1" applyBorder="1" applyAlignment="1" applyProtection="1">
      <alignment horizontal="center" vertical="center"/>
    </xf>
    <xf numFmtId="3" fontId="3" fillId="0" borderId="46" xfId="1" applyNumberFormat="1" applyFont="1" applyFill="1" applyBorder="1" applyAlignment="1" applyProtection="1">
      <alignment horizontal="left" vertical="center" wrapText="1"/>
      <protection locked="0"/>
    </xf>
    <xf numFmtId="3" fontId="3" fillId="0" borderId="44" xfId="1" applyNumberFormat="1" applyFont="1" applyFill="1" applyBorder="1" applyAlignment="1" applyProtection="1">
      <alignment horizontal="right" vertical="center"/>
    </xf>
    <xf numFmtId="3" fontId="3" fillId="0" borderId="45" xfId="1" applyNumberFormat="1" applyFont="1" applyFill="1" applyBorder="1" applyAlignment="1" applyProtection="1">
      <alignment horizontal="right" vertical="center"/>
    </xf>
    <xf numFmtId="3" fontId="3" fillId="0" borderId="46" xfId="1" applyNumberFormat="1" applyFont="1" applyFill="1" applyBorder="1" applyAlignment="1" applyProtection="1">
      <alignment horizontal="right" vertical="center"/>
    </xf>
    <xf numFmtId="0" fontId="4" fillId="0" borderId="43" xfId="1" applyFont="1" applyFill="1" applyBorder="1" applyAlignment="1" applyProtection="1">
      <alignment horizontal="center" vertical="center" wrapText="1"/>
    </xf>
    <xf numFmtId="0" fontId="3" fillId="0" borderId="15" xfId="1" applyFont="1" applyFill="1" applyBorder="1" applyAlignment="1" applyProtection="1">
      <alignment horizontal="left" vertical="center" wrapText="1"/>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horizontal="center" vertical="center"/>
    </xf>
    <xf numFmtId="3" fontId="3" fillId="0" borderId="18" xfId="1" applyNumberFormat="1" applyFont="1" applyFill="1" applyBorder="1" applyAlignment="1" applyProtection="1">
      <alignment horizontal="center" vertical="center"/>
    </xf>
    <xf numFmtId="3" fontId="3" fillId="0" borderId="19" xfId="1" applyNumberFormat="1" applyFont="1" applyFill="1" applyBorder="1" applyAlignment="1" applyProtection="1">
      <alignment horizontal="center" vertical="center"/>
    </xf>
    <xf numFmtId="3" fontId="3" fillId="0" borderId="17" xfId="1" applyNumberFormat="1" applyFont="1" applyFill="1" applyBorder="1" applyAlignment="1" applyProtection="1">
      <alignment horizontal="right" vertical="center"/>
    </xf>
    <xf numFmtId="3" fontId="3" fillId="0" borderId="18" xfId="1" applyNumberFormat="1" applyFont="1" applyFill="1" applyBorder="1" applyAlignment="1" applyProtection="1">
      <alignment horizontal="right" vertical="center"/>
    </xf>
    <xf numFmtId="0" fontId="3" fillId="0" borderId="39" xfId="1" applyFont="1" applyFill="1" applyBorder="1" applyAlignment="1" applyProtection="1">
      <alignment horizontal="left" vertical="center" wrapText="1"/>
    </xf>
    <xf numFmtId="3" fontId="3" fillId="0" borderId="39" xfId="1" applyNumberFormat="1" applyFont="1" applyFill="1" applyBorder="1" applyAlignment="1" applyProtection="1">
      <alignment vertical="center"/>
    </xf>
    <xf numFmtId="3" fontId="3" fillId="0" borderId="40" xfId="1" applyNumberFormat="1" applyFont="1" applyFill="1" applyBorder="1" applyAlignment="1" applyProtection="1">
      <alignment horizontal="center" vertical="center"/>
    </xf>
    <xf numFmtId="3" fontId="3" fillId="0" borderId="41"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40" xfId="1" applyNumberFormat="1" applyFont="1" applyFill="1" applyBorder="1" applyAlignment="1" applyProtection="1">
      <alignment horizontal="right" vertical="center"/>
    </xf>
    <xf numFmtId="3" fontId="3" fillId="0" borderId="41" xfId="1" applyNumberFormat="1" applyFont="1" applyFill="1" applyBorder="1" applyAlignment="1" applyProtection="1">
      <alignment horizontal="right" vertical="center"/>
    </xf>
    <xf numFmtId="0" fontId="3" fillId="0" borderId="47" xfId="1" applyFont="1" applyFill="1" applyBorder="1" applyAlignment="1" applyProtection="1">
      <alignment horizontal="right" vertical="center" wrapText="1"/>
    </xf>
    <xf numFmtId="0" fontId="3" fillId="0" borderId="47" xfId="1" applyFont="1" applyFill="1" applyBorder="1" applyAlignment="1" applyProtection="1">
      <alignment horizontal="left" vertical="center" wrapText="1"/>
    </xf>
    <xf numFmtId="3" fontId="3" fillId="0" borderId="47" xfId="1" applyNumberFormat="1" applyFont="1" applyFill="1" applyBorder="1" applyAlignment="1" applyProtection="1">
      <alignment vertical="center"/>
    </xf>
    <xf numFmtId="3" fontId="3" fillId="0" borderId="48"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48" xfId="1" applyNumberFormat="1" applyFont="1" applyFill="1" applyBorder="1" applyAlignment="1" applyProtection="1">
      <alignment horizontal="right" vertical="center"/>
      <protection locked="0"/>
    </xf>
    <xf numFmtId="3" fontId="3" fillId="0" borderId="49" xfId="1" applyNumberFormat="1" applyFont="1" applyFill="1" applyBorder="1" applyAlignment="1" applyProtection="1">
      <alignment horizontal="right" vertical="center"/>
      <protection locked="0"/>
    </xf>
    <xf numFmtId="3" fontId="3" fillId="0" borderId="50" xfId="1" applyNumberFormat="1" applyFont="1" applyFill="1" applyBorder="1" applyAlignment="1" applyProtection="1">
      <alignment horizontal="right" vertical="center"/>
    </xf>
    <xf numFmtId="3" fontId="3" fillId="0" borderId="48" xfId="1" applyNumberFormat="1" applyFont="1" applyFill="1" applyBorder="1" applyAlignment="1" applyProtection="1">
      <alignment horizontal="right" vertical="center"/>
    </xf>
    <xf numFmtId="3" fontId="3" fillId="0" borderId="49" xfId="1" applyNumberFormat="1" applyFont="1" applyFill="1" applyBorder="1" applyAlignment="1" applyProtection="1">
      <alignment horizontal="right" vertical="center"/>
    </xf>
    <xf numFmtId="3" fontId="3" fillId="0" borderId="50" xfId="1" applyNumberFormat="1" applyFont="1" applyFill="1" applyBorder="1" applyAlignment="1" applyProtection="1">
      <alignment horizontal="left" vertical="center" wrapText="1"/>
      <protection locked="0"/>
    </xf>
    <xf numFmtId="0" fontId="3" fillId="0" borderId="51" xfId="1" applyFont="1" applyFill="1" applyBorder="1" applyAlignment="1" applyProtection="1">
      <alignment horizontal="right" vertical="center" wrapText="1"/>
    </xf>
    <xf numFmtId="0" fontId="3" fillId="0" borderId="51" xfId="1" applyFont="1" applyFill="1" applyBorder="1" applyAlignment="1" applyProtection="1">
      <alignment horizontal="left" vertical="center" wrapText="1"/>
    </xf>
    <xf numFmtId="3" fontId="3" fillId="0" borderId="51" xfId="1" applyNumberFormat="1" applyFont="1" applyFill="1" applyBorder="1" applyAlignment="1" applyProtection="1">
      <alignment vertical="center"/>
    </xf>
    <xf numFmtId="3" fontId="3" fillId="0" borderId="52" xfId="1" applyNumberFormat="1" applyFont="1" applyFill="1" applyBorder="1" applyAlignment="1" applyProtection="1">
      <alignment horizontal="center" vertical="center"/>
    </xf>
    <xf numFmtId="3" fontId="3" fillId="0" borderId="53" xfId="1" applyNumberFormat="1" applyFont="1" applyFill="1" applyBorder="1" applyAlignment="1" applyProtection="1">
      <alignment horizontal="center" vertical="center"/>
    </xf>
    <xf numFmtId="3" fontId="3" fillId="0" borderId="54" xfId="1" applyNumberFormat="1" applyFont="1" applyFill="1" applyBorder="1" applyAlignment="1" applyProtection="1">
      <alignment horizontal="center" vertical="center"/>
    </xf>
    <xf numFmtId="3" fontId="3" fillId="0" borderId="52" xfId="1" applyNumberFormat="1" applyFont="1" applyFill="1" applyBorder="1" applyAlignment="1" applyProtection="1">
      <alignment horizontal="right" vertical="center"/>
      <protection locked="0"/>
    </xf>
    <xf numFmtId="3" fontId="3" fillId="0" borderId="53" xfId="1" applyNumberFormat="1" applyFont="1" applyFill="1" applyBorder="1" applyAlignment="1" applyProtection="1">
      <alignment horizontal="right" vertical="center"/>
      <protection locked="0"/>
    </xf>
    <xf numFmtId="3" fontId="3" fillId="0" borderId="54" xfId="1" applyNumberFormat="1" applyFont="1" applyFill="1" applyBorder="1" applyAlignment="1" applyProtection="1">
      <alignment horizontal="right" vertical="center"/>
    </xf>
    <xf numFmtId="3" fontId="3" fillId="0" borderId="52" xfId="1" applyNumberFormat="1" applyFont="1" applyFill="1" applyBorder="1" applyAlignment="1" applyProtection="1">
      <alignment horizontal="right" vertical="center"/>
    </xf>
    <xf numFmtId="3" fontId="3" fillId="0" borderId="53" xfId="1" applyNumberFormat="1" applyFont="1" applyFill="1" applyBorder="1" applyAlignment="1" applyProtection="1">
      <alignment horizontal="right" vertical="center"/>
    </xf>
    <xf numFmtId="3" fontId="3" fillId="0" borderId="54" xfId="1" applyNumberFormat="1" applyFont="1" applyFill="1" applyBorder="1" applyAlignment="1" applyProtection="1">
      <alignment horizontal="left" vertical="center" wrapText="1"/>
      <protection locked="0"/>
    </xf>
    <xf numFmtId="0" fontId="4" fillId="0" borderId="55" xfId="1" applyFont="1" applyFill="1" applyBorder="1" applyAlignment="1" applyProtection="1">
      <alignment horizontal="center" vertical="center" wrapText="1"/>
    </xf>
    <xf numFmtId="0" fontId="4" fillId="0" borderId="55" xfId="1" applyFont="1" applyFill="1" applyBorder="1" applyAlignment="1" applyProtection="1">
      <alignment horizontal="left" vertical="center" wrapText="1"/>
    </xf>
    <xf numFmtId="3" fontId="3" fillId="0" borderId="55" xfId="1" applyNumberFormat="1" applyFont="1" applyFill="1" applyBorder="1" applyAlignment="1" applyProtection="1">
      <alignment horizontal="right" vertical="center"/>
    </xf>
    <xf numFmtId="3" fontId="3" fillId="0" borderId="56" xfId="1" applyNumberFormat="1" applyFont="1" applyFill="1" applyBorder="1" applyAlignment="1" applyProtection="1">
      <alignment horizontal="right" vertical="center"/>
    </xf>
    <xf numFmtId="3" fontId="3" fillId="0" borderId="57" xfId="1" applyNumberFormat="1" applyFont="1" applyFill="1" applyBorder="1" applyAlignment="1" applyProtection="1">
      <alignment horizontal="right" vertical="center"/>
    </xf>
    <xf numFmtId="3" fontId="3" fillId="0" borderId="58" xfId="1" applyNumberFormat="1" applyFont="1" applyFill="1" applyBorder="1" applyAlignment="1" applyProtection="1">
      <alignment horizontal="right" vertical="center"/>
    </xf>
    <xf numFmtId="3" fontId="3" fillId="0" borderId="56" xfId="1" applyNumberFormat="1" applyFont="1" applyFill="1" applyBorder="1" applyAlignment="1" applyProtection="1">
      <alignment horizontal="center" vertical="center"/>
    </xf>
    <xf numFmtId="3" fontId="3" fillId="0" borderId="57" xfId="1" applyNumberFormat="1" applyFont="1" applyFill="1" applyBorder="1" applyAlignment="1" applyProtection="1">
      <alignment horizontal="center" vertical="center"/>
    </xf>
    <xf numFmtId="3" fontId="3" fillId="0" borderId="58" xfId="1" applyNumberFormat="1" applyFont="1" applyFill="1" applyBorder="1" applyAlignment="1" applyProtection="1">
      <alignment horizontal="center" vertical="center"/>
    </xf>
    <xf numFmtId="3" fontId="3" fillId="0" borderId="58" xfId="1" applyNumberFormat="1" applyFont="1" applyFill="1" applyBorder="1" applyAlignment="1" applyProtection="1">
      <alignment horizontal="left" vertical="center" wrapText="1"/>
      <protection locked="0"/>
    </xf>
    <xf numFmtId="3" fontId="3" fillId="0" borderId="51" xfId="1" applyNumberFormat="1" applyFont="1" applyFill="1" applyBorder="1" applyAlignment="1" applyProtection="1">
      <alignment horizontal="right" vertical="center"/>
    </xf>
    <xf numFmtId="3" fontId="3" fillId="0" borderId="54" xfId="1" applyNumberFormat="1" applyFont="1" applyFill="1" applyBorder="1" applyAlignment="1" applyProtection="1">
      <alignment vertical="center"/>
    </xf>
    <xf numFmtId="3" fontId="3" fillId="0" borderId="43" xfId="1" applyNumberFormat="1" applyFont="1" applyFill="1" applyBorder="1" applyAlignment="1" applyProtection="1">
      <alignment horizontal="right" vertical="center"/>
    </xf>
    <xf numFmtId="3" fontId="3" fillId="0" borderId="47" xfId="1" applyNumberFormat="1" applyFont="1" applyFill="1" applyBorder="1" applyAlignment="1" applyProtection="1">
      <alignment horizontal="right" vertical="center"/>
    </xf>
    <xf numFmtId="3" fontId="3" fillId="0" borderId="19" xfId="1" applyNumberFormat="1" applyFont="1" applyFill="1" applyBorder="1" applyAlignment="1" applyProtection="1">
      <alignment vertical="center"/>
    </xf>
    <xf numFmtId="0" fontId="4" fillId="0" borderId="51" xfId="1" applyFont="1" applyFill="1" applyBorder="1" applyAlignment="1" applyProtection="1">
      <alignment horizontal="center" vertical="center" wrapText="1"/>
    </xf>
    <xf numFmtId="0" fontId="4" fillId="0" borderId="51" xfId="1" applyFont="1" applyFill="1" applyBorder="1" applyAlignment="1" applyProtection="1">
      <alignment horizontal="left" vertical="center" wrapText="1"/>
    </xf>
    <xf numFmtId="0" fontId="3" fillId="0" borderId="55" xfId="1" applyFont="1" applyFill="1" applyBorder="1" applyAlignment="1" applyProtection="1">
      <alignment horizontal="right" vertical="center" wrapText="1"/>
    </xf>
    <xf numFmtId="0" fontId="3" fillId="0" borderId="55" xfId="1" applyFont="1" applyFill="1" applyBorder="1" applyAlignment="1" applyProtection="1">
      <alignment horizontal="left" vertical="center" wrapText="1"/>
    </xf>
    <xf numFmtId="3" fontId="3" fillId="0" borderId="56" xfId="1" applyNumberFormat="1" applyFont="1" applyFill="1" applyBorder="1" applyAlignment="1" applyProtection="1">
      <alignment horizontal="center" vertical="center"/>
      <protection locked="0"/>
    </xf>
    <xf numFmtId="3" fontId="3" fillId="0" borderId="57" xfId="1" applyNumberFormat="1" applyFont="1" applyFill="1" applyBorder="1" applyAlignment="1" applyProtection="1">
      <alignment horizontal="center" vertical="center"/>
      <protection locked="0"/>
    </xf>
    <xf numFmtId="3" fontId="3" fillId="0" borderId="58" xfId="1" applyNumberFormat="1" applyFont="1" applyFill="1" applyBorder="1" applyAlignment="1" applyProtection="1">
      <alignment vertical="center"/>
    </xf>
    <xf numFmtId="0" fontId="3" fillId="0" borderId="55" xfId="1" applyFont="1" applyFill="1" applyBorder="1" applyAlignment="1" applyProtection="1">
      <alignment vertical="center" wrapText="1"/>
    </xf>
    <xf numFmtId="3" fontId="3" fillId="0" borderId="55" xfId="1" applyNumberFormat="1" applyFont="1" applyFill="1" applyBorder="1" applyAlignment="1" applyProtection="1">
      <alignment vertical="center"/>
    </xf>
    <xf numFmtId="3" fontId="3" fillId="0" borderId="56" xfId="1" applyNumberFormat="1" applyFont="1" applyFill="1" applyBorder="1" applyAlignment="1" applyProtection="1">
      <alignment horizontal="right" vertical="center"/>
      <protection locked="0"/>
    </xf>
    <xf numFmtId="3" fontId="3" fillId="0" borderId="57" xfId="1" applyNumberFormat="1" applyFont="1" applyFill="1" applyBorder="1" applyAlignment="1" applyProtection="1">
      <alignment horizontal="right" vertical="center"/>
      <protection locked="0"/>
    </xf>
    <xf numFmtId="0" fontId="4" fillId="0" borderId="15" xfId="1" applyFont="1" applyBorder="1" applyAlignment="1" applyProtection="1">
      <alignment vertical="center" wrapText="1"/>
    </xf>
    <xf numFmtId="0" fontId="4" fillId="0" borderId="15" xfId="1" applyFont="1" applyBorder="1" applyAlignment="1" applyProtection="1">
      <alignment horizontal="left" vertical="center" wrapText="1"/>
    </xf>
    <xf numFmtId="3" fontId="4" fillId="0" borderId="15" xfId="1" applyNumberFormat="1" applyFont="1" applyBorder="1" applyAlignment="1" applyProtection="1">
      <alignment vertical="center"/>
    </xf>
    <xf numFmtId="3" fontId="4" fillId="0" borderId="17" xfId="1" applyNumberFormat="1" applyFont="1" applyBorder="1" applyAlignment="1" applyProtection="1">
      <alignment horizontal="right" vertical="center"/>
      <protection locked="0"/>
    </xf>
    <xf numFmtId="3" fontId="4" fillId="0" borderId="18" xfId="1" applyNumberFormat="1" applyFont="1" applyBorder="1" applyAlignment="1" applyProtection="1">
      <alignment horizontal="right" vertical="center"/>
      <protection locked="0"/>
    </xf>
    <xf numFmtId="3" fontId="4" fillId="0" borderId="19"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3" fillId="0" borderId="19" xfId="1" applyNumberFormat="1" applyFont="1" applyBorder="1" applyAlignment="1" applyProtection="1">
      <alignment horizontal="right" vertical="center"/>
    </xf>
    <xf numFmtId="3" fontId="3" fillId="0" borderId="19" xfId="1" applyNumberFormat="1" applyFont="1" applyBorder="1" applyAlignment="1" applyProtection="1">
      <alignment horizontal="left" vertical="center" wrapText="1"/>
      <protection locked="0"/>
    </xf>
    <xf numFmtId="0" fontId="4" fillId="0" borderId="35" xfId="1" applyFont="1" applyFill="1" applyBorder="1" applyAlignment="1" applyProtection="1">
      <alignment vertical="center"/>
    </xf>
    <xf numFmtId="3" fontId="4" fillId="0" borderId="35" xfId="1" applyNumberFormat="1" applyFont="1" applyFill="1" applyBorder="1" applyAlignment="1" applyProtection="1">
      <alignment vertical="center"/>
    </xf>
    <xf numFmtId="3" fontId="4" fillId="0" borderId="36" xfId="1" applyNumberFormat="1" applyFont="1" applyFill="1" applyBorder="1" applyAlignment="1" applyProtection="1">
      <alignment vertical="center"/>
    </xf>
    <xf numFmtId="3" fontId="4" fillId="0" borderId="37" xfId="1" applyNumberFormat="1" applyFont="1" applyFill="1" applyBorder="1" applyAlignment="1" applyProtection="1">
      <alignment vertical="center"/>
    </xf>
    <xf numFmtId="3" fontId="4" fillId="0" borderId="38" xfId="1" applyNumberFormat="1" applyFont="1" applyFill="1" applyBorder="1" applyAlignment="1" applyProtection="1">
      <alignment vertical="center"/>
    </xf>
    <xf numFmtId="0" fontId="4" fillId="0" borderId="59" xfId="1" applyFont="1" applyFill="1" applyBorder="1" applyAlignment="1" applyProtection="1">
      <alignment vertical="center"/>
    </xf>
    <xf numFmtId="0" fontId="4" fillId="0" borderId="59" xfId="1" applyFont="1" applyFill="1" applyBorder="1" applyAlignment="1" applyProtection="1">
      <alignment vertical="center" wrapText="1"/>
    </xf>
    <xf numFmtId="3" fontId="4" fillId="0" borderId="59" xfId="1" applyNumberFormat="1" applyFont="1" applyFill="1" applyBorder="1" applyAlignment="1" applyProtection="1">
      <alignment vertical="center"/>
    </xf>
    <xf numFmtId="3" fontId="4" fillId="0" borderId="60" xfId="1" applyNumberFormat="1" applyFont="1" applyFill="1" applyBorder="1" applyAlignment="1" applyProtection="1">
      <alignment vertical="center"/>
    </xf>
    <xf numFmtId="3" fontId="4" fillId="0" borderId="61" xfId="1" applyNumberFormat="1" applyFont="1" applyFill="1" applyBorder="1" applyAlignment="1" applyProtection="1">
      <alignment vertical="center"/>
    </xf>
    <xf numFmtId="3" fontId="4" fillId="0" borderId="62" xfId="1" applyNumberFormat="1" applyFont="1" applyFill="1" applyBorder="1" applyAlignment="1" applyProtection="1">
      <alignment vertical="center"/>
    </xf>
    <xf numFmtId="3" fontId="4" fillId="0" borderId="60" xfId="1" applyNumberFormat="1" applyFont="1" applyFill="1" applyBorder="1" applyAlignment="1" applyProtection="1">
      <alignment horizontal="right" vertical="center"/>
    </xf>
    <xf numFmtId="3" fontId="4" fillId="0" borderId="61"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left" vertical="center" wrapText="1"/>
      <protection locked="0"/>
    </xf>
    <xf numFmtId="3" fontId="4" fillId="0" borderId="15" xfId="1" applyNumberFormat="1" applyFont="1" applyFill="1" applyBorder="1" applyAlignment="1" applyProtection="1">
      <alignment vertical="center"/>
    </xf>
    <xf numFmtId="3" fontId="4" fillId="0" borderId="17" xfId="1" applyNumberFormat="1" applyFont="1" applyFill="1" applyBorder="1" applyAlignment="1" applyProtection="1">
      <alignment vertical="center"/>
    </xf>
    <xf numFmtId="3" fontId="4" fillId="0" borderId="18" xfId="1" applyNumberFormat="1" applyFont="1" applyFill="1" applyBorder="1" applyAlignment="1" applyProtection="1">
      <alignment vertical="center"/>
    </xf>
    <xf numFmtId="3" fontId="4" fillId="0" borderId="19" xfId="1" applyNumberFormat="1" applyFont="1" applyFill="1" applyBorder="1" applyAlignment="1" applyProtection="1">
      <alignment vertical="center"/>
    </xf>
    <xf numFmtId="3" fontId="4" fillId="0" borderId="19" xfId="1" applyNumberFormat="1" applyFont="1" applyFill="1" applyBorder="1" applyAlignment="1" applyProtection="1">
      <alignment horizontal="left" vertical="center" wrapText="1"/>
      <protection locked="0"/>
    </xf>
    <xf numFmtId="0" fontId="4" fillId="3" borderId="63" xfId="1" applyFont="1" applyFill="1" applyBorder="1" applyAlignment="1" applyProtection="1">
      <alignment horizontal="left" vertical="center" wrapText="1"/>
    </xf>
    <xf numFmtId="3" fontId="4" fillId="3" borderId="63" xfId="1" applyNumberFormat="1" applyFont="1" applyFill="1" applyBorder="1" applyAlignment="1" applyProtection="1">
      <alignment vertical="center"/>
    </xf>
    <xf numFmtId="3" fontId="4" fillId="3" borderId="64" xfId="1" applyNumberFormat="1" applyFont="1" applyFill="1" applyBorder="1" applyAlignment="1" applyProtection="1">
      <alignment vertical="center"/>
    </xf>
    <xf numFmtId="3" fontId="4" fillId="3" borderId="65" xfId="1" applyNumberFormat="1" applyFont="1" applyFill="1" applyBorder="1" applyAlignment="1" applyProtection="1">
      <alignment vertical="center"/>
    </xf>
    <xf numFmtId="3" fontId="4" fillId="3" borderId="66" xfId="1" applyNumberFormat="1" applyFont="1" applyFill="1" applyBorder="1" applyAlignment="1" applyProtection="1">
      <alignment vertical="center"/>
    </xf>
    <xf numFmtId="3" fontId="4" fillId="3" borderId="6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0" fontId="3" fillId="0" borderId="55" xfId="1" applyFont="1" applyFill="1" applyBorder="1" applyAlignment="1" applyProtection="1">
      <alignment horizontal="center" vertical="center" wrapText="1"/>
    </xf>
    <xf numFmtId="3" fontId="3" fillId="0" borderId="56" xfId="1" applyNumberFormat="1" applyFont="1" applyFill="1" applyBorder="1" applyAlignment="1" applyProtection="1">
      <alignment vertical="center"/>
    </xf>
    <xf numFmtId="3" fontId="3" fillId="0" borderId="57" xfId="1" applyNumberFormat="1" applyFont="1" applyFill="1" applyBorder="1" applyAlignment="1" applyProtection="1">
      <alignment vertical="center"/>
    </xf>
    <xf numFmtId="0" fontId="3" fillId="0" borderId="39" xfId="1" applyFont="1" applyFill="1" applyBorder="1" applyAlignment="1" applyProtection="1">
      <alignment horizontal="center" vertical="center" wrapText="1"/>
    </xf>
    <xf numFmtId="3" fontId="3" fillId="0" borderId="40" xfId="1" applyNumberFormat="1" applyFont="1" applyFill="1" applyBorder="1" applyAlignment="1" applyProtection="1">
      <alignment vertical="center"/>
    </xf>
    <xf numFmtId="3" fontId="3" fillId="0" borderId="41" xfId="1" applyNumberFormat="1" applyFont="1" applyFill="1" applyBorder="1" applyAlignment="1" applyProtection="1">
      <alignment vertical="center"/>
    </xf>
    <xf numFmtId="0" fontId="3" fillId="0" borderId="15" xfId="1" applyFont="1" applyFill="1" applyBorder="1" applyAlignment="1" applyProtection="1">
      <alignment horizontal="center" vertical="center" wrapText="1"/>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protection locked="0"/>
    </xf>
    <xf numFmtId="3" fontId="3" fillId="0" borderId="41" xfId="1" applyNumberFormat="1" applyFont="1" applyFill="1" applyBorder="1" applyAlignment="1" applyProtection="1">
      <alignment vertical="center"/>
      <protection locked="0"/>
    </xf>
    <xf numFmtId="3" fontId="3" fillId="0" borderId="17" xfId="1" applyNumberFormat="1" applyFont="1" applyFill="1" applyBorder="1" applyAlignment="1" applyProtection="1">
      <alignment vertical="center"/>
      <protection locked="0"/>
    </xf>
    <xf numFmtId="3" fontId="3" fillId="0" borderId="18" xfId="1" applyNumberFormat="1" applyFont="1" applyFill="1" applyBorder="1" applyAlignment="1" applyProtection="1">
      <alignment vertical="center"/>
      <protection locked="0"/>
    </xf>
    <xf numFmtId="0" fontId="3" fillId="0" borderId="39" xfId="1" applyFont="1" applyFill="1" applyBorder="1" applyAlignment="1" applyProtection="1">
      <alignment vertical="center"/>
    </xf>
    <xf numFmtId="0" fontId="3" fillId="0" borderId="0" xfId="1" applyFont="1" applyFill="1" applyBorder="1" applyAlignment="1" applyProtection="1">
      <alignment vertical="center" wrapText="1"/>
    </xf>
    <xf numFmtId="3" fontId="3" fillId="0" borderId="56" xfId="1" applyNumberFormat="1" applyFont="1" applyFill="1" applyBorder="1" applyAlignment="1" applyProtection="1">
      <alignment vertical="center"/>
      <protection locked="0"/>
    </xf>
    <xf numFmtId="3" fontId="3" fillId="0" borderId="57" xfId="1" applyNumberFormat="1" applyFont="1" applyFill="1" applyBorder="1" applyAlignment="1" applyProtection="1">
      <alignment vertical="center"/>
      <protection locked="0"/>
    </xf>
    <xf numFmtId="3" fontId="3" fillId="0" borderId="44" xfId="1" applyNumberFormat="1" applyFont="1" applyFill="1" applyBorder="1" applyAlignment="1" applyProtection="1">
      <alignment vertical="center"/>
      <protection locked="0"/>
    </xf>
    <xf numFmtId="3" fontId="3" fillId="0" borderId="45" xfId="1" applyNumberFormat="1" applyFont="1" applyFill="1" applyBorder="1" applyAlignment="1" applyProtection="1">
      <alignment vertical="center"/>
      <protection locked="0"/>
    </xf>
    <xf numFmtId="0" fontId="4" fillId="0" borderId="0" xfId="1" applyFont="1" applyFill="1" applyBorder="1" applyAlignment="1" applyProtection="1">
      <alignment horizontal="left" vertical="center"/>
    </xf>
    <xf numFmtId="0" fontId="3" fillId="0" borderId="63" xfId="1" applyFont="1" applyFill="1" applyBorder="1" applyAlignment="1" applyProtection="1">
      <alignment horizontal="left" vertical="center" wrapText="1"/>
    </xf>
    <xf numFmtId="3" fontId="3" fillId="0" borderId="16" xfId="1" applyNumberFormat="1" applyFont="1" applyFill="1" applyBorder="1" applyAlignment="1" applyProtection="1">
      <alignment vertical="center"/>
    </xf>
    <xf numFmtId="0" fontId="3" fillId="0" borderId="16" xfId="1" applyFont="1" applyFill="1" applyBorder="1" applyAlignment="1" applyProtection="1">
      <alignment horizontal="right" vertical="center" wrapText="1"/>
    </xf>
    <xf numFmtId="3" fontId="3" fillId="0" borderId="67" xfId="1" applyNumberFormat="1" applyFont="1" applyFill="1" applyBorder="1" applyAlignment="1" applyProtection="1">
      <alignment vertical="center"/>
      <protection locked="0"/>
    </xf>
    <xf numFmtId="3" fontId="3" fillId="0" borderId="68" xfId="1" applyNumberFormat="1" applyFont="1" applyFill="1" applyBorder="1" applyAlignment="1" applyProtection="1">
      <alignment vertical="center"/>
      <protection locked="0"/>
    </xf>
    <xf numFmtId="3" fontId="3" fillId="0" borderId="69" xfId="1" applyNumberFormat="1" applyFont="1" applyFill="1" applyBorder="1" applyAlignment="1" applyProtection="1">
      <alignment vertical="center"/>
    </xf>
    <xf numFmtId="3" fontId="3" fillId="0" borderId="67" xfId="1" applyNumberFormat="1" applyFont="1" applyFill="1" applyBorder="1" applyAlignment="1" applyProtection="1">
      <alignment horizontal="right" vertical="center"/>
      <protection locked="0"/>
    </xf>
    <xf numFmtId="3" fontId="3" fillId="0" borderId="68" xfId="1" applyNumberFormat="1" applyFont="1" applyFill="1" applyBorder="1" applyAlignment="1" applyProtection="1">
      <alignment horizontal="right" vertical="center"/>
      <protection locked="0"/>
    </xf>
    <xf numFmtId="3" fontId="3" fillId="0" borderId="69" xfId="1" applyNumberFormat="1" applyFont="1" applyFill="1" applyBorder="1" applyAlignment="1" applyProtection="1">
      <alignment horizontal="left" vertical="center" wrapText="1"/>
      <protection locked="0"/>
    </xf>
    <xf numFmtId="0" fontId="4" fillId="0" borderId="63" xfId="1" applyFont="1" applyFill="1" applyBorder="1" applyAlignment="1" applyProtection="1">
      <alignment horizontal="left" vertical="center" wrapText="1"/>
    </xf>
    <xf numFmtId="3" fontId="3" fillId="0" borderId="63" xfId="1" applyNumberFormat="1" applyFont="1" applyFill="1" applyBorder="1" applyAlignment="1" applyProtection="1">
      <alignment vertical="center"/>
    </xf>
    <xf numFmtId="3" fontId="3" fillId="0" borderId="64" xfId="1" applyNumberFormat="1" applyFont="1" applyFill="1" applyBorder="1" applyAlignment="1" applyProtection="1">
      <alignment vertical="center"/>
    </xf>
    <xf numFmtId="3" fontId="3" fillId="0" borderId="65" xfId="1" applyNumberFormat="1" applyFont="1" applyFill="1" applyBorder="1" applyAlignment="1" applyProtection="1">
      <alignment vertical="center"/>
    </xf>
    <xf numFmtId="3" fontId="3" fillId="0" borderId="66" xfId="1" applyNumberFormat="1" applyFont="1" applyFill="1" applyBorder="1" applyAlignment="1" applyProtection="1">
      <alignment vertical="center"/>
    </xf>
    <xf numFmtId="3" fontId="3" fillId="0" borderId="66" xfId="1" applyNumberFormat="1" applyFont="1" applyFill="1" applyBorder="1" applyAlignment="1" applyProtection="1">
      <alignment horizontal="left" vertical="center" wrapText="1"/>
      <protection locked="0"/>
    </xf>
    <xf numFmtId="1" fontId="4" fillId="3" borderId="63" xfId="1" applyNumberFormat="1" applyFont="1" applyFill="1" applyBorder="1" applyAlignment="1" applyProtection="1">
      <alignment horizontal="left" vertical="center" wrapText="1"/>
    </xf>
    <xf numFmtId="1" fontId="4" fillId="0" borderId="43" xfId="1" applyNumberFormat="1" applyFont="1" applyFill="1" applyBorder="1" applyAlignment="1" applyProtection="1">
      <alignment horizontal="left" vertical="center" wrapText="1"/>
    </xf>
    <xf numFmtId="0" fontId="4" fillId="0" borderId="15" xfId="1" applyFont="1" applyFill="1" applyBorder="1" applyAlignment="1" applyProtection="1">
      <alignment horizontal="center" vertical="center" wrapText="1"/>
    </xf>
    <xf numFmtId="0" fontId="3" fillId="0" borderId="16" xfId="1" applyFont="1" applyFill="1" applyBorder="1" applyAlignment="1" applyProtection="1">
      <alignment horizontal="center" vertical="center" wrapText="1"/>
    </xf>
    <xf numFmtId="0" fontId="3" fillId="0" borderId="16" xfId="1" applyFont="1" applyFill="1" applyBorder="1" applyAlignment="1" applyProtection="1">
      <alignment horizontal="left" vertical="center" wrapText="1"/>
    </xf>
    <xf numFmtId="0" fontId="4" fillId="3" borderId="43" xfId="1" applyFont="1" applyFill="1" applyBorder="1" applyAlignment="1" applyProtection="1">
      <alignment horizontal="left" vertical="center" wrapText="1"/>
    </xf>
    <xf numFmtId="3" fontId="4" fillId="3" borderId="43" xfId="1" applyNumberFormat="1" applyFont="1" applyFill="1" applyBorder="1" applyAlignment="1" applyProtection="1">
      <alignment vertical="center"/>
    </xf>
    <xf numFmtId="3" fontId="4" fillId="3" borderId="44" xfId="1" applyNumberFormat="1" applyFont="1" applyFill="1" applyBorder="1" applyAlignment="1" applyProtection="1">
      <alignment vertical="center"/>
    </xf>
    <xf numFmtId="3" fontId="4" fillId="3" borderId="45" xfId="1" applyNumberFormat="1" applyFont="1" applyFill="1" applyBorder="1" applyAlignment="1" applyProtection="1">
      <alignment vertical="center"/>
    </xf>
    <xf numFmtId="3" fontId="4" fillId="3" borderId="46" xfId="1" applyNumberFormat="1" applyFont="1" applyFill="1" applyBorder="1" applyAlignment="1" applyProtection="1">
      <alignment vertical="center"/>
    </xf>
    <xf numFmtId="3" fontId="4" fillId="3" borderId="46" xfId="1" applyNumberFormat="1" applyFont="1" applyFill="1" applyBorder="1" applyAlignment="1" applyProtection="1">
      <alignment horizontal="left" vertical="center" wrapText="1"/>
      <protection locked="0"/>
    </xf>
    <xf numFmtId="0" fontId="9" fillId="0" borderId="0" xfId="1" applyFont="1" applyFill="1" applyBorder="1" applyAlignment="1" applyProtection="1">
      <alignment vertical="center"/>
    </xf>
    <xf numFmtId="3" fontId="3" fillId="0" borderId="52"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48" xfId="1" applyNumberFormat="1" applyFont="1" applyFill="1" applyBorder="1" applyAlignment="1" applyProtection="1">
      <alignment vertical="center"/>
      <protection locked="0"/>
    </xf>
    <xf numFmtId="3" fontId="3" fillId="0" borderId="49" xfId="1" applyNumberFormat="1" applyFont="1" applyFill="1" applyBorder="1" applyAlignment="1" applyProtection="1">
      <alignment vertical="center"/>
      <protection locked="0"/>
    </xf>
    <xf numFmtId="3" fontId="3" fillId="0" borderId="50" xfId="1" applyNumberFormat="1" applyFont="1" applyFill="1" applyBorder="1" applyAlignment="1" applyProtection="1">
      <alignment vertical="center"/>
    </xf>
    <xf numFmtId="0" fontId="4" fillId="5" borderId="70" xfId="1" applyFont="1" applyFill="1" applyBorder="1" applyAlignment="1" applyProtection="1">
      <alignment horizontal="left" vertical="center" wrapText="1"/>
    </xf>
    <xf numFmtId="0" fontId="4" fillId="5" borderId="39" xfId="1" applyFont="1" applyFill="1" applyBorder="1" applyAlignment="1" applyProtection="1">
      <alignment horizontal="left" vertical="center" wrapText="1"/>
    </xf>
    <xf numFmtId="3" fontId="4" fillId="5" borderId="55" xfId="1" applyNumberFormat="1" applyFont="1" applyFill="1" applyBorder="1" applyAlignment="1" applyProtection="1">
      <alignment vertical="center"/>
    </xf>
    <xf numFmtId="3" fontId="4" fillId="5" borderId="56" xfId="1" applyNumberFormat="1" applyFont="1" applyFill="1" applyBorder="1" applyAlignment="1" applyProtection="1">
      <alignment vertical="center"/>
    </xf>
    <xf numFmtId="3" fontId="4" fillId="5" borderId="57" xfId="1" applyNumberFormat="1" applyFont="1" applyFill="1" applyBorder="1" applyAlignment="1" applyProtection="1">
      <alignment vertical="center"/>
    </xf>
    <xf numFmtId="3" fontId="4" fillId="5" borderId="58" xfId="1" applyNumberFormat="1" applyFont="1" applyFill="1" applyBorder="1" applyAlignment="1" applyProtection="1">
      <alignment vertical="center"/>
    </xf>
    <xf numFmtId="3" fontId="4" fillId="5" borderId="58" xfId="1" applyNumberFormat="1" applyFont="1" applyFill="1" applyBorder="1" applyAlignment="1" applyProtection="1">
      <alignment horizontal="left" vertical="center" wrapText="1"/>
      <protection locked="0"/>
    </xf>
    <xf numFmtId="0" fontId="4" fillId="0" borderId="70" xfId="1" applyFont="1" applyFill="1" applyBorder="1" applyAlignment="1" applyProtection="1">
      <alignment horizontal="left" vertical="center" wrapText="1"/>
    </xf>
    <xf numFmtId="0" fontId="3" fillId="0" borderId="70" xfId="1" applyFont="1" applyFill="1" applyBorder="1" applyAlignment="1" applyProtection="1">
      <alignment horizontal="center" vertical="center" wrapText="1"/>
    </xf>
    <xf numFmtId="0" fontId="3" fillId="0" borderId="43" xfId="1" applyFont="1" applyFill="1" applyBorder="1" applyAlignment="1" applyProtection="1">
      <alignment horizontal="right" vertical="center" wrapText="1"/>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3" fontId="3" fillId="0" borderId="38" xfId="1" applyNumberFormat="1" applyFont="1" applyFill="1" applyBorder="1" applyAlignment="1" applyProtection="1">
      <alignment horizontal="left" vertical="center" wrapText="1"/>
      <protection locked="0"/>
    </xf>
    <xf numFmtId="3" fontId="4" fillId="0" borderId="73" xfId="1" applyNumberFormat="1" applyFont="1" applyFill="1" applyBorder="1" applyAlignment="1" applyProtection="1">
      <alignment vertical="center"/>
    </xf>
    <xf numFmtId="3" fontId="4" fillId="0" borderId="71" xfId="1" applyNumberFormat="1" applyFont="1" applyFill="1" applyBorder="1" applyAlignment="1" applyProtection="1">
      <alignment vertical="center"/>
    </xf>
    <xf numFmtId="3" fontId="4" fillId="0" borderId="74" xfId="1" applyNumberFormat="1" applyFont="1" applyFill="1" applyBorder="1" applyAlignment="1" applyProtection="1">
      <alignment vertical="center"/>
    </xf>
    <xf numFmtId="3" fontId="4" fillId="0" borderId="72" xfId="1" applyNumberFormat="1" applyFont="1" applyFill="1" applyBorder="1" applyAlignment="1" applyProtection="1">
      <alignment vertical="center"/>
    </xf>
    <xf numFmtId="3" fontId="4" fillId="0" borderId="72" xfId="1" applyNumberFormat="1" applyFont="1" applyFill="1" applyBorder="1" applyAlignment="1" applyProtection="1">
      <alignment horizontal="left" vertical="center" wrapText="1"/>
      <protection locked="0"/>
    </xf>
    <xf numFmtId="3" fontId="4" fillId="0" borderId="43" xfId="1" applyNumberFormat="1" applyFont="1" applyFill="1" applyBorder="1" applyAlignment="1" applyProtection="1">
      <alignment vertical="center"/>
    </xf>
    <xf numFmtId="3" fontId="4" fillId="0" borderId="44" xfId="1" applyNumberFormat="1" applyFont="1" applyFill="1" applyBorder="1" applyAlignment="1" applyProtection="1">
      <alignment vertical="center"/>
    </xf>
    <xf numFmtId="3" fontId="4" fillId="0" borderId="45" xfId="1" applyNumberFormat="1" applyFont="1" applyFill="1" applyBorder="1" applyAlignment="1" applyProtection="1">
      <alignment vertical="center"/>
    </xf>
    <xf numFmtId="3" fontId="4" fillId="0" borderId="46" xfId="1" applyNumberFormat="1" applyFont="1" applyFill="1" applyBorder="1" applyAlignment="1" applyProtection="1">
      <alignment vertical="center"/>
    </xf>
    <xf numFmtId="3" fontId="4" fillId="0" borderId="46" xfId="1" applyNumberFormat="1" applyFont="1" applyFill="1" applyBorder="1" applyAlignment="1" applyProtection="1">
      <alignment horizontal="left" vertical="center" wrapText="1"/>
      <protection locked="0"/>
    </xf>
    <xf numFmtId="0" fontId="4" fillId="0" borderId="43" xfId="1" applyFont="1" applyFill="1" applyBorder="1" applyAlignment="1" applyProtection="1">
      <alignment vertical="center"/>
    </xf>
    <xf numFmtId="0" fontId="3" fillId="0" borderId="55" xfId="1" applyFont="1" applyFill="1" applyBorder="1" applyAlignment="1" applyProtection="1">
      <alignment vertical="center"/>
    </xf>
    <xf numFmtId="0" fontId="3" fillId="0" borderId="16" xfId="1" applyFont="1" applyFill="1" applyBorder="1" applyAlignment="1" applyProtection="1">
      <alignment vertical="center"/>
    </xf>
    <xf numFmtId="0" fontId="3" fillId="0" borderId="16" xfId="1" applyFont="1" applyFill="1" applyBorder="1" applyAlignment="1" applyProtection="1">
      <alignment vertical="center" wrapText="1"/>
    </xf>
    <xf numFmtId="0" fontId="4" fillId="0" borderId="73" xfId="1" applyFont="1" applyFill="1" applyBorder="1" applyAlignment="1" applyProtection="1">
      <alignment vertical="center"/>
    </xf>
    <xf numFmtId="3" fontId="4" fillId="0" borderId="71" xfId="1" applyNumberFormat="1" applyFont="1" applyFill="1" applyBorder="1" applyAlignment="1" applyProtection="1">
      <alignment vertical="center"/>
      <protection locked="0"/>
    </xf>
    <xf numFmtId="3" fontId="4" fillId="0" borderId="74" xfId="1" applyNumberFormat="1" applyFont="1" applyFill="1" applyBorder="1" applyAlignment="1" applyProtection="1">
      <alignment vertical="center"/>
      <protection locked="0"/>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0" fontId="4" fillId="0" borderId="8" xfId="1" applyFont="1" applyFill="1" applyBorder="1" applyAlignment="1" applyProtection="1">
      <alignment vertical="center" wrapText="1"/>
    </xf>
    <xf numFmtId="0" fontId="3" fillId="0" borderId="0" xfId="1" applyFont="1" applyBorder="1" applyAlignment="1" applyProtection="1">
      <alignment vertical="center"/>
    </xf>
    <xf numFmtId="0" fontId="3" fillId="0" borderId="4" xfId="1" applyFont="1" applyFill="1" applyBorder="1" applyAlignment="1" applyProtection="1">
      <alignment vertical="center"/>
    </xf>
    <xf numFmtId="49" fontId="3" fillId="0" borderId="4" xfId="1" applyNumberFormat="1" applyFont="1" applyFill="1" applyBorder="1" applyAlignment="1" applyProtection="1">
      <alignment horizontal="center" vertical="center" wrapText="1"/>
    </xf>
    <xf numFmtId="0" fontId="3" fillId="0" borderId="0" xfId="1" applyFont="1"/>
    <xf numFmtId="0" fontId="3" fillId="0" borderId="0" xfId="2" applyFont="1" applyAlignment="1">
      <alignment horizontal="right"/>
    </xf>
    <xf numFmtId="0" fontId="3" fillId="0" borderId="0" xfId="1" applyFont="1" applyBorder="1"/>
    <xf numFmtId="0" fontId="3" fillId="0" borderId="0" xfId="1" applyFont="1" applyBorder="1" applyAlignment="1"/>
    <xf numFmtId="0" fontId="3" fillId="0" borderId="0" xfId="1" applyFont="1" applyBorder="1" applyAlignment="1" applyProtection="1">
      <alignment horizontal="center"/>
      <protection locked="0"/>
    </xf>
    <xf numFmtId="0" fontId="3" fillId="0" borderId="0" xfId="1" applyFont="1" applyBorder="1" applyAlignment="1" applyProtection="1">
      <alignment horizontal="center" wrapText="1"/>
      <protection locked="0"/>
    </xf>
    <xf numFmtId="0" fontId="10" fillId="0" borderId="0" xfId="1" applyFont="1" applyAlignment="1"/>
    <xf numFmtId="0" fontId="3" fillId="0" borderId="75" xfId="1" applyFont="1" applyBorder="1"/>
    <xf numFmtId="49" fontId="3" fillId="0" borderId="0" xfId="1" applyNumberFormat="1" applyFont="1" applyBorder="1" applyAlignment="1" applyProtection="1">
      <alignment horizontal="center"/>
      <protection locked="0"/>
    </xf>
    <xf numFmtId="0" fontId="3" fillId="0" borderId="41" xfId="1" applyFont="1" applyBorder="1" applyAlignment="1">
      <alignment horizontal="center" vertical="center" wrapText="1"/>
    </xf>
    <xf numFmtId="0" fontId="4" fillId="0" borderId="57" xfId="1" applyFont="1" applyBorder="1" applyAlignment="1">
      <alignment wrapText="1"/>
    </xf>
    <xf numFmtId="3" fontId="4" fillId="0" borderId="57" xfId="1" applyNumberFormat="1" applyFont="1" applyBorder="1" applyAlignment="1">
      <alignment wrapText="1"/>
    </xf>
    <xf numFmtId="3" fontId="4" fillId="0" borderId="41" xfId="1" applyNumberFormat="1" applyFont="1" applyBorder="1" applyAlignment="1">
      <alignment wrapText="1"/>
    </xf>
    <xf numFmtId="0" fontId="3" fillId="0" borderId="41" xfId="1" applyFont="1" applyBorder="1" applyAlignment="1" applyProtection="1">
      <alignment wrapText="1"/>
      <protection locked="0"/>
    </xf>
    <xf numFmtId="3" fontId="4" fillId="0" borderId="41" xfId="1" applyNumberFormat="1" applyFont="1" applyBorder="1" applyAlignment="1" applyProtection="1">
      <alignment wrapText="1"/>
      <protection locked="0"/>
    </xf>
    <xf numFmtId="3" fontId="4" fillId="0" borderId="41" xfId="1" applyNumberFormat="1" applyFont="1" applyBorder="1" applyProtection="1">
      <protection locked="0"/>
    </xf>
    <xf numFmtId="3" fontId="3" fillId="0" borderId="41" xfId="1" applyNumberFormat="1" applyFont="1" applyBorder="1" applyProtection="1">
      <protection locked="0"/>
    </xf>
    <xf numFmtId="0" fontId="3" fillId="0" borderId="41" xfId="1" applyFont="1" applyBorder="1" applyAlignment="1" applyProtection="1">
      <alignment horizontal="center" wrapText="1"/>
      <protection locked="0"/>
    </xf>
    <xf numFmtId="3" fontId="3" fillId="0" borderId="41" xfId="1" applyNumberFormat="1" applyFont="1" applyBorder="1" applyAlignment="1" applyProtection="1">
      <alignment wrapText="1"/>
      <protection locked="0"/>
    </xf>
    <xf numFmtId="0" fontId="4" fillId="0" borderId="41" xfId="1" applyFont="1" applyBorder="1" applyAlignment="1" applyProtection="1">
      <alignment horizontal="center" wrapText="1"/>
      <protection locked="0"/>
    </xf>
    <xf numFmtId="0" fontId="4" fillId="0" borderId="41" xfId="1" applyFont="1" applyBorder="1" applyAlignment="1" applyProtection="1">
      <alignment wrapText="1"/>
      <protection locked="0"/>
    </xf>
    <xf numFmtId="0" fontId="3" fillId="0" borderId="41" xfId="1" applyFont="1" applyFill="1" applyBorder="1" applyAlignment="1" applyProtection="1">
      <alignment horizontal="center" wrapText="1"/>
      <protection locked="0"/>
    </xf>
    <xf numFmtId="3" fontId="4" fillId="0" borderId="41" xfId="1" applyNumberFormat="1" applyFont="1" applyFill="1" applyBorder="1" applyAlignment="1" applyProtection="1">
      <alignment wrapText="1"/>
      <protection locked="0"/>
    </xf>
    <xf numFmtId="3" fontId="4" fillId="0" borderId="41" xfId="1" applyNumberFormat="1" applyFont="1" applyFill="1" applyBorder="1" applyProtection="1">
      <protection locked="0"/>
    </xf>
    <xf numFmtId="3" fontId="3" fillId="0" borderId="41" xfId="1" applyNumberFormat="1" applyFont="1" applyFill="1" applyBorder="1" applyAlignment="1" applyProtection="1">
      <alignment wrapText="1"/>
      <protection locked="0"/>
    </xf>
    <xf numFmtId="3" fontId="3" fillId="0" borderId="41" xfId="1" applyNumberFormat="1" applyFont="1" applyFill="1" applyBorder="1" applyProtection="1">
      <protection locked="0"/>
    </xf>
    <xf numFmtId="0" fontId="3" fillId="0" borderId="41" xfId="1" applyFont="1" applyFill="1" applyBorder="1" applyAlignment="1" applyProtection="1">
      <alignment wrapText="1"/>
      <protection locked="0"/>
    </xf>
    <xf numFmtId="0" fontId="3" fillId="0" borderId="41" xfId="1" applyFont="1" applyFill="1" applyBorder="1" applyAlignment="1" applyProtection="1">
      <alignment horizontal="center" vertical="center" wrapText="1"/>
      <protection locked="0"/>
    </xf>
    <xf numFmtId="0" fontId="3" fillId="0" borderId="41" xfId="1" applyFont="1" applyBorder="1" applyAlignment="1" applyProtection="1">
      <alignment horizontal="center" vertical="center" wrapText="1"/>
      <protection locked="0"/>
    </xf>
    <xf numFmtId="0" fontId="4" fillId="0" borderId="41" xfId="1" applyFont="1" applyFill="1" applyBorder="1" applyAlignment="1" applyProtection="1">
      <alignment horizontal="center" vertical="center" wrapText="1"/>
      <protection locked="0"/>
    </xf>
    <xf numFmtId="49" fontId="4" fillId="0" borderId="41" xfId="1" applyNumberFormat="1" applyFont="1" applyBorder="1" applyAlignment="1" applyProtection="1">
      <alignment horizontal="center" wrapText="1"/>
      <protection locked="0"/>
    </xf>
    <xf numFmtId="0" fontId="4" fillId="0" borderId="41" xfId="1" applyFont="1" applyFill="1" applyBorder="1" applyAlignment="1" applyProtection="1">
      <alignment horizontal="center" wrapText="1"/>
      <protection locked="0"/>
    </xf>
    <xf numFmtId="49" fontId="4" fillId="0" borderId="41" xfId="1" applyNumberFormat="1" applyFont="1" applyFill="1" applyBorder="1" applyAlignment="1" applyProtection="1">
      <alignment horizontal="center" wrapText="1"/>
      <protection locked="0"/>
    </xf>
    <xf numFmtId="0" fontId="4" fillId="0" borderId="41" xfId="1" applyFont="1" applyFill="1" applyBorder="1" applyAlignment="1" applyProtection="1">
      <alignment wrapText="1"/>
      <protection locked="0"/>
    </xf>
    <xf numFmtId="3" fontId="3" fillId="0" borderId="41" xfId="1" quotePrefix="1" applyNumberFormat="1" applyFont="1" applyFill="1" applyBorder="1" applyAlignment="1" applyProtection="1">
      <alignment horizontal="left" vertical="top" wrapText="1"/>
      <protection locked="0"/>
    </xf>
    <xf numFmtId="49" fontId="3" fillId="0" borderId="41" xfId="1" applyNumberFormat="1" applyFont="1" applyBorder="1" applyAlignment="1" applyProtection="1">
      <alignment horizontal="center" wrapText="1"/>
      <protection locked="0"/>
    </xf>
    <xf numFmtId="0" fontId="3" fillId="0" borderId="0" xfId="3" applyFont="1"/>
    <xf numFmtId="0" fontId="3" fillId="0" borderId="0" xfId="1" applyFont="1" applyBorder="1" applyAlignment="1">
      <alignment wrapText="1"/>
    </xf>
    <xf numFmtId="49" fontId="3" fillId="0" borderId="0" xfId="1" applyNumberFormat="1" applyFont="1" applyFill="1" applyBorder="1"/>
    <xf numFmtId="0" fontId="3" fillId="0" borderId="0" xfId="1" applyFont="1" applyFill="1" applyAlignment="1">
      <alignment horizontal="left"/>
    </xf>
    <xf numFmtId="0" fontId="4" fillId="0" borderId="0" xfId="1" applyFont="1" applyFill="1" applyAlignment="1">
      <alignment horizontal="left"/>
    </xf>
    <xf numFmtId="0" fontId="3" fillId="0" borderId="0" xfId="3" applyFont="1" applyFill="1" applyBorder="1" applyAlignment="1" applyProtection="1">
      <alignment horizontal="left" vertical="center"/>
      <protection locked="0"/>
    </xf>
    <xf numFmtId="0" fontId="3" fillId="0" borderId="0" xfId="3" applyFont="1" applyFill="1" applyBorder="1" applyAlignment="1" applyProtection="1">
      <alignment horizontal="left" vertical="center" wrapText="1"/>
      <protection locked="0"/>
    </xf>
    <xf numFmtId="0" fontId="3" fillId="0" borderId="0" xfId="3" applyFont="1" applyFill="1" applyBorder="1"/>
    <xf numFmtId="0" fontId="3" fillId="0" borderId="0" xfId="3" applyFont="1" applyFill="1"/>
    <xf numFmtId="0" fontId="3" fillId="0" borderId="0" xfId="3" applyFont="1" applyFill="1" applyBorder="1" applyAlignment="1" applyProtection="1">
      <alignment horizontal="left" vertical="top"/>
      <protection locked="0"/>
    </xf>
    <xf numFmtId="0" fontId="4" fillId="0" borderId="0" xfId="3" applyFont="1" applyFill="1" applyBorder="1" applyAlignment="1" applyProtection="1">
      <alignment horizontal="left" vertical="center"/>
      <protection locked="0"/>
    </xf>
    <xf numFmtId="0" fontId="3" fillId="0" borderId="0" xfId="1" applyFont="1" applyProtection="1">
      <protection locked="0"/>
    </xf>
    <xf numFmtId="0" fontId="3" fillId="0" borderId="0" xfId="1" applyFont="1" applyFill="1" applyProtection="1">
      <protection locked="0"/>
    </xf>
    <xf numFmtId="49" fontId="3" fillId="0" borderId="0" xfId="1" applyNumberFormat="1" applyFont="1" applyProtection="1">
      <protection locked="0"/>
    </xf>
    <xf numFmtId="0" fontId="3" fillId="0" borderId="0" xfId="1" applyFont="1" applyFill="1"/>
    <xf numFmtId="3" fontId="3" fillId="0" borderId="80" xfId="2" applyNumberFormat="1" applyFont="1" applyFill="1" applyBorder="1" applyAlignment="1">
      <alignment vertical="center" wrapText="1"/>
    </xf>
    <xf numFmtId="0" fontId="3" fillId="0" borderId="0" xfId="1" applyFont="1" applyBorder="1" applyProtection="1">
      <protection locked="0"/>
    </xf>
    <xf numFmtId="0" fontId="3" fillId="0" borderId="0" xfId="1" applyFont="1" applyFill="1" applyBorder="1" applyProtection="1">
      <protection locked="0"/>
    </xf>
    <xf numFmtId="3" fontId="3" fillId="0" borderId="41" xfId="2" applyNumberFormat="1" applyFont="1" applyBorder="1" applyAlignment="1" applyProtection="1">
      <alignment horizontal="center" vertical="center" wrapText="1"/>
      <protection locked="0"/>
    </xf>
    <xf numFmtId="3" fontId="3" fillId="0" borderId="68" xfId="1" applyNumberFormat="1" applyFont="1" applyBorder="1" applyProtection="1">
      <protection locked="0"/>
    </xf>
    <xf numFmtId="49" fontId="3" fillId="0" borderId="41" xfId="1" applyNumberFormat="1" applyFont="1" applyBorder="1" applyAlignment="1" applyProtection="1">
      <alignment horizontal="center" vertical="center" wrapText="1"/>
      <protection locked="0"/>
    </xf>
    <xf numFmtId="0" fontId="3" fillId="0" borderId="0" xfId="1" applyFont="1" applyBorder="1" applyAlignment="1" applyProtection="1">
      <protection locked="0"/>
    </xf>
    <xf numFmtId="0" fontId="4" fillId="0" borderId="0" xfId="1" applyFont="1" applyBorder="1" applyAlignment="1" applyProtection="1">
      <protection locked="0"/>
    </xf>
    <xf numFmtId="0" fontId="4" fillId="0" borderId="43" xfId="1" applyFont="1" applyFill="1" applyBorder="1" applyAlignment="1" applyProtection="1">
      <alignment horizontal="left" vertical="center" wrapText="1"/>
      <protection locked="0"/>
    </xf>
    <xf numFmtId="3" fontId="3" fillId="6" borderId="41" xfId="1" applyNumberFormat="1" applyFont="1" applyFill="1" applyBorder="1" applyAlignment="1" applyProtection="1">
      <alignment horizontal="right" vertical="center"/>
      <protection locked="0"/>
    </xf>
    <xf numFmtId="3" fontId="3" fillId="7" borderId="41" xfId="1" applyNumberFormat="1" applyFont="1" applyFill="1" applyBorder="1" applyAlignment="1" applyProtection="1">
      <alignment vertical="center"/>
      <protection locked="0"/>
    </xf>
    <xf numFmtId="3" fontId="3" fillId="0" borderId="41" xfId="4" applyNumberFormat="1" applyFont="1" applyBorder="1" applyAlignment="1" applyProtection="1">
      <alignment horizontal="left" vertical="center" wrapText="1"/>
      <protection locked="0"/>
    </xf>
    <xf numFmtId="3" fontId="4" fillId="0" borderId="65" xfId="1" applyNumberFormat="1" applyFont="1" applyFill="1" applyBorder="1" applyAlignment="1" applyProtection="1">
      <alignment vertical="center"/>
    </xf>
    <xf numFmtId="3" fontId="4" fillId="5" borderId="65" xfId="1" applyNumberFormat="1" applyFont="1" applyFill="1" applyBorder="1" applyAlignment="1" applyProtection="1">
      <alignment vertical="center"/>
    </xf>
    <xf numFmtId="0" fontId="3" fillId="0" borderId="0" xfId="4" applyFont="1" applyAlignment="1">
      <alignment vertical="center"/>
    </xf>
    <xf numFmtId="0" fontId="3" fillId="0" borderId="0" xfId="4" applyFont="1" applyAlignment="1">
      <alignment horizontal="left" vertical="center"/>
    </xf>
    <xf numFmtId="0" fontId="10" fillId="0" borderId="0" xfId="4" applyFont="1" applyAlignment="1">
      <alignment horizontal="center" vertical="center"/>
    </xf>
    <xf numFmtId="0" fontId="12" fillId="0" borderId="0" xfId="5" applyFont="1" applyBorder="1" applyAlignment="1" applyProtection="1">
      <protection locked="0"/>
    </xf>
    <xf numFmtId="0" fontId="3" fillId="0" borderId="0" xfId="5" applyFont="1" applyBorder="1" applyAlignment="1" applyProtection="1">
      <protection locked="0"/>
    </xf>
    <xf numFmtId="49" fontId="4" fillId="0" borderId="75" xfId="5" applyNumberFormat="1" applyFont="1" applyBorder="1" applyAlignment="1" applyProtection="1">
      <protection locked="0"/>
    </xf>
    <xf numFmtId="0" fontId="3" fillId="0" borderId="41" xfId="4" applyFont="1" applyBorder="1" applyAlignment="1">
      <alignment horizontal="center" vertical="center" wrapText="1"/>
    </xf>
    <xf numFmtId="3" fontId="4" fillId="0" borderId="41" xfId="4" applyNumberFormat="1" applyFont="1" applyBorder="1" applyAlignment="1">
      <alignment vertical="center" wrapText="1"/>
    </xf>
    <xf numFmtId="3" fontId="4" fillId="0" borderId="77" xfId="4" applyNumberFormat="1" applyFont="1" applyBorder="1" applyAlignment="1">
      <alignment vertical="center" wrapText="1"/>
    </xf>
    <xf numFmtId="0" fontId="3" fillId="0" borderId="41" xfId="4" applyFont="1" applyBorder="1" applyAlignment="1" applyProtection="1">
      <alignment horizontal="center" vertical="center" wrapText="1"/>
      <protection locked="0"/>
    </xf>
    <xf numFmtId="3" fontId="3" fillId="0" borderId="41" xfId="6" applyNumberFormat="1" applyFont="1" applyFill="1" applyBorder="1" applyAlignment="1">
      <alignment horizontal="left" vertical="center" wrapText="1"/>
    </xf>
    <xf numFmtId="0" fontId="4" fillId="0" borderId="41" xfId="5" applyFont="1" applyBorder="1" applyAlignment="1" applyProtection="1">
      <alignment horizontal="center" vertical="center" wrapText="1"/>
      <protection locked="0"/>
    </xf>
    <xf numFmtId="3" fontId="3" fillId="0" borderId="41" xfId="4" applyNumberFormat="1" applyFont="1" applyBorder="1" applyAlignment="1" applyProtection="1">
      <alignment horizontal="right" vertical="center" wrapText="1"/>
      <protection locked="0"/>
    </xf>
    <xf numFmtId="3" fontId="3" fillId="0" borderId="41" xfId="5" applyNumberFormat="1" applyFont="1" applyBorder="1" applyAlignment="1" applyProtection="1">
      <alignment horizontal="center" vertical="center" wrapText="1"/>
      <protection locked="0"/>
    </xf>
    <xf numFmtId="3" fontId="3" fillId="0" borderId="0" xfId="4" applyNumberFormat="1" applyFont="1" applyAlignment="1">
      <alignment vertical="center"/>
    </xf>
    <xf numFmtId="3" fontId="3" fillId="0" borderId="41" xfId="6" applyNumberFormat="1" applyFont="1" applyFill="1" applyBorder="1" applyAlignment="1">
      <alignment vertical="center" wrapText="1"/>
    </xf>
    <xf numFmtId="3" fontId="3" fillId="8" borderId="41" xfId="4" applyNumberFormat="1" applyFont="1" applyFill="1" applyBorder="1" applyAlignment="1" applyProtection="1">
      <alignment horizontal="right" vertical="center" wrapText="1"/>
      <protection locked="0"/>
    </xf>
    <xf numFmtId="3" fontId="3" fillId="8" borderId="41" xfId="4" applyNumberFormat="1" applyFont="1" applyFill="1" applyBorder="1" applyAlignment="1" applyProtection="1">
      <alignment horizontal="left" vertical="center" wrapText="1"/>
      <protection locked="0"/>
    </xf>
    <xf numFmtId="3" fontId="3" fillId="0" borderId="68" xfId="4" applyNumberFormat="1" applyFont="1" applyBorder="1" applyAlignment="1" applyProtection="1">
      <alignment horizontal="right" vertical="center" wrapText="1"/>
      <protection locked="0"/>
    </xf>
    <xf numFmtId="3" fontId="3" fillId="8" borderId="68" xfId="4" applyNumberFormat="1" applyFont="1" applyFill="1" applyBorder="1" applyAlignment="1" applyProtection="1">
      <alignment horizontal="right" vertical="center" wrapText="1"/>
      <protection locked="0"/>
    </xf>
    <xf numFmtId="3" fontId="3" fillId="0" borderId="41" xfId="1" applyNumberFormat="1" applyFont="1" applyFill="1" applyBorder="1" applyAlignment="1" applyProtection="1">
      <alignment horizontal="left" vertical="center" wrapText="1"/>
      <protection locked="0"/>
    </xf>
    <xf numFmtId="3" fontId="3" fillId="0" borderId="77" xfId="5" applyNumberFormat="1" applyFont="1" applyBorder="1" applyAlignment="1" applyProtection="1">
      <alignment horizontal="center" vertical="center" wrapText="1"/>
      <protection locked="0"/>
    </xf>
    <xf numFmtId="3" fontId="3" fillId="0" borderId="68" xfId="5" applyNumberFormat="1" applyFont="1" applyBorder="1" applyAlignment="1" applyProtection="1">
      <alignment vertical="center" wrapText="1"/>
      <protection locked="0"/>
    </xf>
    <xf numFmtId="3" fontId="3" fillId="0" borderId="41" xfId="4" applyNumberFormat="1" applyFont="1" applyFill="1" applyBorder="1" applyAlignment="1" applyProtection="1">
      <alignment horizontal="right" vertical="center" wrapText="1"/>
      <protection locked="0"/>
    </xf>
    <xf numFmtId="0" fontId="3" fillId="0" borderId="41" xfId="4" applyFont="1" applyFill="1" applyBorder="1" applyAlignment="1">
      <alignment vertical="center" wrapText="1"/>
    </xf>
    <xf numFmtId="0" fontId="3" fillId="0" borderId="0" xfId="4" applyFont="1" applyFill="1" applyAlignment="1">
      <alignment vertical="center" wrapText="1"/>
    </xf>
    <xf numFmtId="0" fontId="3" fillId="8" borderId="0" xfId="4" applyFont="1" applyFill="1" applyAlignment="1">
      <alignment vertical="center"/>
    </xf>
    <xf numFmtId="0" fontId="3" fillId="0" borderId="0" xfId="5" applyFont="1" applyBorder="1"/>
    <xf numFmtId="0" fontId="3" fillId="0" borderId="75" xfId="5" applyFont="1" applyBorder="1"/>
    <xf numFmtId="0" fontId="3" fillId="0" borderId="41" xfId="1" applyFont="1" applyFill="1" applyBorder="1" applyAlignment="1" applyProtection="1">
      <alignment horizontal="left" vertical="center" wrapText="1"/>
    </xf>
    <xf numFmtId="3" fontId="3" fillId="4" borderId="41" xfId="4" applyNumberFormat="1" applyFont="1" applyFill="1" applyBorder="1" applyAlignment="1" applyProtection="1">
      <alignment horizontal="right" vertical="center" wrapText="1"/>
      <protection locked="0"/>
    </xf>
    <xf numFmtId="3" fontId="3" fillId="0" borderId="68" xfId="5" applyNumberFormat="1" applyFont="1" applyBorder="1" applyAlignment="1" applyProtection="1">
      <alignment horizontal="center" vertical="center" wrapText="1"/>
      <protection locked="0"/>
    </xf>
    <xf numFmtId="0" fontId="3" fillId="0" borderId="41" xfId="1" applyFont="1" applyFill="1" applyBorder="1" applyAlignment="1">
      <alignment vertical="center" wrapText="1"/>
    </xf>
    <xf numFmtId="0" fontId="3" fillId="0" borderId="41" xfId="5" applyFont="1" applyBorder="1" applyAlignment="1">
      <alignment horizontal="center" vertical="center" wrapText="1"/>
    </xf>
    <xf numFmtId="0" fontId="3" fillId="0" borderId="0" xfId="5" applyFont="1"/>
    <xf numFmtId="0" fontId="3" fillId="0" borderId="0" xfId="5" applyFont="1" applyBorder="1" applyAlignment="1">
      <alignment wrapText="1"/>
    </xf>
    <xf numFmtId="0" fontId="3" fillId="0" borderId="0" xfId="5" applyFont="1" applyProtection="1">
      <protection locked="0"/>
    </xf>
    <xf numFmtId="0" fontId="3" fillId="0" borderId="0" xfId="5" applyFont="1" applyFill="1" applyBorder="1" applyAlignment="1" applyProtection="1">
      <alignment horizontal="left" vertical="center" wrapText="1"/>
    </xf>
    <xf numFmtId="0" fontId="4" fillId="0" borderId="0" xfId="5" applyFont="1"/>
    <xf numFmtId="0" fontId="3" fillId="0" borderId="0" xfId="5" applyFont="1" applyFill="1"/>
    <xf numFmtId="0" fontId="4" fillId="0" borderId="0" xfId="5" applyFont="1" applyFill="1"/>
    <xf numFmtId="0" fontId="3" fillId="0" borderId="41" xfId="1" applyFont="1" applyBorder="1" applyAlignment="1" applyProtection="1">
      <alignment horizontal="left" vertical="center" wrapText="1"/>
      <protection locked="0"/>
    </xf>
    <xf numFmtId="0" fontId="3" fillId="0" borderId="41" xfId="1" applyFont="1" applyBorder="1" applyAlignment="1" applyProtection="1">
      <alignment horizontal="left" wrapText="1"/>
      <protection locked="0"/>
    </xf>
    <xf numFmtId="0" fontId="4" fillId="0" borderId="41" xfId="1" applyFont="1" applyBorder="1" applyAlignment="1" applyProtection="1">
      <alignment horizontal="left" wrapText="1"/>
      <protection locked="0"/>
    </xf>
    <xf numFmtId="0" fontId="3" fillId="0" borderId="15" xfId="1" applyFont="1" applyFill="1" applyBorder="1" applyAlignment="1" applyProtection="1">
      <alignment horizontal="center" vertical="center" wrapText="1"/>
    </xf>
    <xf numFmtId="0" fontId="3" fillId="0" borderId="0" xfId="3" applyFont="1" applyFill="1" applyBorder="1" applyAlignment="1" applyProtection="1">
      <alignment horizontal="left" vertical="center" wrapText="1"/>
      <protection locked="0"/>
    </xf>
    <xf numFmtId="0" fontId="4" fillId="0" borderId="0" xfId="1" applyFont="1" applyFill="1" applyAlignment="1">
      <alignment horizontal="left"/>
    </xf>
    <xf numFmtId="3" fontId="3" fillId="4" borderId="24" xfId="1" applyNumberFormat="1" applyFont="1" applyFill="1" applyBorder="1" applyAlignment="1" applyProtection="1">
      <alignment horizontal="right" vertical="center"/>
      <protection locked="0"/>
    </xf>
    <xf numFmtId="3" fontId="3" fillId="4" borderId="41" xfId="1" applyNumberFormat="1" applyFont="1" applyFill="1" applyBorder="1" applyAlignment="1" applyProtection="1">
      <alignment vertical="center"/>
      <protection locked="0"/>
    </xf>
    <xf numFmtId="0" fontId="3" fillId="0" borderId="0" xfId="3" applyFont="1" applyBorder="1"/>
    <xf numFmtId="0" fontId="3" fillId="0" borderId="0" xfId="3" applyFont="1" applyBorder="1" applyAlignment="1"/>
    <xf numFmtId="0" fontId="3" fillId="0" borderId="0" xfId="3" applyFont="1" applyBorder="1" applyAlignment="1" applyProtection="1">
      <protection locked="0"/>
    </xf>
    <xf numFmtId="0" fontId="3" fillId="0" borderId="0" xfId="3" applyFont="1" applyBorder="1" applyAlignment="1" applyProtection="1">
      <alignment wrapText="1"/>
      <protection locked="0"/>
    </xf>
    <xf numFmtId="0" fontId="3" fillId="0" borderId="0" xfId="3" applyFont="1" applyBorder="1" applyAlignment="1" applyProtection="1">
      <alignment horizontal="left" wrapText="1"/>
      <protection locked="0"/>
    </xf>
    <xf numFmtId="0" fontId="3" fillId="0" borderId="0" xfId="3" applyFont="1" applyBorder="1" applyAlignment="1" applyProtection="1">
      <alignment horizontal="center" wrapText="1"/>
      <protection locked="0"/>
    </xf>
    <xf numFmtId="0" fontId="10" fillId="0" borderId="0" xfId="3" applyFont="1" applyBorder="1" applyAlignment="1">
      <alignment horizontal="center"/>
    </xf>
    <xf numFmtId="0" fontId="12" fillId="0" borderId="0" xfId="3" applyFont="1" applyBorder="1" applyAlignment="1" applyProtection="1">
      <protection locked="0"/>
    </xf>
    <xf numFmtId="0" fontId="3" fillId="0" borderId="75" xfId="3" applyFont="1" applyBorder="1"/>
    <xf numFmtId="49" fontId="4" fillId="0" borderId="75" xfId="3" applyNumberFormat="1" applyFont="1" applyFill="1" applyBorder="1" applyAlignment="1" applyProtection="1">
      <protection locked="0"/>
    </xf>
    <xf numFmtId="0" fontId="3" fillId="0" borderId="41" xfId="3" applyFont="1" applyBorder="1" applyAlignment="1">
      <alignment horizontal="center" vertical="center" wrapText="1"/>
    </xf>
    <xf numFmtId="0" fontId="4" fillId="0" borderId="41" xfId="3" applyFont="1" applyBorder="1" applyAlignment="1">
      <alignment horizontal="right" vertical="center" wrapText="1"/>
    </xf>
    <xf numFmtId="3" fontId="4" fillId="0" borderId="41" xfId="3" applyNumberFormat="1" applyFont="1" applyBorder="1" applyAlignment="1">
      <alignment horizontal="right" vertical="center" wrapText="1"/>
    </xf>
    <xf numFmtId="3" fontId="4" fillId="0" borderId="41" xfId="3" applyNumberFormat="1" applyFont="1" applyBorder="1" applyAlignment="1">
      <alignment vertical="center" wrapText="1"/>
    </xf>
    <xf numFmtId="0" fontId="3" fillId="0" borderId="41" xfId="3" applyFont="1" applyBorder="1" applyAlignment="1" applyProtection="1">
      <alignment horizontal="center" vertical="center" wrapText="1"/>
      <protection locked="0"/>
    </xf>
    <xf numFmtId="0" fontId="3" fillId="0" borderId="41" xfId="3" applyFont="1" applyBorder="1" applyAlignment="1" applyProtection="1">
      <alignment horizontal="left" vertical="center" wrapText="1"/>
      <protection locked="0"/>
    </xf>
    <xf numFmtId="3" fontId="4" fillId="0" borderId="41" xfId="3" applyNumberFormat="1" applyFont="1" applyBorder="1" applyAlignment="1" applyProtection="1">
      <alignment horizontal="center" vertical="center" wrapText="1"/>
      <protection locked="0"/>
    </xf>
    <xf numFmtId="3" fontId="3" fillId="0" borderId="41" xfId="3" applyNumberFormat="1" applyFont="1" applyBorder="1" applyAlignment="1" applyProtection="1">
      <alignment horizontal="right" vertical="center" wrapText="1"/>
      <protection locked="0"/>
    </xf>
    <xf numFmtId="3" fontId="3" fillId="0" borderId="41" xfId="3" applyNumberFormat="1" applyFont="1" applyBorder="1" applyAlignment="1" applyProtection="1">
      <alignment horizontal="right" vertical="center"/>
      <protection locked="0"/>
    </xf>
    <xf numFmtId="3" fontId="4" fillId="0" borderId="41" xfId="3" applyNumberFormat="1" applyFont="1" applyFill="1" applyBorder="1" applyAlignment="1" applyProtection="1">
      <alignment horizontal="right" vertical="center"/>
      <protection locked="0"/>
    </xf>
    <xf numFmtId="3" fontId="3" fillId="0" borderId="41" xfId="3" applyNumberFormat="1" applyFont="1" applyBorder="1" applyAlignment="1" applyProtection="1">
      <alignment horizontal="left" vertical="center" wrapText="1"/>
      <protection locked="0"/>
    </xf>
    <xf numFmtId="3" fontId="3" fillId="0" borderId="41" xfId="3" applyNumberFormat="1" applyFont="1" applyFill="1" applyBorder="1" applyAlignment="1" applyProtection="1">
      <alignment horizontal="right" vertical="center"/>
      <protection locked="0"/>
    </xf>
    <xf numFmtId="3" fontId="3" fillId="0" borderId="41" xfId="3" applyNumberFormat="1" applyFont="1" applyBorder="1" applyAlignment="1" applyProtection="1">
      <alignment vertical="center" wrapText="1"/>
      <protection locked="0"/>
    </xf>
    <xf numFmtId="3" fontId="4" fillId="0" borderId="41" xfId="3" applyNumberFormat="1" applyFont="1" applyFill="1" applyBorder="1" applyAlignment="1" applyProtection="1">
      <alignment horizontal="center" vertical="center" wrapText="1"/>
      <protection locked="0"/>
    </xf>
    <xf numFmtId="0" fontId="4" fillId="0" borderId="41" xfId="3" applyFont="1" applyBorder="1" applyAlignment="1" applyProtection="1">
      <alignment horizontal="center" vertical="center" wrapText="1"/>
      <protection locked="0"/>
    </xf>
    <xf numFmtId="3" fontId="3" fillId="0" borderId="41" xfId="3" applyNumberFormat="1" applyFont="1" applyFill="1" applyBorder="1" applyAlignment="1" applyProtection="1">
      <alignment horizontal="center" vertical="center" wrapText="1"/>
      <protection locked="0"/>
    </xf>
    <xf numFmtId="3" fontId="3" fillId="0" borderId="41" xfId="3" applyNumberFormat="1" applyFont="1" applyBorder="1" applyAlignment="1" applyProtection="1">
      <alignment horizontal="center" vertical="center" wrapText="1"/>
      <protection locked="0"/>
    </xf>
    <xf numFmtId="0" fontId="3" fillId="0" borderId="41" xfId="3" applyFont="1" applyBorder="1" applyAlignment="1" applyProtection="1">
      <alignment horizontal="center" vertical="center" wrapText="1"/>
      <protection locked="0"/>
    </xf>
    <xf numFmtId="0" fontId="3" fillId="0" borderId="41" xfId="3" applyFont="1" applyBorder="1" applyAlignment="1" applyProtection="1">
      <alignment horizontal="left" vertical="center" wrapText="1"/>
      <protection locked="0"/>
    </xf>
    <xf numFmtId="3" fontId="3" fillId="0" borderId="41" xfId="3" applyNumberFormat="1" applyFont="1" applyBorder="1" applyAlignment="1" applyProtection="1">
      <alignment horizontal="center" vertical="center" wrapText="1"/>
      <protection locked="0"/>
    </xf>
    <xf numFmtId="3" fontId="3" fillId="0" borderId="41" xfId="3" applyNumberFormat="1" applyFont="1" applyBorder="1" applyAlignment="1" applyProtection="1">
      <alignment horizontal="center" vertical="center"/>
      <protection locked="0"/>
    </xf>
    <xf numFmtId="0" fontId="3" fillId="0" borderId="0" xfId="3" applyFont="1" applyBorder="1" applyAlignment="1" applyProtection="1">
      <alignment horizontal="center" vertical="center" wrapText="1"/>
      <protection locked="0"/>
    </xf>
    <xf numFmtId="0" fontId="3" fillId="0" borderId="0" xfId="3" applyFont="1" applyBorder="1" applyAlignment="1" applyProtection="1">
      <alignment horizontal="left" vertical="center" wrapText="1"/>
      <protection locked="0"/>
    </xf>
    <xf numFmtId="3" fontId="3" fillId="0" borderId="0" xfId="3" applyNumberFormat="1" applyFont="1" applyBorder="1" applyAlignment="1" applyProtection="1">
      <alignment horizontal="center" vertical="center" wrapText="1"/>
      <protection locked="0"/>
    </xf>
    <xf numFmtId="3" fontId="3" fillId="0" borderId="0" xfId="3" applyNumberFormat="1" applyFont="1" applyBorder="1" applyAlignment="1" applyProtection="1">
      <alignment wrapText="1"/>
      <protection locked="0"/>
    </xf>
    <xf numFmtId="3" fontId="3" fillId="0" borderId="0" xfId="3" applyNumberFormat="1" applyFont="1" applyBorder="1" applyProtection="1">
      <protection locked="0"/>
    </xf>
    <xf numFmtId="3" fontId="3" fillId="0" borderId="0" xfId="3" applyNumberFormat="1" applyFont="1" applyBorder="1" applyAlignment="1" applyProtection="1">
      <alignment horizontal="center" vertical="center"/>
      <protection locked="0"/>
    </xf>
    <xf numFmtId="49" fontId="4" fillId="0" borderId="75" xfId="3" applyNumberFormat="1" applyFont="1" applyFill="1" applyBorder="1" applyAlignment="1">
      <alignment vertical="center"/>
    </xf>
    <xf numFmtId="3" fontId="4" fillId="0" borderId="41" xfId="3" applyNumberFormat="1" applyFont="1" applyFill="1" applyBorder="1" applyAlignment="1" applyProtection="1">
      <alignment horizontal="right" vertical="center" wrapText="1"/>
      <protection locked="0"/>
    </xf>
    <xf numFmtId="0" fontId="3" fillId="0" borderId="41" xfId="3" applyFont="1" applyFill="1" applyBorder="1" applyAlignment="1" applyProtection="1">
      <alignment horizontal="center" vertical="center" wrapText="1"/>
      <protection locked="0"/>
    </xf>
    <xf numFmtId="0" fontId="3" fillId="0" borderId="41" xfId="3" applyFont="1" applyFill="1" applyBorder="1" applyAlignment="1" applyProtection="1">
      <alignment horizontal="left" vertical="center" wrapText="1"/>
      <protection locked="0"/>
    </xf>
    <xf numFmtId="3" fontId="3" fillId="0" borderId="41" xfId="3" applyNumberFormat="1" applyFont="1" applyFill="1" applyBorder="1" applyAlignment="1" applyProtection="1">
      <alignment horizontal="right" vertical="center" wrapText="1"/>
      <protection locked="0"/>
    </xf>
    <xf numFmtId="0" fontId="3" fillId="0" borderId="41" xfId="3" applyFont="1" applyFill="1" applyBorder="1" applyAlignment="1">
      <alignment horizontal="left" vertical="center" wrapText="1"/>
    </xf>
    <xf numFmtId="3" fontId="3" fillId="0" borderId="41" xfId="0" applyNumberFormat="1" applyFont="1" applyFill="1" applyBorder="1" applyAlignment="1" applyProtection="1">
      <alignment horizontal="center" vertical="center" wrapText="1"/>
      <protection locked="0"/>
    </xf>
    <xf numFmtId="3" fontId="4" fillId="9" borderId="41" xfId="3" applyNumberFormat="1" applyFont="1" applyFill="1" applyBorder="1" applyAlignment="1" applyProtection="1">
      <alignment horizontal="right" vertical="center" wrapText="1"/>
      <protection locked="0"/>
    </xf>
    <xf numFmtId="3" fontId="3" fillId="0" borderId="0" xfId="3" applyNumberFormat="1" applyFont="1" applyBorder="1" applyAlignment="1" applyProtection="1">
      <alignment horizontal="left" vertical="center" wrapText="1"/>
      <protection locked="0"/>
    </xf>
    <xf numFmtId="0" fontId="3" fillId="0" borderId="0" xfId="3" applyFont="1" applyAlignment="1"/>
    <xf numFmtId="49" fontId="4" fillId="0" borderId="75" xfId="3" applyNumberFormat="1" applyFont="1" applyFill="1" applyBorder="1" applyAlignment="1"/>
    <xf numFmtId="3" fontId="3" fillId="0" borderId="41" xfId="3" applyNumberFormat="1" applyFont="1" applyFill="1" applyBorder="1" applyAlignment="1" applyProtection="1">
      <alignment vertical="center" wrapText="1"/>
      <protection locked="0"/>
    </xf>
    <xf numFmtId="3" fontId="4" fillId="0" borderId="41" xfId="3" applyNumberFormat="1" applyFont="1" applyFill="1" applyBorder="1" applyAlignment="1" applyProtection="1">
      <alignment vertical="center" wrapText="1"/>
      <protection locked="0"/>
    </xf>
    <xf numFmtId="3" fontId="3" fillId="0" borderId="41" xfId="1" applyNumberFormat="1" applyFont="1" applyFill="1" applyBorder="1" applyAlignment="1">
      <alignment horizontal="center" vertical="center" wrapText="1"/>
    </xf>
    <xf numFmtId="0" fontId="3" fillId="0" borderId="0" xfId="3" applyFont="1" applyBorder="1" applyAlignment="1">
      <alignment vertical="center"/>
    </xf>
    <xf numFmtId="3" fontId="3" fillId="0" borderId="41" xfId="3" applyNumberFormat="1" applyFont="1" applyBorder="1" applyAlignment="1">
      <alignment horizontal="right" vertical="center" wrapText="1"/>
    </xf>
    <xf numFmtId="3" fontId="4" fillId="0" borderId="41" xfId="3" applyNumberFormat="1" applyFont="1" applyFill="1" applyBorder="1" applyAlignment="1">
      <alignment horizontal="right" vertical="center" wrapText="1"/>
    </xf>
    <xf numFmtId="3" fontId="3" fillId="0" borderId="41" xfId="3" applyNumberFormat="1" applyFont="1" applyBorder="1" applyAlignment="1">
      <alignment horizontal="left" vertical="center" wrapText="1"/>
    </xf>
    <xf numFmtId="0" fontId="3" fillId="0" borderId="41" xfId="3" applyFont="1" applyBorder="1" applyAlignment="1" applyProtection="1">
      <alignment horizontal="center" vertical="center"/>
      <protection locked="0"/>
    </xf>
    <xf numFmtId="3" fontId="3" fillId="0" borderId="41" xfId="3" applyNumberFormat="1" applyFont="1" applyFill="1" applyBorder="1" applyAlignment="1" applyProtection="1">
      <alignment horizontal="left" vertical="center" wrapText="1"/>
      <protection locked="0"/>
    </xf>
    <xf numFmtId="3" fontId="3" fillId="0" borderId="41" xfId="1" applyNumberFormat="1" applyFont="1" applyFill="1" applyBorder="1" applyAlignment="1">
      <alignment horizontal="left" vertical="center" wrapText="1"/>
    </xf>
    <xf numFmtId="0" fontId="3" fillId="0" borderId="41" xfId="3" applyFont="1" applyFill="1" applyBorder="1" applyAlignment="1" applyProtection="1">
      <alignment horizontal="center" vertical="center"/>
      <protection locked="0"/>
    </xf>
    <xf numFmtId="3" fontId="3" fillId="0" borderId="41" xfId="1" applyNumberFormat="1" applyFont="1" applyFill="1" applyBorder="1" applyAlignment="1" applyProtection="1">
      <alignment horizontal="center" vertical="center" wrapText="1"/>
      <protection locked="0"/>
    </xf>
    <xf numFmtId="3" fontId="4" fillId="0" borderId="41" xfId="3" applyNumberFormat="1" applyFont="1" applyFill="1" applyBorder="1" applyAlignment="1" applyProtection="1">
      <alignment horizontal="center" vertical="center"/>
      <protection locked="0"/>
    </xf>
    <xf numFmtId="0" fontId="3" fillId="0" borderId="0" xfId="3" applyFont="1" applyBorder="1" applyAlignment="1">
      <alignment wrapText="1"/>
    </xf>
    <xf numFmtId="0" fontId="4" fillId="0" borderId="0" xfId="3" applyFont="1" applyFill="1" applyAlignment="1">
      <alignment vertical="center"/>
    </xf>
    <xf numFmtId="0" fontId="3" fillId="0" borderId="0" xfId="3" applyFont="1" applyBorder="1" applyProtection="1">
      <protection locked="0"/>
    </xf>
    <xf numFmtId="0" fontId="3" fillId="0" borderId="0" xfId="3" applyFont="1" applyProtection="1">
      <protection locked="0"/>
    </xf>
    <xf numFmtId="0" fontId="3" fillId="0" borderId="0" xfId="3" applyFont="1" applyFill="1" applyAlignment="1">
      <alignment vertical="center"/>
    </xf>
    <xf numFmtId="0" fontId="3" fillId="0" borderId="0" xfId="1" applyFont="1" applyAlignment="1">
      <alignment vertical="center"/>
    </xf>
    <xf numFmtId="0" fontId="3" fillId="0" borderId="0" xfId="3" applyFont="1" applyFill="1" applyAlignment="1">
      <alignment horizontal="left" vertical="center"/>
    </xf>
    <xf numFmtId="0" fontId="4" fillId="0" borderId="0" xfId="3" applyFont="1"/>
    <xf numFmtId="0" fontId="3" fillId="0" borderId="0" xfId="3" applyFont="1" applyFill="1" applyBorder="1" applyAlignment="1" applyProtection="1">
      <alignment vertical="center" wrapText="1"/>
      <protection locked="0"/>
    </xf>
    <xf numFmtId="0" fontId="4" fillId="0" borderId="0" xfId="3" applyFont="1" applyFill="1" applyAlignment="1">
      <alignment horizontal="left" vertical="center"/>
    </xf>
    <xf numFmtId="0" fontId="3" fillId="0" borderId="0" xfId="3" applyFont="1" applyFill="1" applyBorder="1" applyAlignment="1">
      <alignment vertical="center"/>
    </xf>
    <xf numFmtId="0" fontId="3" fillId="0" borderId="0" xfId="3" applyFont="1" applyFill="1" applyBorder="1" applyAlignment="1" applyProtection="1">
      <alignment vertical="center"/>
      <protection locked="0"/>
    </xf>
    <xf numFmtId="0" fontId="3" fillId="0" borderId="0" xfId="3" applyFont="1" applyBorder="1" applyAlignment="1" applyProtection="1">
      <alignment horizontal="left" vertical="center"/>
      <protection locked="0"/>
    </xf>
    <xf numFmtId="0" fontId="4" fillId="0" borderId="0" xfId="3" applyFont="1" applyFill="1" applyBorder="1" applyAlignment="1" applyProtection="1">
      <alignment vertical="center" wrapText="1"/>
      <protection locked="0"/>
    </xf>
    <xf numFmtId="0" fontId="4" fillId="0" borderId="0" xfId="3" applyFont="1" applyFill="1" applyBorder="1" applyAlignment="1">
      <alignment vertical="center"/>
    </xf>
    <xf numFmtId="0" fontId="4" fillId="0" borderId="0" xfId="3" applyFont="1" applyFill="1" applyBorder="1" applyAlignment="1" applyProtection="1">
      <alignment vertical="center"/>
      <protection locked="0"/>
    </xf>
    <xf numFmtId="0" fontId="13" fillId="0" borderId="0" xfId="3" applyFont="1" applyFill="1" applyAlignment="1">
      <alignment vertical="center"/>
    </xf>
    <xf numFmtId="0" fontId="15" fillId="0" borderId="0" xfId="3" applyFont="1" applyFill="1" applyAlignment="1">
      <alignment vertical="center"/>
    </xf>
    <xf numFmtId="0" fontId="3" fillId="0" borderId="0" xfId="3" applyFont="1" applyFill="1" applyBorder="1" applyAlignment="1">
      <alignment horizontal="left" vertical="center"/>
    </xf>
    <xf numFmtId="0" fontId="4" fillId="0" borderId="0" xfId="3" applyFont="1" applyAlignment="1">
      <alignment vertical="top"/>
    </xf>
    <xf numFmtId="0" fontId="4" fillId="0" borderId="0" xfId="3" applyFont="1" applyAlignment="1"/>
    <xf numFmtId="0" fontId="4" fillId="0" borderId="0" xfId="1" applyFont="1" applyAlignment="1"/>
    <xf numFmtId="0" fontId="3" fillId="0" borderId="0" xfId="1" applyFont="1" applyAlignment="1"/>
    <xf numFmtId="0" fontId="4" fillId="0" borderId="0" xfId="0" applyFont="1"/>
    <xf numFmtId="0" fontId="3" fillId="0" borderId="0" xfId="0" applyFont="1"/>
    <xf numFmtId="0" fontId="17" fillId="0" borderId="0" xfId="6" applyFont="1" applyAlignment="1">
      <alignment wrapText="1"/>
    </xf>
    <xf numFmtId="0" fontId="14" fillId="0" borderId="0" xfId="6" applyFont="1"/>
    <xf numFmtId="3" fontId="3" fillId="0" borderId="0" xfId="1" applyNumberFormat="1" applyFont="1" applyFill="1" applyBorder="1" applyAlignment="1" applyProtection="1">
      <alignment vertical="center"/>
    </xf>
    <xf numFmtId="3" fontId="4" fillId="0" borderId="0" xfId="3" applyNumberFormat="1" applyFont="1" applyBorder="1" applyAlignment="1" applyProtection="1">
      <alignment horizontal="center" vertical="center" wrapText="1"/>
      <protection locked="0"/>
    </xf>
    <xf numFmtId="3" fontId="3" fillId="0" borderId="0" xfId="3" applyNumberFormat="1" applyFont="1" applyBorder="1" applyAlignment="1" applyProtection="1">
      <alignment horizontal="right" vertical="center" wrapText="1"/>
      <protection locked="0"/>
    </xf>
    <xf numFmtId="3" fontId="3" fillId="0" borderId="0" xfId="3" applyNumberFormat="1" applyFont="1" applyBorder="1" applyAlignment="1" applyProtection="1">
      <alignment horizontal="right" vertical="center"/>
      <protection locked="0"/>
    </xf>
    <xf numFmtId="0" fontId="3" fillId="0" borderId="15" xfId="1" applyFont="1" applyFill="1" applyBorder="1" applyAlignment="1" applyProtection="1">
      <alignment horizontal="center" vertical="center" wrapText="1"/>
    </xf>
    <xf numFmtId="0" fontId="3" fillId="2" borderId="1" xfId="1" applyFont="1" applyFill="1" applyBorder="1" applyAlignment="1" applyProtection="1">
      <alignment vertical="center"/>
      <protection locked="0"/>
    </xf>
    <xf numFmtId="0" fontId="3" fillId="2" borderId="2" xfId="1" applyFont="1" applyFill="1" applyBorder="1" applyAlignment="1" applyProtection="1">
      <alignment vertical="center"/>
      <protection locked="0"/>
    </xf>
    <xf numFmtId="0" fontId="3" fillId="2" borderId="3" xfId="1" applyFont="1" applyFill="1" applyBorder="1" applyAlignment="1" applyProtection="1">
      <alignment vertical="center"/>
      <protection locked="0"/>
    </xf>
    <xf numFmtId="0" fontId="3" fillId="2" borderId="4" xfId="1" applyFont="1" applyFill="1" applyBorder="1" applyAlignment="1" applyProtection="1">
      <alignment vertical="center"/>
      <protection locked="0"/>
    </xf>
    <xf numFmtId="0" fontId="3" fillId="2" borderId="21" xfId="1" applyFont="1" applyFill="1" applyBorder="1" applyAlignment="1" applyProtection="1">
      <alignment vertical="center"/>
      <protection locked="0"/>
    </xf>
    <xf numFmtId="0" fontId="3" fillId="0" borderId="0" xfId="1" applyFont="1" applyBorder="1" applyAlignment="1" applyProtection="1">
      <alignment vertical="center"/>
      <protection locked="0"/>
    </xf>
    <xf numFmtId="0" fontId="3" fillId="2" borderId="7" xfId="1" applyFont="1" applyFill="1" applyBorder="1" applyAlignment="1" applyProtection="1">
      <alignment vertical="center"/>
      <protection locked="0"/>
    </xf>
    <xf numFmtId="0" fontId="3" fillId="2" borderId="8" xfId="1" applyFont="1" applyFill="1" applyBorder="1" applyAlignment="1" applyProtection="1">
      <alignment vertical="center"/>
      <protection locked="0"/>
    </xf>
    <xf numFmtId="0" fontId="3" fillId="2" borderId="82" xfId="1" applyFont="1" applyFill="1" applyBorder="1" applyAlignment="1" applyProtection="1">
      <alignment vertical="center"/>
      <protection locked="0"/>
    </xf>
    <xf numFmtId="0" fontId="3" fillId="0" borderId="4" xfId="1" applyFont="1" applyFill="1" applyBorder="1" applyAlignment="1" applyProtection="1">
      <alignment horizontal="center" vertical="center" textRotation="90"/>
    </xf>
    <xf numFmtId="3" fontId="3" fillId="8" borderId="41" xfId="1" applyNumberFormat="1" applyFont="1" applyFill="1" applyBorder="1" applyAlignment="1" applyProtection="1">
      <alignment horizontal="right" vertical="center"/>
      <protection locked="0"/>
    </xf>
    <xf numFmtId="0" fontId="3" fillId="0" borderId="0" xfId="3" applyFont="1" applyAlignment="1">
      <alignment horizontal="right"/>
    </xf>
    <xf numFmtId="0" fontId="3" fillId="0" borderId="0" xfId="3" applyFont="1" applyAlignment="1">
      <alignment horizontal="left"/>
    </xf>
    <xf numFmtId="0" fontId="10" fillId="0" borderId="0" xfId="3" applyFont="1" applyAlignment="1">
      <alignment horizontal="center"/>
    </xf>
    <xf numFmtId="0" fontId="18" fillId="0" borderId="0" xfId="3" applyFont="1" applyAlignment="1">
      <alignment horizontal="center"/>
    </xf>
    <xf numFmtId="0" fontId="12" fillId="0" borderId="0" xfId="1" applyFont="1" applyFill="1" applyAlignment="1">
      <alignment vertical="center"/>
    </xf>
    <xf numFmtId="0" fontId="4" fillId="0" borderId="75" xfId="3" applyFont="1" applyFill="1" applyBorder="1" applyAlignment="1"/>
    <xf numFmtId="3" fontId="18" fillId="0" borderId="41" xfId="3" applyNumberFormat="1" applyFont="1" applyBorder="1" applyAlignment="1">
      <alignment vertical="center" wrapText="1"/>
    </xf>
    <xf numFmtId="0" fontId="3" fillId="0" borderId="41" xfId="3" applyFont="1" applyBorder="1" applyAlignment="1" applyProtection="1">
      <alignment vertical="center" wrapText="1"/>
      <protection locked="0"/>
    </xf>
    <xf numFmtId="0" fontId="11" fillId="0" borderId="41" xfId="3" applyFont="1" applyBorder="1" applyAlignment="1" applyProtection="1">
      <alignment vertical="center" wrapText="1"/>
      <protection locked="0"/>
    </xf>
    <xf numFmtId="0" fontId="3" fillId="10" borderId="0" xfId="3" applyFont="1" applyFill="1" applyAlignment="1">
      <alignment horizontal="center" vertical="center"/>
    </xf>
    <xf numFmtId="3" fontId="4" fillId="0" borderId="41" xfId="3" applyNumberFormat="1" applyFont="1" applyBorder="1" applyAlignment="1" applyProtection="1">
      <alignment horizontal="center" vertical="center"/>
      <protection locked="0"/>
    </xf>
    <xf numFmtId="3" fontId="3" fillId="0" borderId="41" xfId="3" applyNumberFormat="1" applyFont="1" applyBorder="1" applyAlignment="1" applyProtection="1">
      <alignment horizontal="left" vertical="center"/>
      <protection locked="0"/>
    </xf>
    <xf numFmtId="3" fontId="4" fillId="9" borderId="41" xfId="3" applyNumberFormat="1" applyFont="1" applyFill="1" applyBorder="1" applyAlignment="1" applyProtection="1">
      <alignment vertical="center" wrapText="1"/>
      <protection locked="0"/>
    </xf>
    <xf numFmtId="0" fontId="3" fillId="0" borderId="0" xfId="3" applyFont="1" applyBorder="1" applyAlignment="1">
      <alignment vertical="center" wrapText="1"/>
    </xf>
    <xf numFmtId="0" fontId="11" fillId="0" borderId="0" xfId="3" applyFont="1" applyBorder="1" applyAlignment="1">
      <alignment vertical="center" wrapText="1"/>
    </xf>
    <xf numFmtId="0" fontId="3" fillId="0" borderId="0" xfId="3" applyFont="1" applyAlignment="1">
      <alignment vertical="center"/>
    </xf>
    <xf numFmtId="0" fontId="4" fillId="0" borderId="75" xfId="3" applyFont="1" applyFill="1" applyBorder="1" applyAlignment="1">
      <alignment vertical="center"/>
    </xf>
    <xf numFmtId="3" fontId="4" fillId="0" borderId="41" xfId="3" applyNumberFormat="1" applyFont="1" applyBorder="1" applyAlignment="1" applyProtection="1">
      <alignment vertical="center" wrapText="1"/>
      <protection locked="0"/>
    </xf>
    <xf numFmtId="3" fontId="3" fillId="0" borderId="41" xfId="1" applyNumberFormat="1" applyFont="1" applyFill="1" applyBorder="1" applyAlignment="1" applyProtection="1">
      <alignment vertical="center" wrapText="1"/>
      <protection locked="0"/>
    </xf>
    <xf numFmtId="0" fontId="3" fillId="11" borderId="0" xfId="3" applyFont="1" applyFill="1" applyAlignment="1">
      <alignment horizontal="center" vertical="center"/>
    </xf>
    <xf numFmtId="0" fontId="3" fillId="0" borderId="0" xfId="3" applyFont="1" applyFill="1" applyAlignment="1">
      <alignment horizontal="center" vertical="center"/>
    </xf>
    <xf numFmtId="0" fontId="11" fillId="0" borderId="41" xfId="1" applyFont="1" applyFill="1" applyBorder="1" applyAlignment="1">
      <alignment vertical="center" wrapText="1"/>
    </xf>
    <xf numFmtId="0" fontId="11" fillId="0" borderId="41" xfId="3" applyFont="1" applyBorder="1" applyAlignment="1" applyProtection="1">
      <alignment horizontal="left" vertical="center" wrapText="1"/>
      <protection locked="0"/>
    </xf>
    <xf numFmtId="3" fontId="3" fillId="0" borderId="0" xfId="3" applyNumberFormat="1" applyFont="1" applyBorder="1" applyAlignment="1">
      <alignment vertical="center" wrapText="1"/>
    </xf>
    <xf numFmtId="0" fontId="3" fillId="0" borderId="0" xfId="1" applyFont="1" applyFill="1" applyAlignment="1">
      <alignment vertical="center"/>
    </xf>
    <xf numFmtId="0" fontId="3" fillId="0" borderId="0" xfId="3" applyFont="1" applyBorder="1" applyAlignment="1" applyProtection="1">
      <alignment vertical="center" wrapText="1"/>
      <protection locked="0"/>
    </xf>
    <xf numFmtId="3" fontId="3" fillId="0" borderId="0" xfId="3" applyNumberFormat="1" applyFont="1" applyBorder="1" applyAlignment="1" applyProtection="1">
      <alignment vertical="center" wrapText="1"/>
      <protection locked="0"/>
    </xf>
    <xf numFmtId="0" fontId="11" fillId="0" borderId="0" xfId="3" applyFont="1" applyAlignment="1">
      <alignment vertical="center"/>
    </xf>
    <xf numFmtId="0" fontId="11" fillId="0" borderId="0" xfId="1" applyFont="1" applyAlignment="1">
      <alignment vertical="center"/>
    </xf>
    <xf numFmtId="0" fontId="3" fillId="0" borderId="0" xfId="1" applyFont="1" applyBorder="1" applyAlignment="1">
      <alignment horizontal="left" vertical="center"/>
    </xf>
    <xf numFmtId="0" fontId="3" fillId="0" borderId="0" xfId="1" applyFont="1" applyFill="1" applyBorder="1" applyAlignment="1">
      <alignment horizontal="left" vertical="center"/>
    </xf>
    <xf numFmtId="0" fontId="3" fillId="0" borderId="0" xfId="1" applyFont="1" applyAlignment="1">
      <alignment horizontal="center" vertical="center"/>
    </xf>
    <xf numFmtId="0" fontId="3" fillId="0" borderId="0" xfId="1" applyFont="1" applyAlignment="1">
      <alignment vertical="center" wrapText="1"/>
    </xf>
    <xf numFmtId="0" fontId="11" fillId="0" borderId="0" xfId="1" applyFont="1" applyAlignment="1">
      <alignment vertical="center" wrapText="1"/>
    </xf>
    <xf numFmtId="0" fontId="11" fillId="0" borderId="0" xfId="3" applyFont="1"/>
    <xf numFmtId="0" fontId="4" fillId="8" borderId="22" xfId="1" applyFont="1" applyFill="1" applyBorder="1" applyAlignment="1" applyProtection="1">
      <alignment horizontal="left" vertical="center" wrapText="1"/>
    </xf>
    <xf numFmtId="3" fontId="3" fillId="8" borderId="22" xfId="1" applyNumberFormat="1" applyFont="1" applyFill="1" applyBorder="1" applyAlignment="1" applyProtection="1">
      <alignment vertical="center"/>
    </xf>
    <xf numFmtId="3" fontId="3" fillId="8" borderId="23" xfId="1" applyNumberFormat="1" applyFont="1" applyFill="1" applyBorder="1" applyAlignment="1" applyProtection="1">
      <alignment horizontal="right" vertical="center"/>
      <protection locked="0"/>
    </xf>
    <xf numFmtId="3" fontId="3" fillId="8" borderId="24" xfId="1" applyNumberFormat="1" applyFont="1" applyFill="1" applyBorder="1" applyAlignment="1" applyProtection="1">
      <alignment horizontal="right" vertical="center"/>
      <protection locked="0"/>
    </xf>
    <xf numFmtId="3" fontId="3" fillId="8" borderId="25" xfId="1" applyNumberFormat="1" applyFont="1" applyFill="1" applyBorder="1" applyAlignment="1" applyProtection="1">
      <alignment vertical="center"/>
    </xf>
    <xf numFmtId="3" fontId="3" fillId="8" borderId="23" xfId="1" applyNumberFormat="1" applyFont="1" applyFill="1" applyBorder="1" applyAlignment="1" applyProtection="1">
      <alignment horizontal="center" vertical="center"/>
    </xf>
    <xf numFmtId="3" fontId="3" fillId="8" borderId="24" xfId="1" applyNumberFormat="1" applyFont="1" applyFill="1" applyBorder="1" applyAlignment="1" applyProtection="1">
      <alignment horizontal="center" vertical="center"/>
    </xf>
    <xf numFmtId="3" fontId="3" fillId="8" borderId="25" xfId="1" applyNumberFormat="1" applyFont="1" applyFill="1" applyBorder="1" applyAlignment="1" applyProtection="1">
      <alignment horizontal="center" vertical="center"/>
    </xf>
    <xf numFmtId="3" fontId="3" fillId="8" borderId="25" xfId="1" applyNumberFormat="1" applyFont="1" applyFill="1" applyBorder="1" applyAlignment="1" applyProtection="1">
      <alignment horizontal="justify" vertical="center" wrapText="1"/>
      <protection locked="0"/>
    </xf>
    <xf numFmtId="3" fontId="3" fillId="0" borderId="46" xfId="1" applyNumberFormat="1" applyFont="1" applyFill="1" applyBorder="1" applyAlignment="1" applyProtection="1">
      <alignment horizontal="justify" vertical="center" wrapText="1"/>
      <protection locked="0"/>
    </xf>
    <xf numFmtId="3" fontId="3" fillId="0" borderId="42" xfId="1" applyNumberFormat="1" applyFont="1" applyFill="1" applyBorder="1" applyAlignment="1" applyProtection="1">
      <alignment horizontal="justify" vertical="center" wrapText="1"/>
      <protection locked="0"/>
    </xf>
    <xf numFmtId="0" fontId="3" fillId="0" borderId="83" xfId="1" applyFont="1" applyFill="1" applyBorder="1" applyAlignment="1" applyProtection="1">
      <alignment vertical="center"/>
    </xf>
    <xf numFmtId="0" fontId="3" fillId="0" borderId="83" xfId="1" applyFont="1" applyFill="1" applyBorder="1" applyAlignment="1" applyProtection="1">
      <alignment vertical="center" wrapText="1"/>
    </xf>
    <xf numFmtId="3" fontId="3" fillId="0" borderId="83" xfId="1" applyNumberFormat="1" applyFont="1" applyFill="1" applyBorder="1" applyAlignment="1" applyProtection="1">
      <alignment vertical="center"/>
    </xf>
    <xf numFmtId="3" fontId="3" fillId="0" borderId="84" xfId="1" applyNumberFormat="1" applyFont="1" applyFill="1" applyBorder="1" applyAlignment="1" applyProtection="1">
      <alignment vertical="center"/>
      <protection locked="0"/>
    </xf>
    <xf numFmtId="3" fontId="3" fillId="0" borderId="85" xfId="1" applyNumberFormat="1" applyFont="1" applyFill="1" applyBorder="1" applyAlignment="1" applyProtection="1">
      <alignment vertical="center"/>
      <protection locked="0"/>
    </xf>
    <xf numFmtId="3" fontId="3" fillId="0" borderId="86" xfId="1" applyNumberFormat="1" applyFont="1" applyFill="1" applyBorder="1" applyAlignment="1" applyProtection="1">
      <alignment vertical="center"/>
    </xf>
    <xf numFmtId="3" fontId="3" fillId="0" borderId="84" xfId="1" applyNumberFormat="1" applyFont="1" applyFill="1" applyBorder="1" applyAlignment="1" applyProtection="1">
      <alignment horizontal="right" vertical="center"/>
      <protection locked="0"/>
    </xf>
    <xf numFmtId="3" fontId="3" fillId="0" borderId="85" xfId="1" applyNumberFormat="1" applyFont="1" applyFill="1" applyBorder="1" applyAlignment="1" applyProtection="1">
      <alignment horizontal="right" vertical="center"/>
      <protection locked="0"/>
    </xf>
    <xf numFmtId="49" fontId="3" fillId="0" borderId="16" xfId="4" applyNumberFormat="1" applyFont="1" applyBorder="1" applyAlignment="1" applyProtection="1">
      <alignment horizontal="left" wrapText="1"/>
      <protection locked="0"/>
    </xf>
    <xf numFmtId="49" fontId="3" fillId="0" borderId="51" xfId="4" applyNumberFormat="1" applyFont="1" applyBorder="1" applyAlignment="1" applyProtection="1">
      <alignment horizontal="left" wrapText="1"/>
      <protection locked="0"/>
    </xf>
    <xf numFmtId="49" fontId="3" fillId="12" borderId="15" xfId="4" applyNumberFormat="1" applyFont="1" applyFill="1" applyBorder="1" applyAlignment="1" applyProtection="1">
      <alignment horizontal="left" wrapText="1"/>
      <protection locked="0"/>
    </xf>
    <xf numFmtId="49" fontId="3" fillId="0" borderId="39" xfId="4" applyNumberFormat="1" applyFont="1" applyBorder="1" applyAlignment="1" applyProtection="1">
      <alignment horizontal="left" wrapText="1"/>
      <protection locked="0"/>
    </xf>
    <xf numFmtId="3" fontId="3" fillId="0" borderId="67" xfId="1" applyNumberFormat="1" applyFont="1" applyFill="1" applyBorder="1" applyAlignment="1" applyProtection="1">
      <alignment horizontal="center" vertical="center"/>
    </xf>
    <xf numFmtId="3" fontId="3" fillId="0" borderId="68" xfId="1" applyNumberFormat="1" applyFont="1" applyFill="1" applyBorder="1" applyAlignment="1" applyProtection="1">
      <alignment horizontal="center" vertical="center"/>
    </xf>
    <xf numFmtId="3" fontId="3" fillId="0" borderId="69" xfId="1" applyNumberFormat="1" applyFont="1" applyFill="1" applyBorder="1" applyAlignment="1" applyProtection="1">
      <alignment horizontal="center" vertical="center"/>
    </xf>
    <xf numFmtId="3" fontId="3" fillId="0" borderId="69" xfId="1" applyNumberFormat="1" applyFont="1" applyFill="1" applyBorder="1" applyAlignment="1" applyProtection="1">
      <alignment horizontal="right" vertical="center"/>
    </xf>
    <xf numFmtId="3" fontId="3" fillId="0" borderId="67" xfId="1" applyNumberFormat="1" applyFont="1" applyFill="1" applyBorder="1" applyAlignment="1" applyProtection="1">
      <alignment horizontal="right" vertical="center"/>
    </xf>
    <xf numFmtId="3" fontId="3" fillId="0" borderId="68" xfId="1" applyNumberFormat="1" applyFont="1" applyFill="1" applyBorder="1" applyAlignment="1" applyProtection="1">
      <alignment horizontal="right" vertical="center"/>
    </xf>
    <xf numFmtId="0" fontId="4" fillId="0" borderId="63" xfId="1" applyFont="1" applyFill="1" applyBorder="1" applyAlignment="1" applyProtection="1">
      <alignment horizontal="center" vertical="center" wrapText="1"/>
    </xf>
    <xf numFmtId="3" fontId="3" fillId="0" borderId="64" xfId="1" applyNumberFormat="1" applyFont="1" applyFill="1" applyBorder="1" applyAlignment="1" applyProtection="1">
      <alignment horizontal="center" vertical="center"/>
    </xf>
    <xf numFmtId="3" fontId="3" fillId="0" borderId="65"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64" xfId="1" applyNumberFormat="1" applyFont="1" applyFill="1" applyBorder="1" applyAlignment="1" applyProtection="1">
      <alignment horizontal="right" vertical="center"/>
    </xf>
    <xf numFmtId="3" fontId="3" fillId="0" borderId="65" xfId="1" applyNumberFormat="1" applyFont="1" applyFill="1" applyBorder="1" applyAlignment="1" applyProtection="1">
      <alignment horizontal="right" vertical="center"/>
    </xf>
    <xf numFmtId="3" fontId="3" fillId="0" borderId="66"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center" vertical="center"/>
    </xf>
    <xf numFmtId="3" fontId="3" fillId="0" borderId="40" xfId="1" applyNumberFormat="1" applyFont="1" applyFill="1" applyBorder="1" applyAlignment="1" applyProtection="1">
      <alignment horizontal="center" vertical="center"/>
      <protection locked="0"/>
    </xf>
    <xf numFmtId="3" fontId="3" fillId="0" borderId="41" xfId="1" applyNumberFormat="1" applyFont="1" applyFill="1" applyBorder="1" applyAlignment="1" applyProtection="1">
      <alignment horizontal="center" vertical="center"/>
      <protection locked="0"/>
    </xf>
    <xf numFmtId="3" fontId="3" fillId="0" borderId="42" xfId="1" applyNumberFormat="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xf>
    <xf numFmtId="0" fontId="8" fillId="0" borderId="0" xfId="7" applyFont="1"/>
    <xf numFmtId="0" fontId="19" fillId="0" borderId="0" xfId="7" applyFont="1"/>
    <xf numFmtId="49" fontId="19" fillId="0" borderId="0" xfId="7" applyNumberFormat="1" applyFont="1"/>
    <xf numFmtId="49" fontId="19" fillId="0" borderId="0" xfId="7" applyNumberFormat="1" applyFont="1" applyFill="1"/>
    <xf numFmtId="49" fontId="6" fillId="0" borderId="0" xfId="7" applyNumberFormat="1" applyFont="1" applyFill="1"/>
    <xf numFmtId="3" fontId="6" fillId="0" borderId="0" xfId="7" applyNumberFormat="1" applyFont="1" applyFill="1"/>
    <xf numFmtId="0" fontId="19" fillId="0" borderId="0" xfId="7" applyFont="1" applyFill="1"/>
    <xf numFmtId="0" fontId="6" fillId="0" borderId="0" xfId="7" applyFont="1" applyAlignment="1">
      <alignment horizontal="right"/>
    </xf>
    <xf numFmtId="3" fontId="8" fillId="0" borderId="0" xfId="7" applyNumberFormat="1" applyFont="1"/>
    <xf numFmtId="3" fontId="19" fillId="0" borderId="0" xfId="7" applyNumberFormat="1" applyFont="1"/>
    <xf numFmtId="3" fontId="19" fillId="0" borderId="0" xfId="7" applyNumberFormat="1" applyFont="1" applyFill="1"/>
    <xf numFmtId="3" fontId="6" fillId="7" borderId="0" xfId="7" applyNumberFormat="1" applyFont="1" applyFill="1"/>
    <xf numFmtId="3" fontId="6" fillId="8" borderId="0" xfId="7" applyNumberFormat="1" applyFont="1" applyFill="1"/>
    <xf numFmtId="3" fontId="19" fillId="8" borderId="0" xfId="7" applyNumberFormat="1" applyFont="1" applyFill="1"/>
    <xf numFmtId="0" fontId="11" fillId="0" borderId="0" xfId="7" applyFont="1" applyFill="1" applyAlignment="1">
      <alignment horizontal="center" wrapText="1"/>
    </xf>
    <xf numFmtId="3" fontId="10" fillId="0" borderId="0" xfId="7" applyNumberFormat="1" applyFont="1" applyFill="1" applyAlignment="1">
      <alignment horizontal="left" wrapText="1"/>
    </xf>
    <xf numFmtId="0" fontId="21" fillId="0" borderId="0" xfId="7" applyFont="1" applyFill="1"/>
    <xf numFmtId="0" fontId="8" fillId="0" borderId="0" xfId="7" applyFont="1" applyFill="1"/>
    <xf numFmtId="0" fontId="23" fillId="0" borderId="0" xfId="7" applyFont="1" applyFill="1" applyAlignment="1">
      <alignment horizontal="left"/>
    </xf>
    <xf numFmtId="0" fontId="23" fillId="0" borderId="0" xfId="7" applyFont="1" applyFill="1" applyBorder="1" applyAlignment="1">
      <alignment horizontal="left"/>
    </xf>
    <xf numFmtId="49" fontId="23" fillId="0" borderId="0" xfId="7" applyNumberFormat="1" applyFont="1" applyFill="1" applyBorder="1" applyAlignment="1">
      <alignment horizontal="left"/>
    </xf>
    <xf numFmtId="3" fontId="24" fillId="0" borderId="0" xfId="7" applyNumberFormat="1" applyFont="1" applyFill="1" applyAlignment="1">
      <alignment horizontal="left"/>
    </xf>
    <xf numFmtId="49" fontId="23" fillId="0" borderId="0" xfId="7" applyNumberFormat="1" applyFont="1" applyFill="1" applyAlignment="1">
      <alignment horizontal="left"/>
    </xf>
    <xf numFmtId="0" fontId="25" fillId="0" borderId="0" xfId="7" applyFont="1" applyFill="1" applyBorder="1" applyAlignment="1"/>
    <xf numFmtId="0" fontId="26" fillId="0" borderId="0" xfId="7" applyFont="1" applyFill="1" applyBorder="1" applyAlignment="1">
      <alignment horizontal="right"/>
    </xf>
    <xf numFmtId="0" fontId="3" fillId="0" borderId="0" xfId="7" applyFont="1" applyFill="1"/>
    <xf numFmtId="3" fontId="3" fillId="0" borderId="40" xfId="7" applyNumberFormat="1" applyFont="1" applyFill="1" applyBorder="1" applyAlignment="1">
      <alignment horizontal="center" vertical="center" wrapText="1"/>
    </xf>
    <xf numFmtId="3" fontId="3" fillId="0" borderId="41" xfId="7" applyNumberFormat="1" applyFont="1" applyFill="1" applyBorder="1" applyAlignment="1">
      <alignment horizontal="center" vertical="center" wrapText="1"/>
    </xf>
    <xf numFmtId="3" fontId="3" fillId="0" borderId="42" xfId="7" applyNumberFormat="1" applyFont="1" applyFill="1" applyBorder="1" applyAlignment="1">
      <alignment horizontal="center" vertical="center" wrapText="1"/>
    </xf>
    <xf numFmtId="3" fontId="3" fillId="0" borderId="76" xfId="7" applyNumberFormat="1" applyFont="1" applyFill="1" applyBorder="1" applyAlignment="1">
      <alignment horizontal="center" vertical="center" wrapText="1"/>
    </xf>
    <xf numFmtId="0" fontId="4" fillId="0" borderId="89" xfId="7" applyFont="1" applyFill="1" applyBorder="1" applyAlignment="1">
      <alignment horizontal="center" vertical="center"/>
    </xf>
    <xf numFmtId="0" fontId="4" fillId="0" borderId="5" xfId="7" applyFont="1" applyFill="1" applyBorder="1" applyAlignment="1">
      <alignment horizontal="center" vertical="center" wrapText="1"/>
    </xf>
    <xf numFmtId="3" fontId="4" fillId="0" borderId="40" xfId="7" applyNumberFormat="1" applyFont="1" applyFill="1" applyBorder="1" applyAlignment="1">
      <alignment horizontal="center" vertical="center" wrapText="1"/>
    </xf>
    <xf numFmtId="3" fontId="4" fillId="0" borderId="41" xfId="7" applyNumberFormat="1" applyFont="1" applyFill="1" applyBorder="1" applyAlignment="1">
      <alignment horizontal="center" vertical="center" wrapText="1"/>
    </xf>
    <xf numFmtId="3" fontId="4" fillId="0" borderId="42" xfId="7" applyNumberFormat="1" applyFont="1" applyFill="1" applyBorder="1" applyAlignment="1">
      <alignment horizontal="right" vertical="center" wrapText="1"/>
    </xf>
    <xf numFmtId="3" fontId="4" fillId="0" borderId="42" xfId="7" applyNumberFormat="1" applyFont="1" applyFill="1" applyBorder="1" applyAlignment="1">
      <alignment horizontal="center" vertical="center" wrapText="1"/>
    </xf>
    <xf numFmtId="3" fontId="4" fillId="0" borderId="76" xfId="7" applyNumberFormat="1" applyFont="1" applyFill="1" applyBorder="1" applyAlignment="1">
      <alignment horizontal="right" vertical="center" wrapText="1"/>
    </xf>
    <xf numFmtId="3" fontId="4" fillId="0" borderId="5" xfId="7" applyNumberFormat="1" applyFont="1" applyFill="1" applyBorder="1" applyAlignment="1">
      <alignment horizontal="center" vertical="center" wrapText="1"/>
    </xf>
    <xf numFmtId="3" fontId="3" fillId="0" borderId="39" xfId="1" applyNumberFormat="1" applyFont="1" applyBorder="1" applyAlignment="1" applyProtection="1">
      <alignment horizontal="center" vertical="center" wrapText="1"/>
      <protection locked="0"/>
    </xf>
    <xf numFmtId="3" fontId="4" fillId="0" borderId="0" xfId="7" applyNumberFormat="1" applyFont="1" applyFill="1"/>
    <xf numFmtId="3" fontId="3" fillId="0" borderId="0" xfId="7" applyNumberFormat="1" applyFont="1" applyFill="1"/>
    <xf numFmtId="0" fontId="3" fillId="0" borderId="5" xfId="7" applyFont="1" applyFill="1" applyBorder="1" applyAlignment="1">
      <alignment horizontal="center" vertical="center" wrapText="1"/>
    </xf>
    <xf numFmtId="49" fontId="3" fillId="0" borderId="6" xfId="7" applyNumberFormat="1" applyFont="1" applyFill="1" applyBorder="1" applyAlignment="1">
      <alignment horizontal="center" vertical="center" wrapText="1"/>
    </xf>
    <xf numFmtId="3" fontId="3" fillId="0" borderId="4" xfId="7" applyNumberFormat="1" applyFont="1" applyFill="1" applyBorder="1" applyAlignment="1">
      <alignment horizontal="center" vertical="center" wrapText="1"/>
    </xf>
    <xf numFmtId="3" fontId="3" fillId="0" borderId="0" xfId="7" applyNumberFormat="1" applyFont="1" applyFill="1" applyBorder="1" applyAlignment="1">
      <alignment horizontal="center" vertical="center" wrapText="1"/>
    </xf>
    <xf numFmtId="3" fontId="3" fillId="0" borderId="21" xfId="7" applyNumberFormat="1" applyFont="1" applyFill="1" applyBorder="1" applyAlignment="1">
      <alignment horizontal="center" vertical="center" wrapText="1"/>
    </xf>
    <xf numFmtId="3" fontId="3" fillId="0" borderId="6" xfId="7" applyNumberFormat="1" applyFont="1" applyFill="1" applyBorder="1" applyAlignment="1">
      <alignment horizontal="center" vertical="center" wrapText="1"/>
    </xf>
    <xf numFmtId="3" fontId="3" fillId="0" borderId="21" xfId="7" applyNumberFormat="1" applyFont="1" applyFill="1" applyBorder="1" applyAlignment="1">
      <alignment horizontal="right" vertical="center" wrapText="1"/>
    </xf>
    <xf numFmtId="0" fontId="3" fillId="0" borderId="39" xfId="7" applyFont="1" applyFill="1" applyBorder="1" applyAlignment="1">
      <alignment vertical="center"/>
    </xf>
    <xf numFmtId="0" fontId="4" fillId="0" borderId="0" xfId="7" applyFont="1" applyFill="1" applyAlignment="1">
      <alignment horizontal="center" vertical="center"/>
    </xf>
    <xf numFmtId="9" fontId="4" fillId="0" borderId="0" xfId="7" applyNumberFormat="1" applyFont="1" applyFill="1" applyAlignment="1">
      <alignment horizontal="center" vertical="center" wrapText="1"/>
    </xf>
    <xf numFmtId="0" fontId="3" fillId="0" borderId="0" xfId="7" applyFont="1" applyFill="1" applyBorder="1" applyAlignment="1">
      <alignment horizontal="center" vertical="center" wrapText="1"/>
    </xf>
    <xf numFmtId="49" fontId="4" fillId="0" borderId="21" xfId="7" applyNumberFormat="1" applyFont="1" applyFill="1" applyBorder="1" applyAlignment="1">
      <alignment horizontal="right" vertical="center" wrapText="1"/>
    </xf>
    <xf numFmtId="3" fontId="4" fillId="0" borderId="40" xfId="7" applyNumberFormat="1" applyFont="1" applyFill="1" applyBorder="1" applyAlignment="1">
      <alignment vertical="center" wrapText="1"/>
    </xf>
    <xf numFmtId="3" fontId="4" fillId="0" borderId="41" xfId="7" applyNumberFormat="1" applyFont="1" applyFill="1" applyBorder="1" applyAlignment="1">
      <alignment vertical="center" wrapText="1"/>
    </xf>
    <xf numFmtId="3" fontId="4" fillId="0" borderId="6" xfId="7" applyNumberFormat="1" applyFont="1" applyFill="1" applyBorder="1" applyAlignment="1">
      <alignment vertical="center" wrapText="1"/>
    </xf>
    <xf numFmtId="3" fontId="4" fillId="0" borderId="5" xfId="7" applyNumberFormat="1" applyFont="1" applyFill="1" applyBorder="1" applyAlignment="1">
      <alignment vertical="center" wrapText="1"/>
    </xf>
    <xf numFmtId="3" fontId="4" fillId="0" borderId="77" xfId="7" applyNumberFormat="1" applyFont="1" applyFill="1" applyBorder="1" applyAlignment="1">
      <alignment vertical="center" wrapText="1"/>
    </xf>
    <xf numFmtId="3" fontId="3" fillId="0" borderId="39" xfId="1" applyNumberFormat="1" applyFont="1" applyBorder="1" applyAlignment="1" applyProtection="1">
      <alignment vertical="center" wrapText="1"/>
      <protection locked="0"/>
    </xf>
    <xf numFmtId="0" fontId="4" fillId="0" borderId="40" xfId="7" applyFont="1" applyFill="1" applyBorder="1" applyAlignment="1">
      <alignment horizontal="center" vertical="center"/>
    </xf>
    <xf numFmtId="0" fontId="4" fillId="0" borderId="41" xfId="7" applyFont="1" applyFill="1" applyBorder="1" applyAlignment="1">
      <alignment vertical="center" wrapText="1"/>
    </xf>
    <xf numFmtId="3" fontId="4" fillId="0" borderId="41" xfId="7" applyNumberFormat="1" applyFont="1" applyFill="1" applyBorder="1" applyAlignment="1">
      <alignment horizontal="center" vertical="center"/>
    </xf>
    <xf numFmtId="49" fontId="4" fillId="0" borderId="42" xfId="7" applyNumberFormat="1" applyFont="1" applyFill="1" applyBorder="1" applyAlignment="1">
      <alignment horizontal="center" vertical="center"/>
    </xf>
    <xf numFmtId="3" fontId="4" fillId="0" borderId="40" xfId="7" applyNumberFormat="1" applyFont="1" applyFill="1" applyBorder="1" applyAlignment="1">
      <alignment vertical="center"/>
    </xf>
    <xf numFmtId="3" fontId="4" fillId="0" borderId="41" xfId="7" applyNumberFormat="1" applyFont="1" applyFill="1" applyBorder="1" applyAlignment="1">
      <alignment vertical="center"/>
    </xf>
    <xf numFmtId="3" fontId="4" fillId="0" borderId="42" xfId="7" applyNumberFormat="1" applyFont="1" applyFill="1" applyBorder="1" applyAlignment="1">
      <alignment vertical="center"/>
    </xf>
    <xf numFmtId="3" fontId="4" fillId="0" borderId="76" xfId="7" applyNumberFormat="1" applyFont="1" applyFill="1" applyBorder="1" applyAlignment="1">
      <alignment vertical="center"/>
    </xf>
    <xf numFmtId="3" fontId="4" fillId="0" borderId="6" xfId="7" applyNumberFormat="1" applyFont="1" applyFill="1" applyBorder="1" applyAlignment="1">
      <alignment vertical="center"/>
    </xf>
    <xf numFmtId="3" fontId="4" fillId="0" borderId="5" xfId="7" applyNumberFormat="1" applyFont="1" applyFill="1" applyBorder="1" applyAlignment="1">
      <alignment vertical="center"/>
    </xf>
    <xf numFmtId="0" fontId="3" fillId="0" borderId="67" xfId="7" applyFont="1" applyFill="1" applyBorder="1" applyAlignment="1">
      <alignment horizontal="center" vertical="center"/>
    </xf>
    <xf numFmtId="0" fontId="3" fillId="0" borderId="68" xfId="7" applyFont="1" applyFill="1" applyBorder="1" applyAlignment="1">
      <alignment vertical="center" wrapText="1"/>
    </xf>
    <xf numFmtId="3" fontId="3" fillId="0" borderId="68" xfId="7" applyNumberFormat="1" applyFont="1" applyFill="1" applyBorder="1" applyAlignment="1">
      <alignment horizontal="center" vertical="center"/>
    </xf>
    <xf numFmtId="3" fontId="3" fillId="0" borderId="68" xfId="7" applyNumberFormat="1" applyFont="1" applyFill="1" applyBorder="1" applyAlignment="1">
      <alignment vertical="center"/>
    </xf>
    <xf numFmtId="3" fontId="3" fillId="0" borderId="40" xfId="7" applyNumberFormat="1" applyFont="1" applyFill="1" applyBorder="1" applyAlignment="1">
      <alignment vertical="center"/>
    </xf>
    <xf numFmtId="3" fontId="3" fillId="0" borderId="41" xfId="7" applyNumberFormat="1" applyFont="1" applyFill="1" applyBorder="1" applyAlignment="1">
      <alignment vertical="center"/>
    </xf>
    <xf numFmtId="3" fontId="3" fillId="0" borderId="42" xfId="7" applyNumberFormat="1" applyFont="1" applyFill="1" applyBorder="1" applyAlignment="1">
      <alignment vertical="center"/>
    </xf>
    <xf numFmtId="3" fontId="3" fillId="0" borderId="76" xfId="7" applyNumberFormat="1" applyFont="1" applyFill="1" applyBorder="1" applyAlignment="1">
      <alignment vertical="center"/>
    </xf>
    <xf numFmtId="3" fontId="3" fillId="0" borderId="6" xfId="7" applyNumberFormat="1" applyFont="1" applyFill="1" applyBorder="1" applyAlignment="1">
      <alignment vertical="center"/>
    </xf>
    <xf numFmtId="3" fontId="3" fillId="0" borderId="5" xfId="7" applyNumberFormat="1" applyFont="1" applyFill="1" applyBorder="1" applyAlignment="1">
      <alignment vertical="center" wrapText="1"/>
    </xf>
    <xf numFmtId="3" fontId="3" fillId="0" borderId="40" xfId="7" applyNumberFormat="1" applyFont="1" applyFill="1" applyBorder="1" applyAlignment="1">
      <alignment horizontal="center" vertical="center"/>
    </xf>
    <xf numFmtId="3" fontId="3" fillId="0" borderId="42" xfId="7" applyNumberFormat="1" applyFont="1" applyFill="1" applyBorder="1" applyAlignment="1">
      <alignment horizontal="right" vertical="center"/>
    </xf>
    <xf numFmtId="0" fontId="3" fillId="0" borderId="40" xfId="7" applyFont="1" applyFill="1" applyBorder="1" applyAlignment="1">
      <alignment horizontal="center" vertical="center"/>
    </xf>
    <xf numFmtId="0" fontId="3" fillId="0" borderId="41" xfId="7" applyFont="1" applyFill="1" applyBorder="1" applyAlignment="1">
      <alignment vertical="center" wrapText="1"/>
    </xf>
    <xf numFmtId="3" fontId="3" fillId="0" borderId="41" xfId="7" applyNumberFormat="1" applyFont="1" applyFill="1" applyBorder="1" applyAlignment="1">
      <alignment horizontal="center" vertical="center"/>
    </xf>
    <xf numFmtId="0" fontId="3" fillId="0" borderId="39" xfId="7" applyFont="1" applyFill="1" applyBorder="1" applyAlignment="1">
      <alignment vertical="center" wrapText="1"/>
    </xf>
    <xf numFmtId="0" fontId="3" fillId="0" borderId="41" xfId="1" applyFont="1" applyFill="1" applyBorder="1" applyAlignment="1">
      <alignment horizontal="left" vertical="center" wrapText="1"/>
    </xf>
    <xf numFmtId="3" fontId="3" fillId="0" borderId="5" xfId="7" applyNumberFormat="1" applyFont="1" applyFill="1" applyBorder="1" applyAlignment="1">
      <alignment vertical="center"/>
    </xf>
    <xf numFmtId="3" fontId="3" fillId="0" borderId="5" xfId="7" applyNumberFormat="1" applyFont="1" applyFill="1" applyBorder="1" applyAlignment="1">
      <alignment wrapText="1"/>
    </xf>
    <xf numFmtId="0" fontId="3" fillId="0" borderId="39" xfId="7" applyFont="1" applyFill="1" applyBorder="1" applyAlignment="1">
      <alignment horizontal="center" vertical="center"/>
    </xf>
    <xf numFmtId="164" fontId="3" fillId="0" borderId="40" xfId="7" applyNumberFormat="1" applyFont="1" applyFill="1" applyBorder="1" applyAlignment="1">
      <alignment horizontal="center" vertical="center"/>
    </xf>
    <xf numFmtId="164" fontId="3" fillId="0" borderId="67" xfId="7" applyNumberFormat="1" applyFont="1" applyFill="1" applyBorder="1" applyAlignment="1">
      <alignment horizontal="center" vertical="center"/>
    </xf>
    <xf numFmtId="0" fontId="3" fillId="0" borderId="90" xfId="8" applyFont="1" applyFill="1" applyBorder="1" applyAlignment="1">
      <alignment vertical="center" wrapText="1"/>
    </xf>
    <xf numFmtId="3" fontId="3" fillId="0" borderId="91" xfId="7" applyNumberFormat="1" applyFont="1" applyFill="1" applyBorder="1" applyAlignment="1">
      <alignment vertical="center" wrapText="1"/>
    </xf>
    <xf numFmtId="3" fontId="3" fillId="0" borderId="67" xfId="7" applyNumberFormat="1" applyFont="1" applyFill="1" applyBorder="1" applyAlignment="1">
      <alignment horizontal="right" vertical="center"/>
    </xf>
    <xf numFmtId="3" fontId="3" fillId="0" borderId="69" xfId="7" applyNumberFormat="1" applyFont="1" applyFill="1" applyBorder="1" applyAlignment="1">
      <alignment horizontal="right" vertical="center"/>
    </xf>
    <xf numFmtId="3" fontId="4" fillId="0" borderId="40" xfId="7" applyNumberFormat="1" applyFont="1" applyFill="1" applyBorder="1" applyAlignment="1">
      <alignment horizontal="right" vertical="center"/>
    </xf>
    <xf numFmtId="3" fontId="4" fillId="0" borderId="42" xfId="7" applyNumberFormat="1" applyFont="1" applyFill="1" applyBorder="1" applyAlignment="1">
      <alignment horizontal="right" vertical="center"/>
    </xf>
    <xf numFmtId="0" fontId="3" fillId="0" borderId="41" xfId="7" applyFont="1" applyFill="1" applyBorder="1" applyAlignment="1">
      <alignment horizontal="left" vertical="center" wrapText="1"/>
    </xf>
    <xf numFmtId="0" fontId="3" fillId="0" borderId="56" xfId="7" applyFont="1" applyFill="1" applyBorder="1" applyAlignment="1">
      <alignment vertical="center"/>
    </xf>
    <xf numFmtId="0" fontId="3" fillId="0" borderId="57" xfId="7" applyFont="1" applyFill="1" applyBorder="1" applyAlignment="1">
      <alignment vertical="center" wrapText="1"/>
    </xf>
    <xf numFmtId="3" fontId="3" fillId="0" borderId="40" xfId="7" applyNumberFormat="1" applyFont="1" applyFill="1" applyBorder="1" applyAlignment="1">
      <alignment horizontal="right" vertical="center"/>
    </xf>
    <xf numFmtId="0" fontId="3" fillId="0" borderId="41" xfId="7" applyFont="1" applyFill="1" applyBorder="1" applyAlignment="1">
      <alignment horizontal="center" vertical="center" wrapText="1" shrinkToFit="1"/>
    </xf>
    <xf numFmtId="3" fontId="4" fillId="9" borderId="41" xfId="7" applyNumberFormat="1" applyFont="1" applyFill="1" applyBorder="1" applyAlignment="1">
      <alignment vertical="center"/>
    </xf>
    <xf numFmtId="0" fontId="3" fillId="0" borderId="40" xfId="7" applyFont="1" applyFill="1" applyBorder="1" applyAlignment="1">
      <alignment horizontal="center" vertical="center" wrapText="1" shrinkToFit="1"/>
    </xf>
    <xf numFmtId="3" fontId="3" fillId="0" borderId="41" xfId="7" applyNumberFormat="1" applyFont="1" applyFill="1" applyBorder="1" applyAlignment="1">
      <alignment horizontal="right" vertical="center"/>
    </xf>
    <xf numFmtId="3" fontId="3" fillId="0" borderId="76" xfId="7" applyNumberFormat="1" applyFont="1" applyFill="1" applyBorder="1" applyAlignment="1">
      <alignment horizontal="right" vertical="center"/>
    </xf>
    <xf numFmtId="3" fontId="4" fillId="0" borderId="41" xfId="7" applyNumberFormat="1" applyFont="1" applyFill="1" applyBorder="1" applyAlignment="1">
      <alignment horizontal="right" vertical="center"/>
    </xf>
    <xf numFmtId="3" fontId="3" fillId="0" borderId="5" xfId="7" applyNumberFormat="1" applyFont="1" applyFill="1" applyBorder="1" applyAlignment="1">
      <alignment horizontal="left" vertical="center" wrapText="1"/>
    </xf>
    <xf numFmtId="0" fontId="4" fillId="0" borderId="41" xfId="7" applyFont="1" applyFill="1" applyBorder="1" applyAlignment="1">
      <alignment horizontal="center" vertical="center"/>
    </xf>
    <xf numFmtId="0" fontId="3" fillId="0" borderId="41" xfId="7" applyFont="1" applyFill="1" applyBorder="1" applyAlignment="1">
      <alignment horizontal="center" vertical="center"/>
    </xf>
    <xf numFmtId="0" fontId="9" fillId="0" borderId="0" xfId="7" applyFont="1" applyFill="1"/>
    <xf numFmtId="0" fontId="3" fillId="0" borderId="76" xfId="8" applyFont="1" applyFill="1" applyBorder="1" applyAlignment="1">
      <alignment vertical="center" wrapText="1"/>
    </xf>
    <xf numFmtId="0" fontId="3" fillId="0" borderId="77" xfId="8" applyFont="1" applyBorder="1" applyAlignment="1">
      <alignment horizontal="center" vertical="center" wrapText="1"/>
    </xf>
    <xf numFmtId="3" fontId="3" fillId="0" borderId="0" xfId="7" applyNumberFormat="1" applyFont="1" applyFill="1" applyAlignment="1">
      <alignment vertical="center"/>
    </xf>
    <xf numFmtId="0" fontId="4" fillId="0" borderId="76" xfId="8" applyFont="1" applyFill="1" applyBorder="1" applyAlignment="1">
      <alignment vertical="center" wrapText="1"/>
    </xf>
    <xf numFmtId="0" fontId="4" fillId="0" borderId="39" xfId="7" applyFont="1" applyFill="1" applyBorder="1" applyAlignment="1">
      <alignment horizontal="center" vertical="center"/>
    </xf>
    <xf numFmtId="0" fontId="3" fillId="0" borderId="52" xfId="7" applyFont="1" applyFill="1" applyBorder="1" applyAlignment="1">
      <alignment horizontal="center" vertical="center"/>
    </xf>
    <xf numFmtId="0" fontId="3" fillId="0" borderId="92" xfId="8" applyFont="1" applyFill="1" applyBorder="1" applyAlignment="1">
      <alignment vertical="center" wrapText="1"/>
    </xf>
    <xf numFmtId="0" fontId="3" fillId="0" borderId="53" xfId="8" applyFont="1" applyBorder="1" applyAlignment="1">
      <alignment horizontal="center" vertical="center" wrapText="1"/>
    </xf>
    <xf numFmtId="3" fontId="3" fillId="0" borderId="53" xfId="7" applyNumberFormat="1" applyFont="1" applyFill="1" applyBorder="1" applyAlignment="1">
      <alignment horizontal="center" vertical="center"/>
    </xf>
    <xf numFmtId="49" fontId="4" fillId="0" borderId="54" xfId="7" applyNumberFormat="1" applyFont="1" applyFill="1" applyBorder="1" applyAlignment="1">
      <alignment horizontal="center" vertical="center"/>
    </xf>
    <xf numFmtId="3" fontId="3" fillId="0" borderId="52" xfId="7" applyNumberFormat="1" applyFont="1" applyFill="1" applyBorder="1" applyAlignment="1">
      <alignment vertical="center"/>
    </xf>
    <xf numFmtId="3" fontId="3" fillId="0" borderId="53" xfId="7" applyNumberFormat="1" applyFont="1" applyFill="1" applyBorder="1" applyAlignment="1">
      <alignment horizontal="right" vertical="center"/>
    </xf>
    <xf numFmtId="3" fontId="3" fillId="0" borderId="54" xfId="7" applyNumberFormat="1" applyFont="1" applyFill="1" applyBorder="1" applyAlignment="1">
      <alignment vertical="center"/>
    </xf>
    <xf numFmtId="3" fontId="3" fillId="0" borderId="52" xfId="7" applyNumberFormat="1" applyFont="1" applyFill="1" applyBorder="1" applyAlignment="1">
      <alignment horizontal="center" vertical="center"/>
    </xf>
    <xf numFmtId="3" fontId="3" fillId="0" borderId="93" xfId="7" applyNumberFormat="1" applyFont="1" applyFill="1" applyBorder="1" applyAlignment="1">
      <alignment horizontal="center" vertical="center"/>
    </xf>
    <xf numFmtId="3" fontId="3" fillId="0" borderId="68" xfId="7" applyNumberFormat="1" applyFont="1" applyFill="1" applyBorder="1" applyAlignment="1">
      <alignment horizontal="right" vertical="center"/>
    </xf>
    <xf numFmtId="3" fontId="3" fillId="0" borderId="67" xfId="7" applyNumberFormat="1" applyFont="1" applyFill="1" applyBorder="1" applyAlignment="1">
      <alignment horizontal="center" vertical="center"/>
    </xf>
    <xf numFmtId="3" fontId="3" fillId="0" borderId="90" xfId="7" applyNumberFormat="1" applyFont="1" applyFill="1" applyBorder="1" applyAlignment="1">
      <alignment horizontal="center" vertical="center"/>
    </xf>
    <xf numFmtId="3" fontId="3" fillId="0" borderId="9" xfId="7" applyNumberFormat="1" applyFont="1" applyFill="1" applyBorder="1" applyAlignment="1">
      <alignment horizontal="right" vertical="center"/>
    </xf>
    <xf numFmtId="3" fontId="3" fillId="0" borderId="54" xfId="7" applyNumberFormat="1" applyFont="1" applyFill="1" applyBorder="1" applyAlignment="1">
      <alignment horizontal="center" vertical="center"/>
    </xf>
    <xf numFmtId="0" fontId="3" fillId="0" borderId="13" xfId="7" applyFont="1" applyFill="1" applyBorder="1" applyAlignment="1">
      <alignment vertical="center" wrapText="1"/>
    </xf>
    <xf numFmtId="0" fontId="3" fillId="0" borderId="14" xfId="7" applyFont="1" applyFill="1" applyBorder="1" applyAlignment="1">
      <alignment vertical="center" wrapText="1"/>
    </xf>
    <xf numFmtId="3" fontId="3" fillId="0" borderId="1" xfId="7" applyNumberFormat="1" applyFont="1" applyFill="1" applyBorder="1" applyAlignment="1">
      <alignment vertical="center" wrapText="1"/>
    </xf>
    <xf numFmtId="0" fontId="3" fillId="0" borderId="2" xfId="7" applyFont="1" applyFill="1" applyBorder="1" applyAlignment="1">
      <alignment vertical="center" wrapText="1"/>
    </xf>
    <xf numFmtId="3" fontId="3" fillId="0" borderId="3" xfId="7" applyNumberFormat="1" applyFont="1" applyFill="1" applyBorder="1" applyAlignment="1">
      <alignment vertical="center" wrapText="1"/>
    </xf>
    <xf numFmtId="0" fontId="3" fillId="0" borderId="1" xfId="7" applyFont="1" applyFill="1" applyBorder="1" applyAlignment="1">
      <alignment vertical="center" wrapText="1"/>
    </xf>
    <xf numFmtId="0" fontId="3" fillId="0" borderId="48" xfId="7" applyFont="1" applyFill="1" applyBorder="1" applyAlignment="1">
      <alignment vertical="center" wrapText="1"/>
    </xf>
    <xf numFmtId="0" fontId="3" fillId="0" borderId="49" xfId="7" applyFont="1" applyFill="1" applyBorder="1" applyAlignment="1">
      <alignment vertical="center" wrapText="1"/>
    </xf>
    <xf numFmtId="0" fontId="3" fillId="0" borderId="50" xfId="7" applyFont="1" applyFill="1" applyBorder="1" applyAlignment="1">
      <alignment vertical="center" wrapText="1"/>
    </xf>
    <xf numFmtId="0" fontId="3" fillId="0" borderId="3" xfId="7" applyFont="1" applyFill="1" applyBorder="1" applyAlignment="1">
      <alignment vertical="center" wrapText="1"/>
    </xf>
    <xf numFmtId="0" fontId="3" fillId="0" borderId="47" xfId="7" applyFont="1" applyFill="1" applyBorder="1" applyAlignment="1">
      <alignment horizontal="center" vertical="center"/>
    </xf>
    <xf numFmtId="0" fontId="3" fillId="0" borderId="0" xfId="9" applyFont="1" applyFill="1" applyBorder="1" applyAlignment="1">
      <alignment horizontal="left" vertical="center" wrapText="1"/>
    </xf>
    <xf numFmtId="0" fontId="4" fillId="0" borderId="21" xfId="9" applyFont="1" applyFill="1" applyBorder="1" applyAlignment="1">
      <alignment horizontal="right" vertical="center"/>
    </xf>
    <xf numFmtId="3" fontId="4" fillId="0" borderId="40" xfId="9" applyNumberFormat="1" applyFont="1" applyFill="1" applyBorder="1" applyAlignment="1">
      <alignment vertical="center"/>
    </xf>
    <xf numFmtId="3" fontId="4" fillId="0" borderId="41" xfId="9" applyNumberFormat="1" applyFont="1" applyFill="1" applyBorder="1" applyAlignment="1">
      <alignment vertical="center"/>
    </xf>
    <xf numFmtId="3" fontId="4" fillId="0" borderId="42" xfId="9" applyNumberFormat="1" applyFont="1" applyFill="1" applyBorder="1" applyAlignment="1">
      <alignment vertical="center"/>
    </xf>
    <xf numFmtId="3" fontId="4" fillId="0" borderId="76" xfId="9" applyNumberFormat="1" applyFont="1" applyFill="1" applyBorder="1" applyAlignment="1">
      <alignment vertical="center"/>
    </xf>
    <xf numFmtId="3" fontId="4" fillId="0" borderId="5" xfId="9" applyNumberFormat="1" applyFont="1" applyFill="1" applyBorder="1" applyAlignment="1">
      <alignment vertical="center"/>
    </xf>
    <xf numFmtId="3" fontId="4" fillId="0" borderId="40" xfId="9" applyNumberFormat="1" applyFont="1" applyFill="1" applyBorder="1" applyAlignment="1">
      <alignment horizontal="center" vertical="center"/>
    </xf>
    <xf numFmtId="3" fontId="4" fillId="0" borderId="42" xfId="9" applyNumberFormat="1" applyFont="1" applyFill="1" applyBorder="1" applyAlignment="1">
      <alignment horizontal="center" vertical="center"/>
    </xf>
    <xf numFmtId="3" fontId="4" fillId="0" borderId="42" xfId="9" applyNumberFormat="1" applyFont="1" applyFill="1" applyBorder="1" applyAlignment="1">
      <alignment horizontal="right" vertical="center"/>
    </xf>
    <xf numFmtId="0" fontId="3" fillId="0" borderId="53" xfId="7" applyFont="1" applyFill="1" applyBorder="1" applyAlignment="1">
      <alignment vertical="center" wrapText="1"/>
    </xf>
    <xf numFmtId="0" fontId="3" fillId="0" borderId="53" xfId="7" applyFont="1" applyFill="1" applyBorder="1" applyAlignment="1">
      <alignment horizontal="center" vertical="center"/>
    </xf>
    <xf numFmtId="3" fontId="3" fillId="0" borderId="53" xfId="7" applyNumberFormat="1" applyFont="1" applyFill="1" applyBorder="1" applyAlignment="1">
      <alignment vertical="center"/>
    </xf>
    <xf numFmtId="3" fontId="3" fillId="0" borderId="93" xfId="7" applyNumberFormat="1" applyFont="1" applyFill="1" applyBorder="1" applyAlignment="1">
      <alignment vertical="center"/>
    </xf>
    <xf numFmtId="3" fontId="3" fillId="0" borderId="9" xfId="7" applyNumberFormat="1" applyFont="1" applyFill="1" applyBorder="1" applyAlignment="1">
      <alignment vertical="center"/>
    </xf>
    <xf numFmtId="3" fontId="3" fillId="0" borderId="54" xfId="7" applyNumberFormat="1" applyFont="1" applyFill="1" applyBorder="1" applyAlignment="1">
      <alignment horizontal="right" vertical="center"/>
    </xf>
    <xf numFmtId="0" fontId="3" fillId="0" borderId="51" xfId="7" applyFont="1" applyFill="1" applyBorder="1" applyAlignment="1">
      <alignment horizontal="center" vertical="center"/>
    </xf>
    <xf numFmtId="0" fontId="4" fillId="0" borderId="12" xfId="7" applyFont="1" applyFill="1" applyBorder="1" applyAlignment="1">
      <alignment vertical="center"/>
    </xf>
    <xf numFmtId="0" fontId="3" fillId="0" borderId="13" xfId="7" applyFont="1" applyFill="1" applyBorder="1" applyAlignment="1">
      <alignment vertical="center"/>
    </xf>
    <xf numFmtId="0" fontId="3" fillId="0" borderId="47" xfId="7" applyFont="1" applyFill="1" applyBorder="1" applyAlignment="1">
      <alignment vertical="center"/>
    </xf>
    <xf numFmtId="3" fontId="4" fillId="0" borderId="53" xfId="7" applyNumberFormat="1" applyFont="1" applyFill="1" applyBorder="1" applyAlignment="1">
      <alignment horizontal="center" vertical="center"/>
    </xf>
    <xf numFmtId="3" fontId="3" fillId="0" borderId="52" xfId="7" applyNumberFormat="1" applyFont="1" applyFill="1" applyBorder="1" applyAlignment="1">
      <alignment horizontal="right" vertical="center"/>
    </xf>
    <xf numFmtId="0" fontId="3" fillId="0" borderId="51" xfId="7" applyFont="1" applyFill="1" applyBorder="1" applyAlignment="1">
      <alignment vertical="center"/>
    </xf>
    <xf numFmtId="0" fontId="3" fillId="0" borderId="0" xfId="7" applyFont="1"/>
    <xf numFmtId="0" fontId="3" fillId="0" borderId="0" xfId="7" applyFont="1" applyAlignment="1">
      <alignment vertical="center"/>
    </xf>
    <xf numFmtId="49" fontId="3" fillId="0" borderId="0" xfId="7" applyNumberFormat="1" applyFont="1" applyAlignment="1">
      <alignment vertical="center"/>
    </xf>
    <xf numFmtId="49" fontId="3" fillId="0" borderId="0" xfId="7" applyNumberFormat="1" applyFont="1" applyFill="1" applyAlignment="1">
      <alignment vertical="center"/>
    </xf>
    <xf numFmtId="0" fontId="3" fillId="0" borderId="0" xfId="7" applyFont="1" applyFill="1" applyAlignment="1">
      <alignment vertical="center"/>
    </xf>
    <xf numFmtId="0" fontId="3" fillId="0" borderId="0" xfId="7" applyFont="1" applyAlignment="1">
      <alignment horizontal="left" vertical="center"/>
    </xf>
    <xf numFmtId="0" fontId="3" fillId="0" borderId="0" xfId="7" applyFont="1" applyAlignment="1">
      <alignment horizontal="left" vertical="center" wrapText="1"/>
    </xf>
    <xf numFmtId="0" fontId="3" fillId="0" borderId="0" xfId="7" applyFont="1" applyAlignment="1">
      <alignment vertical="center" wrapText="1"/>
    </xf>
    <xf numFmtId="0" fontId="3" fillId="0" borderId="0" xfId="7" applyFont="1" applyFill="1" applyAlignment="1">
      <alignment horizontal="left" vertical="center"/>
    </xf>
    <xf numFmtId="0" fontId="6" fillId="0" borderId="0" xfId="7" applyFont="1"/>
    <xf numFmtId="0" fontId="3" fillId="0" borderId="0" xfId="7" applyFont="1" applyAlignment="1">
      <alignment horizontal="right"/>
    </xf>
    <xf numFmtId="0" fontId="3" fillId="0" borderId="0" xfId="1" applyFont="1" applyBorder="1" applyAlignment="1" applyProtection="1">
      <alignment horizontal="left"/>
      <protection locked="0"/>
    </xf>
    <xf numFmtId="0" fontId="12" fillId="0" borderId="0" xfId="1" applyFont="1" applyBorder="1" applyAlignment="1" applyProtection="1">
      <alignment horizontal="left"/>
      <protection locked="0"/>
    </xf>
    <xf numFmtId="0" fontId="4" fillId="0" borderId="0" xfId="1" applyFont="1" applyBorder="1" applyAlignment="1" applyProtection="1">
      <alignment horizontal="left"/>
      <protection locked="0"/>
    </xf>
    <xf numFmtId="49" fontId="4" fillId="0" borderId="75" xfId="1" applyNumberFormat="1" applyFont="1" applyBorder="1" applyAlignment="1" applyProtection="1">
      <protection locked="0"/>
    </xf>
    <xf numFmtId="3" fontId="3" fillId="0" borderId="80" xfId="7" applyNumberFormat="1" applyFont="1" applyFill="1" applyBorder="1" applyAlignment="1">
      <alignment vertical="center" wrapText="1"/>
    </xf>
    <xf numFmtId="3" fontId="3" fillId="0" borderId="41" xfId="7" applyNumberFormat="1" applyFont="1" applyBorder="1" applyAlignment="1" applyProtection="1">
      <alignment horizontal="center" vertical="center" wrapText="1"/>
      <protection locked="0"/>
    </xf>
    <xf numFmtId="3" fontId="4" fillId="0" borderId="17" xfId="1" applyNumberFormat="1" applyFont="1" applyFill="1" applyBorder="1" applyAlignment="1" applyProtection="1">
      <alignment horizontal="right" vertical="center"/>
      <protection locked="0"/>
    </xf>
    <xf numFmtId="3" fontId="4" fillId="0" borderId="18" xfId="1" applyNumberFormat="1" applyFont="1" applyFill="1" applyBorder="1" applyAlignment="1" applyProtection="1">
      <alignment horizontal="right" vertical="center"/>
      <protection locked="0"/>
    </xf>
    <xf numFmtId="3" fontId="4" fillId="5" borderId="63" xfId="1" applyNumberFormat="1" applyFont="1" applyFill="1" applyBorder="1" applyAlignment="1" applyProtection="1">
      <alignment vertical="center"/>
    </xf>
    <xf numFmtId="3" fontId="4" fillId="5" borderId="64" xfId="1" applyNumberFormat="1" applyFont="1" applyFill="1" applyBorder="1" applyAlignment="1" applyProtection="1">
      <alignment vertical="center"/>
    </xf>
    <xf numFmtId="3" fontId="4" fillId="5" borderId="66" xfId="1" applyNumberFormat="1" applyFont="1" applyFill="1" applyBorder="1" applyAlignment="1" applyProtection="1">
      <alignment vertical="center"/>
    </xf>
    <xf numFmtId="3" fontId="4" fillId="5" borderId="66" xfId="1" applyNumberFormat="1" applyFont="1" applyFill="1" applyBorder="1" applyAlignment="1" applyProtection="1">
      <alignment horizontal="left" vertical="center" wrapText="1"/>
      <protection locked="0"/>
    </xf>
    <xf numFmtId="0" fontId="4" fillId="5" borderId="63" xfId="1" applyFont="1" applyFill="1" applyBorder="1" applyAlignment="1" applyProtection="1">
      <alignment horizontal="left" vertical="center" wrapText="1"/>
    </xf>
    <xf numFmtId="1" fontId="4" fillId="5" borderId="63" xfId="1" applyNumberFormat="1" applyFont="1" applyFill="1" applyBorder="1" applyAlignment="1" applyProtection="1">
      <alignment horizontal="left" vertical="center" wrapText="1"/>
    </xf>
    <xf numFmtId="0" fontId="4" fillId="5" borderId="43" xfId="1" applyFont="1" applyFill="1" applyBorder="1" applyAlignment="1" applyProtection="1">
      <alignment horizontal="left" vertical="center" wrapText="1"/>
    </xf>
    <xf numFmtId="3" fontId="4" fillId="5" borderId="43" xfId="1" applyNumberFormat="1" applyFont="1" applyFill="1" applyBorder="1" applyAlignment="1" applyProtection="1">
      <alignment vertical="center"/>
    </xf>
    <xf numFmtId="3" fontId="4" fillId="5" borderId="44" xfId="1" applyNumberFormat="1" applyFont="1" applyFill="1" applyBorder="1" applyAlignment="1" applyProtection="1">
      <alignment vertical="center"/>
    </xf>
    <xf numFmtId="3" fontId="4" fillId="5" borderId="45" xfId="1" applyNumberFormat="1" applyFont="1" applyFill="1" applyBorder="1" applyAlignment="1" applyProtection="1">
      <alignment vertical="center"/>
    </xf>
    <xf numFmtId="3" fontId="4" fillId="5" borderId="46" xfId="1" applyNumberFormat="1" applyFont="1" applyFill="1" applyBorder="1" applyAlignment="1" applyProtection="1">
      <alignment vertical="center"/>
    </xf>
    <xf numFmtId="3" fontId="4" fillId="5" borderId="46" xfId="1" applyNumberFormat="1" applyFont="1" applyFill="1" applyBorder="1" applyAlignment="1" applyProtection="1">
      <alignment horizontal="left" vertical="center" wrapText="1"/>
      <protection locked="0"/>
    </xf>
    <xf numFmtId="3" fontId="3" fillId="5" borderId="43" xfId="1" applyNumberFormat="1" applyFont="1" applyFill="1" applyBorder="1" applyAlignment="1" applyProtection="1">
      <alignment vertical="center"/>
    </xf>
    <xf numFmtId="3" fontId="3" fillId="5" borderId="44" xfId="1" applyNumberFormat="1" applyFont="1" applyFill="1" applyBorder="1" applyAlignment="1" applyProtection="1">
      <alignment vertical="center"/>
    </xf>
    <xf numFmtId="3" fontId="3" fillId="5" borderId="45" xfId="1" applyNumberFormat="1" applyFont="1" applyFill="1" applyBorder="1" applyAlignment="1" applyProtection="1">
      <alignment vertical="center"/>
    </xf>
    <xf numFmtId="3" fontId="3" fillId="5" borderId="46" xfId="1" applyNumberFormat="1" applyFont="1" applyFill="1" applyBorder="1" applyAlignment="1" applyProtection="1">
      <alignment vertical="center"/>
    </xf>
    <xf numFmtId="3" fontId="3" fillId="5" borderId="46" xfId="1" applyNumberFormat="1" applyFont="1" applyFill="1" applyBorder="1" applyAlignment="1" applyProtection="1">
      <alignment horizontal="left" vertical="center" wrapText="1"/>
      <protection locked="0"/>
    </xf>
    <xf numFmtId="3" fontId="3" fillId="5" borderId="55" xfId="1" applyNumberFormat="1" applyFont="1" applyFill="1" applyBorder="1" applyAlignment="1" applyProtection="1">
      <alignment vertical="center"/>
    </xf>
    <xf numFmtId="3" fontId="3" fillId="5" borderId="56"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58" xfId="1" applyNumberFormat="1" applyFont="1" applyFill="1" applyBorder="1" applyAlignment="1" applyProtection="1">
      <alignment vertical="center"/>
    </xf>
    <xf numFmtId="3" fontId="3" fillId="5" borderId="58" xfId="1" applyNumberFormat="1" applyFont="1" applyFill="1" applyBorder="1" applyAlignment="1" applyProtection="1">
      <alignment horizontal="left" vertical="center" wrapText="1"/>
      <protection locked="0"/>
    </xf>
    <xf numFmtId="3" fontId="3" fillId="5" borderId="15" xfId="1" applyNumberFormat="1" applyFont="1" applyFill="1" applyBorder="1" applyAlignment="1" applyProtection="1">
      <alignment vertical="center"/>
    </xf>
    <xf numFmtId="3" fontId="3" fillId="5" borderId="17" xfId="1" applyNumberFormat="1" applyFont="1" applyFill="1" applyBorder="1" applyAlignment="1" applyProtection="1">
      <alignment horizontal="right" vertical="center"/>
      <protection locked="0"/>
    </xf>
    <xf numFmtId="3" fontId="3" fillId="5" borderId="18" xfId="1" applyNumberFormat="1" applyFont="1" applyFill="1" applyBorder="1" applyAlignment="1" applyProtection="1">
      <alignment horizontal="right" vertical="center"/>
      <protection locked="0"/>
    </xf>
    <xf numFmtId="3" fontId="3" fillId="5" borderId="19" xfId="1" applyNumberFormat="1" applyFont="1" applyFill="1" applyBorder="1" applyAlignment="1" applyProtection="1">
      <alignment vertical="center"/>
    </xf>
    <xf numFmtId="3" fontId="3" fillId="5" borderId="19" xfId="1" applyNumberFormat="1" applyFont="1" applyFill="1" applyBorder="1" applyAlignment="1" applyProtection="1">
      <alignment horizontal="left" vertical="center" wrapText="1"/>
      <protection locked="0"/>
    </xf>
    <xf numFmtId="3" fontId="3" fillId="5" borderId="39" xfId="1" applyNumberFormat="1" applyFont="1" applyFill="1" applyBorder="1" applyAlignment="1" applyProtection="1">
      <alignment vertical="center"/>
    </xf>
    <xf numFmtId="3" fontId="3" fillId="5" borderId="40" xfId="1" applyNumberFormat="1" applyFont="1" applyFill="1" applyBorder="1" applyAlignment="1" applyProtection="1">
      <alignment horizontal="right" vertical="center"/>
      <protection locked="0"/>
    </xf>
    <xf numFmtId="3" fontId="3" fillId="5" borderId="41" xfId="1" applyNumberFormat="1" applyFont="1" applyFill="1" applyBorder="1" applyAlignment="1" applyProtection="1">
      <alignment horizontal="right" vertical="center"/>
      <protection locked="0"/>
    </xf>
    <xf numFmtId="3" fontId="3" fillId="5" borderId="42" xfId="1" applyNumberFormat="1" applyFont="1" applyFill="1" applyBorder="1" applyAlignment="1" applyProtection="1">
      <alignment vertical="center"/>
    </xf>
    <xf numFmtId="3" fontId="3" fillId="5" borderId="42" xfId="1" applyNumberFormat="1" applyFont="1" applyFill="1" applyBorder="1" applyAlignment="1" applyProtection="1">
      <alignment horizontal="left" vertical="center" wrapText="1"/>
      <protection locked="0"/>
    </xf>
    <xf numFmtId="3" fontId="3" fillId="5" borderId="40" xfId="1" applyNumberFormat="1" applyFont="1" applyFill="1" applyBorder="1" applyAlignment="1" applyProtection="1">
      <alignment vertical="center"/>
    </xf>
    <xf numFmtId="3" fontId="3" fillId="5" borderId="41" xfId="1" applyNumberFormat="1" applyFont="1" applyFill="1" applyBorder="1" applyAlignment="1" applyProtection="1">
      <alignment vertical="center"/>
    </xf>
    <xf numFmtId="3" fontId="3" fillId="5" borderId="56" xfId="1" applyNumberFormat="1" applyFont="1" applyFill="1" applyBorder="1" applyAlignment="1" applyProtection="1">
      <alignment horizontal="right" vertical="center"/>
      <protection locked="0"/>
    </xf>
    <xf numFmtId="3" fontId="3" fillId="5" borderId="57" xfId="1" applyNumberFormat="1" applyFont="1" applyFill="1" applyBorder="1" applyAlignment="1" applyProtection="1">
      <alignment horizontal="right" vertical="center"/>
      <protection locked="0"/>
    </xf>
    <xf numFmtId="3" fontId="3" fillId="9" borderId="55" xfId="1" applyNumberFormat="1" applyFont="1" applyFill="1" applyBorder="1" applyAlignment="1" applyProtection="1">
      <alignment vertical="center"/>
    </xf>
    <xf numFmtId="3" fontId="3" fillId="9" borderId="56" xfId="1" applyNumberFormat="1" applyFont="1" applyFill="1" applyBorder="1" applyAlignment="1" applyProtection="1">
      <alignment vertical="center"/>
    </xf>
    <xf numFmtId="3" fontId="3" fillId="9" borderId="57" xfId="1" applyNumberFormat="1" applyFont="1" applyFill="1" applyBorder="1" applyAlignment="1" applyProtection="1">
      <alignment vertical="center"/>
    </xf>
    <xf numFmtId="3" fontId="3" fillId="9" borderId="58" xfId="1" applyNumberFormat="1" applyFont="1" applyFill="1" applyBorder="1" applyAlignment="1" applyProtection="1">
      <alignment vertical="center"/>
    </xf>
    <xf numFmtId="3" fontId="3" fillId="9" borderId="15" xfId="1" applyNumberFormat="1" applyFont="1" applyFill="1" applyBorder="1" applyAlignment="1" applyProtection="1">
      <alignment vertical="center"/>
    </xf>
    <xf numFmtId="3" fontId="3" fillId="9" borderId="19" xfId="1" applyNumberFormat="1" applyFont="1" applyFill="1" applyBorder="1" applyAlignment="1" applyProtection="1">
      <alignment vertical="center"/>
    </xf>
    <xf numFmtId="3" fontId="3" fillId="9" borderId="39" xfId="1" applyNumberFormat="1" applyFont="1" applyFill="1" applyBorder="1" applyAlignment="1" applyProtection="1">
      <alignment vertical="center"/>
    </xf>
    <xf numFmtId="3" fontId="3" fillId="9" borderId="42" xfId="1" applyNumberFormat="1" applyFont="1" applyFill="1" applyBorder="1" applyAlignment="1" applyProtection="1">
      <alignment vertical="center"/>
    </xf>
    <xf numFmtId="3" fontId="3" fillId="9" borderId="43" xfId="1" applyNumberFormat="1" applyFont="1" applyFill="1" applyBorder="1" applyAlignment="1" applyProtection="1">
      <alignment vertical="center"/>
    </xf>
    <xf numFmtId="3" fontId="3" fillId="9" borderId="46" xfId="1" applyNumberFormat="1" applyFont="1" applyFill="1" applyBorder="1" applyAlignment="1" applyProtection="1">
      <alignment vertical="center"/>
    </xf>
    <xf numFmtId="3" fontId="3" fillId="9" borderId="44" xfId="1" applyNumberFormat="1" applyFont="1" applyFill="1" applyBorder="1" applyAlignment="1" applyProtection="1">
      <alignment vertical="center"/>
    </xf>
    <xf numFmtId="3" fontId="3" fillId="9" borderId="45" xfId="1" applyNumberFormat="1" applyFont="1" applyFill="1" applyBorder="1" applyAlignment="1" applyProtection="1">
      <alignment vertical="center"/>
    </xf>
    <xf numFmtId="3" fontId="3" fillId="9" borderId="17" xfId="1" applyNumberFormat="1" applyFont="1" applyFill="1" applyBorder="1" applyAlignment="1" applyProtection="1">
      <alignment vertical="center"/>
    </xf>
    <xf numFmtId="3" fontId="3" fillId="9" borderId="18" xfId="1" applyNumberFormat="1" applyFont="1" applyFill="1" applyBorder="1" applyAlignment="1" applyProtection="1">
      <alignment vertical="center"/>
    </xf>
    <xf numFmtId="0" fontId="3" fillId="5" borderId="63" xfId="1" applyFont="1" applyFill="1" applyBorder="1" applyAlignment="1" applyProtection="1">
      <alignment horizontal="left" vertical="center" wrapText="1"/>
    </xf>
    <xf numFmtId="0" fontId="3" fillId="5" borderId="15" xfId="1" applyFont="1" applyFill="1" applyBorder="1" applyAlignment="1" applyProtection="1">
      <alignment horizontal="center" vertical="center" wrapText="1"/>
    </xf>
    <xf numFmtId="0" fontId="3" fillId="5" borderId="15" xfId="1" applyFont="1" applyFill="1" applyBorder="1" applyAlignment="1" applyProtection="1">
      <alignment horizontal="left" vertical="center" wrapText="1"/>
    </xf>
    <xf numFmtId="3" fontId="3" fillId="5" borderId="17" xfId="1" applyNumberFormat="1" applyFont="1" applyFill="1" applyBorder="1" applyAlignment="1" applyProtection="1">
      <alignment vertical="center"/>
    </xf>
    <xf numFmtId="3" fontId="3" fillId="5" borderId="18" xfId="1" applyNumberFormat="1" applyFont="1" applyFill="1" applyBorder="1" applyAlignment="1" applyProtection="1">
      <alignment vertical="center"/>
    </xf>
    <xf numFmtId="0" fontId="3" fillId="5" borderId="39" xfId="1" applyFont="1" applyFill="1" applyBorder="1" applyAlignment="1" applyProtection="1">
      <alignment horizontal="right" vertical="center" wrapText="1"/>
    </xf>
    <xf numFmtId="0" fontId="3" fillId="5" borderId="39" xfId="1" applyFont="1" applyFill="1" applyBorder="1" applyAlignment="1" applyProtection="1">
      <alignment horizontal="left" vertical="center" wrapText="1"/>
    </xf>
    <xf numFmtId="3" fontId="3" fillId="5" borderId="40" xfId="1" applyNumberFormat="1" applyFont="1" applyFill="1" applyBorder="1" applyAlignment="1" applyProtection="1">
      <alignment vertical="center"/>
      <protection locked="0"/>
    </xf>
    <xf numFmtId="3" fontId="3" fillId="5" borderId="41" xfId="1" applyNumberFormat="1" applyFont="1" applyFill="1" applyBorder="1" applyAlignment="1" applyProtection="1">
      <alignment vertical="center"/>
      <protection locked="0"/>
    </xf>
    <xf numFmtId="3" fontId="3" fillId="5" borderId="16" xfId="1" applyNumberFormat="1" applyFont="1" applyFill="1" applyBorder="1" applyAlignment="1" applyProtection="1">
      <alignment vertical="center"/>
    </xf>
    <xf numFmtId="0" fontId="3" fillId="5" borderId="16" xfId="1" applyFont="1" applyFill="1" applyBorder="1" applyAlignment="1" applyProtection="1">
      <alignment horizontal="right" vertical="center" wrapText="1"/>
    </xf>
    <xf numFmtId="3" fontId="3" fillId="5" borderId="67" xfId="1" applyNumberFormat="1" applyFont="1" applyFill="1" applyBorder="1" applyAlignment="1" applyProtection="1">
      <alignment vertical="center"/>
      <protection locked="0"/>
    </xf>
    <xf numFmtId="3" fontId="3" fillId="5" borderId="68" xfId="1" applyNumberFormat="1" applyFont="1" applyFill="1" applyBorder="1" applyAlignment="1" applyProtection="1">
      <alignment vertical="center"/>
      <protection locked="0"/>
    </xf>
    <xf numFmtId="3" fontId="3" fillId="5" borderId="69" xfId="1" applyNumberFormat="1" applyFont="1" applyFill="1" applyBorder="1" applyAlignment="1" applyProtection="1">
      <alignment vertical="center"/>
    </xf>
    <xf numFmtId="3" fontId="3" fillId="5" borderId="67" xfId="1" applyNumberFormat="1" applyFont="1" applyFill="1" applyBorder="1" applyAlignment="1" applyProtection="1">
      <alignment horizontal="right" vertical="center"/>
      <protection locked="0"/>
    </xf>
    <xf numFmtId="3" fontId="3" fillId="5" borderId="68" xfId="1" applyNumberFormat="1" applyFont="1" applyFill="1" applyBorder="1" applyAlignment="1" applyProtection="1">
      <alignment horizontal="right" vertical="center"/>
      <protection locked="0"/>
    </xf>
    <xf numFmtId="3" fontId="3" fillId="5" borderId="69" xfId="1" applyNumberFormat="1" applyFont="1" applyFill="1" applyBorder="1" applyAlignment="1" applyProtection="1">
      <alignment horizontal="left" vertical="center" wrapText="1"/>
      <protection locked="0"/>
    </xf>
    <xf numFmtId="3" fontId="3" fillId="5" borderId="63" xfId="1" applyNumberFormat="1" applyFont="1" applyFill="1" applyBorder="1" applyAlignment="1" applyProtection="1">
      <alignment vertical="center"/>
    </xf>
    <xf numFmtId="3" fontId="3" fillId="5" borderId="64" xfId="1" applyNumberFormat="1" applyFont="1" applyFill="1" applyBorder="1" applyAlignment="1" applyProtection="1">
      <alignment vertical="center"/>
    </xf>
    <xf numFmtId="3" fontId="3" fillId="5" borderId="65" xfId="1" applyNumberFormat="1" applyFont="1" applyFill="1" applyBorder="1" applyAlignment="1" applyProtection="1">
      <alignment vertical="center"/>
    </xf>
    <xf numFmtId="3" fontId="3" fillId="5" borderId="66" xfId="1" applyNumberFormat="1" applyFont="1" applyFill="1" applyBorder="1" applyAlignment="1" applyProtection="1">
      <alignment vertical="center"/>
    </xf>
    <xf numFmtId="3" fontId="3" fillId="5" borderId="66" xfId="1" applyNumberFormat="1" applyFont="1" applyFill="1" applyBorder="1" applyAlignment="1" applyProtection="1">
      <alignment horizontal="left" vertical="center" wrapText="1"/>
      <protection locked="0"/>
    </xf>
    <xf numFmtId="0" fontId="3" fillId="5" borderId="55" xfId="1" applyFont="1" applyFill="1" applyBorder="1" applyAlignment="1" applyProtection="1">
      <alignment horizontal="right" vertical="center" wrapText="1"/>
    </xf>
    <xf numFmtId="0" fontId="3" fillId="5" borderId="55" xfId="1" applyFont="1" applyFill="1" applyBorder="1" applyAlignment="1" applyProtection="1">
      <alignment horizontal="left" vertical="center" wrapText="1"/>
    </xf>
    <xf numFmtId="3" fontId="3" fillId="5" borderId="56" xfId="1" applyNumberFormat="1" applyFont="1" applyFill="1" applyBorder="1" applyAlignment="1" applyProtection="1">
      <alignment vertical="center"/>
      <protection locked="0"/>
    </xf>
    <xf numFmtId="3" fontId="3" fillId="5" borderId="57" xfId="1" applyNumberFormat="1" applyFont="1" applyFill="1" applyBorder="1" applyAlignment="1" applyProtection="1">
      <alignment vertical="center"/>
      <protection locked="0"/>
    </xf>
    <xf numFmtId="0" fontId="3" fillId="5" borderId="15" xfId="1" applyFont="1" applyFill="1" applyBorder="1" applyAlignment="1" applyProtection="1">
      <alignment horizontal="right" vertical="center" wrapText="1"/>
    </xf>
    <xf numFmtId="3" fontId="3" fillId="5" borderId="17" xfId="1" applyNumberFormat="1" applyFont="1" applyFill="1" applyBorder="1" applyAlignment="1" applyProtection="1">
      <alignment vertical="center"/>
      <protection locked="0"/>
    </xf>
    <xf numFmtId="3" fontId="3" fillId="5" borderId="18" xfId="1" applyNumberFormat="1" applyFont="1" applyFill="1" applyBorder="1" applyAlignment="1" applyProtection="1">
      <alignment vertical="center"/>
      <protection locked="0"/>
    </xf>
    <xf numFmtId="1" fontId="4" fillId="5" borderId="43" xfId="1" applyNumberFormat="1" applyFont="1" applyFill="1" applyBorder="1" applyAlignment="1" applyProtection="1">
      <alignment horizontal="left" vertical="center" wrapText="1"/>
    </xf>
    <xf numFmtId="0" fontId="3" fillId="5" borderId="43" xfId="1" applyFont="1" applyFill="1" applyBorder="1" applyAlignment="1" applyProtection="1">
      <alignment horizontal="left" vertical="center" wrapText="1"/>
    </xf>
    <xf numFmtId="0" fontId="3" fillId="5" borderId="39" xfId="1" applyFont="1" applyFill="1" applyBorder="1" applyAlignment="1" applyProtection="1">
      <alignment horizontal="center" vertical="center" wrapText="1"/>
    </xf>
    <xf numFmtId="0" fontId="4" fillId="5" borderId="15" xfId="1" applyFont="1" applyFill="1" applyBorder="1" applyAlignment="1" applyProtection="1">
      <alignment horizontal="center" vertical="center" wrapText="1"/>
    </xf>
    <xf numFmtId="0" fontId="4" fillId="5" borderId="15" xfId="1" applyFont="1" applyFill="1" applyBorder="1" applyAlignment="1" applyProtection="1">
      <alignment horizontal="left" vertical="center" wrapText="1"/>
    </xf>
    <xf numFmtId="3" fontId="4" fillId="5" borderId="15" xfId="1" applyNumberFormat="1" applyFont="1" applyFill="1" applyBorder="1" applyAlignment="1" applyProtection="1">
      <alignment vertical="center"/>
    </xf>
    <xf numFmtId="3" fontId="4" fillId="5" borderId="17" xfId="1" applyNumberFormat="1" applyFont="1" applyFill="1" applyBorder="1" applyAlignment="1" applyProtection="1">
      <alignment vertical="center"/>
    </xf>
    <xf numFmtId="3" fontId="4" fillId="5" borderId="18" xfId="1" applyNumberFormat="1" applyFont="1" applyFill="1" applyBorder="1" applyAlignment="1" applyProtection="1">
      <alignment vertical="center"/>
    </xf>
    <xf numFmtId="3" fontId="4" fillId="5" borderId="19" xfId="1" applyNumberFormat="1" applyFont="1" applyFill="1" applyBorder="1" applyAlignment="1" applyProtection="1">
      <alignment vertical="center"/>
    </xf>
    <xf numFmtId="3" fontId="4" fillId="5" borderId="19" xfId="1" applyNumberFormat="1" applyFont="1" applyFill="1" applyBorder="1" applyAlignment="1" applyProtection="1">
      <alignment horizontal="left" vertical="center" wrapText="1"/>
      <protection locked="0"/>
    </xf>
    <xf numFmtId="0" fontId="3" fillId="5" borderId="55" xfId="1" applyFont="1" applyFill="1" applyBorder="1" applyAlignment="1" applyProtection="1">
      <alignment horizontal="center" vertical="center" wrapText="1"/>
    </xf>
    <xf numFmtId="0" fontId="3" fillId="5" borderId="16" xfId="1" applyFont="1" applyFill="1" applyBorder="1" applyAlignment="1" applyProtection="1">
      <alignment horizontal="center" vertical="center" wrapText="1"/>
    </xf>
    <xf numFmtId="0" fontId="3" fillId="5" borderId="16" xfId="1" applyFont="1" applyFill="1" applyBorder="1" applyAlignment="1" applyProtection="1">
      <alignment horizontal="left" vertical="center" wrapText="1"/>
    </xf>
    <xf numFmtId="0" fontId="3" fillId="5" borderId="39" xfId="1" applyFont="1" applyFill="1" applyBorder="1" applyAlignment="1" applyProtection="1">
      <alignment vertical="center"/>
    </xf>
    <xf numFmtId="0" fontId="4" fillId="5" borderId="51" xfId="1" applyFont="1" applyFill="1" applyBorder="1" applyAlignment="1" applyProtection="1">
      <alignment horizontal="left" vertical="center" wrapText="1"/>
    </xf>
    <xf numFmtId="0" fontId="3" fillId="5" borderId="51" xfId="1" applyFont="1" applyFill="1" applyBorder="1" applyAlignment="1" applyProtection="1">
      <alignment horizontal="left" vertical="center" wrapText="1"/>
    </xf>
    <xf numFmtId="3" fontId="3" fillId="5" borderId="51" xfId="1" applyNumberFormat="1" applyFont="1" applyFill="1" applyBorder="1" applyAlignment="1" applyProtection="1">
      <alignment vertical="center"/>
    </xf>
    <xf numFmtId="3" fontId="3" fillId="5" borderId="52" xfId="1" applyNumberFormat="1" applyFont="1" applyFill="1" applyBorder="1" applyAlignment="1" applyProtection="1">
      <alignment vertical="center"/>
    </xf>
    <xf numFmtId="3" fontId="3" fillId="5" borderId="53" xfId="1" applyNumberFormat="1" applyFont="1" applyFill="1" applyBorder="1" applyAlignment="1" applyProtection="1">
      <alignment vertical="center"/>
    </xf>
    <xf numFmtId="3" fontId="3" fillId="5" borderId="54" xfId="1" applyNumberFormat="1" applyFont="1" applyFill="1" applyBorder="1" applyAlignment="1" applyProtection="1">
      <alignment vertical="center"/>
    </xf>
    <xf numFmtId="3" fontId="3" fillId="5" borderId="54" xfId="1" applyNumberFormat="1" applyFont="1" applyFill="1" applyBorder="1" applyAlignment="1" applyProtection="1">
      <alignment horizontal="left" vertical="center" wrapText="1"/>
      <protection locked="0"/>
    </xf>
    <xf numFmtId="3" fontId="3" fillId="5" borderId="47" xfId="1" applyNumberFormat="1" applyFont="1" applyFill="1" applyBorder="1" applyAlignment="1" applyProtection="1">
      <alignment vertical="center"/>
    </xf>
    <xf numFmtId="3" fontId="3" fillId="5" borderId="48" xfId="1" applyNumberFormat="1" applyFont="1" applyFill="1" applyBorder="1" applyAlignment="1" applyProtection="1">
      <alignment vertical="center"/>
      <protection locked="0"/>
    </xf>
    <xf numFmtId="3" fontId="3" fillId="5" borderId="49" xfId="1" applyNumberFormat="1" applyFont="1" applyFill="1" applyBorder="1" applyAlignment="1" applyProtection="1">
      <alignment vertical="center"/>
      <protection locked="0"/>
    </xf>
    <xf numFmtId="3" fontId="3" fillId="5" borderId="50" xfId="1" applyNumberFormat="1" applyFont="1" applyFill="1" applyBorder="1" applyAlignment="1" applyProtection="1">
      <alignment vertical="center"/>
    </xf>
    <xf numFmtId="3" fontId="3" fillId="5" borderId="48" xfId="1" applyNumberFormat="1" applyFont="1" applyFill="1" applyBorder="1" applyAlignment="1" applyProtection="1">
      <alignment horizontal="right" vertical="center"/>
      <protection locked="0"/>
    </xf>
    <xf numFmtId="3" fontId="3" fillId="5" borderId="49" xfId="1" applyNumberFormat="1" applyFont="1" applyFill="1" applyBorder="1" applyAlignment="1" applyProtection="1">
      <alignment horizontal="right" vertical="center"/>
      <protection locked="0"/>
    </xf>
    <xf numFmtId="3" fontId="3" fillId="5" borderId="50" xfId="1" applyNumberFormat="1" applyFont="1" applyFill="1" applyBorder="1" applyAlignment="1" applyProtection="1">
      <alignment horizontal="left" vertical="center" wrapText="1"/>
      <protection locked="0"/>
    </xf>
    <xf numFmtId="3" fontId="3" fillId="8" borderId="53" xfId="1" applyNumberFormat="1" applyFont="1" applyFill="1" applyBorder="1" applyAlignment="1" applyProtection="1">
      <alignment horizontal="right" vertical="center"/>
      <protection locked="0"/>
    </xf>
    <xf numFmtId="3" fontId="3" fillId="8" borderId="18" xfId="1" applyNumberFormat="1" applyFont="1" applyFill="1" applyBorder="1" applyAlignment="1" applyProtection="1">
      <alignment horizontal="right" vertical="center"/>
      <protection locked="0"/>
    </xf>
    <xf numFmtId="3" fontId="3" fillId="4" borderId="41" xfId="1" applyNumberFormat="1" applyFont="1" applyFill="1" applyBorder="1" applyAlignment="1" applyProtection="1">
      <alignment horizontal="right" vertical="center"/>
      <protection locked="0"/>
    </xf>
    <xf numFmtId="0" fontId="3" fillId="0" borderId="39" xfId="1" applyFont="1" applyFill="1" applyBorder="1" applyAlignment="1" applyProtection="1">
      <alignment vertical="center"/>
      <protection locked="0"/>
    </xf>
    <xf numFmtId="3" fontId="3" fillId="8" borderId="41" xfId="1" applyNumberFormat="1" applyFont="1" applyFill="1" applyBorder="1" applyAlignment="1" applyProtection="1">
      <alignment vertical="center"/>
      <protection locked="0"/>
    </xf>
    <xf numFmtId="3" fontId="3" fillId="0" borderId="39" xfId="1" applyNumberFormat="1" applyFont="1" applyFill="1" applyBorder="1" applyAlignment="1" applyProtection="1">
      <alignment horizontal="left" vertical="center" wrapText="1"/>
      <protection locked="0"/>
    </xf>
    <xf numFmtId="3" fontId="3" fillId="0" borderId="16" xfId="1" applyNumberFormat="1" applyFont="1" applyFill="1" applyBorder="1" applyAlignment="1" applyProtection="1">
      <alignment horizontal="left" vertical="center" wrapText="1"/>
      <protection locked="0"/>
    </xf>
    <xf numFmtId="0" fontId="0" fillId="0" borderId="4" xfId="0" applyBorder="1"/>
    <xf numFmtId="0" fontId="3" fillId="8" borderId="39" xfId="1" applyFont="1" applyFill="1" applyBorder="1" applyAlignment="1" applyProtection="1">
      <alignment vertical="center" wrapText="1"/>
    </xf>
    <xf numFmtId="0" fontId="3" fillId="8" borderId="39" xfId="1" applyFont="1" applyFill="1" applyBorder="1" applyAlignment="1" applyProtection="1">
      <alignment horizontal="right" vertical="center" wrapText="1"/>
    </xf>
    <xf numFmtId="3" fontId="3" fillId="8" borderId="39" xfId="1" applyNumberFormat="1" applyFont="1" applyFill="1" applyBorder="1" applyAlignment="1" applyProtection="1">
      <alignment horizontal="right" vertical="center"/>
    </xf>
    <xf numFmtId="3" fontId="3" fillId="8" borderId="40" xfId="1" applyNumberFormat="1" applyFont="1" applyFill="1" applyBorder="1" applyAlignment="1" applyProtection="1">
      <alignment horizontal="right" vertical="center"/>
      <protection locked="0"/>
    </xf>
    <xf numFmtId="3" fontId="3" fillId="8" borderId="42" xfId="1" applyNumberFormat="1" applyFont="1" applyFill="1" applyBorder="1" applyAlignment="1" applyProtection="1">
      <alignment vertical="center"/>
    </xf>
    <xf numFmtId="3" fontId="3" fillId="8" borderId="42" xfId="1" applyNumberFormat="1" applyFont="1" applyFill="1" applyBorder="1" applyAlignment="1" applyProtection="1">
      <alignment horizontal="right" vertical="center"/>
    </xf>
    <xf numFmtId="3" fontId="3" fillId="8" borderId="42" xfId="1" applyNumberFormat="1" applyFont="1" applyFill="1" applyBorder="1" applyAlignment="1" applyProtection="1">
      <alignment horizontal="left" vertical="center" wrapText="1"/>
      <protection locked="0"/>
    </xf>
    <xf numFmtId="3" fontId="3" fillId="0" borderId="6" xfId="1" applyNumberFormat="1" applyFont="1" applyFill="1" applyBorder="1" applyAlignment="1" applyProtection="1">
      <alignment vertical="top" wrapText="1"/>
      <protection locked="0"/>
    </xf>
    <xf numFmtId="0" fontId="3" fillId="0" borderId="0" xfId="1" applyFont="1" applyFill="1" applyBorder="1" applyAlignment="1" applyProtection="1">
      <alignment vertical="center"/>
      <protection locked="0"/>
    </xf>
    <xf numFmtId="0" fontId="3" fillId="8" borderId="39" xfId="1" applyFont="1" applyFill="1" applyBorder="1" applyAlignment="1" applyProtection="1">
      <alignment horizontal="left" vertical="center" wrapText="1"/>
    </xf>
    <xf numFmtId="3" fontId="3" fillId="8" borderId="39" xfId="1" applyNumberFormat="1" applyFont="1" applyFill="1" applyBorder="1" applyAlignment="1" applyProtection="1">
      <alignment vertical="center"/>
    </xf>
    <xf numFmtId="3" fontId="3" fillId="8" borderId="40" xfId="1" applyNumberFormat="1" applyFont="1" applyFill="1" applyBorder="1" applyAlignment="1" applyProtection="1">
      <alignment vertical="center"/>
      <protection locked="0"/>
    </xf>
    <xf numFmtId="0" fontId="3" fillId="8" borderId="39" xfId="1" applyFont="1" applyFill="1" applyBorder="1" applyAlignment="1" applyProtection="1">
      <alignment vertical="center"/>
    </xf>
    <xf numFmtId="0" fontId="3" fillId="8" borderId="43" xfId="1" applyFont="1" applyFill="1" applyBorder="1" applyAlignment="1" applyProtection="1">
      <alignment horizontal="right" vertical="center" wrapText="1"/>
    </xf>
    <xf numFmtId="3" fontId="3" fillId="8" borderId="15" xfId="1" applyNumberFormat="1" applyFont="1" applyFill="1" applyBorder="1" applyAlignment="1" applyProtection="1">
      <alignment vertical="center"/>
    </xf>
    <xf numFmtId="3" fontId="3" fillId="8" borderId="17" xfId="1" applyNumberFormat="1" applyFont="1" applyFill="1" applyBorder="1" applyAlignment="1" applyProtection="1">
      <alignment vertical="center"/>
      <protection locked="0"/>
    </xf>
    <xf numFmtId="3" fontId="3" fillId="8" borderId="18" xfId="1" applyNumberFormat="1" applyFont="1" applyFill="1" applyBorder="1" applyAlignment="1" applyProtection="1">
      <alignment vertical="center"/>
      <protection locked="0"/>
    </xf>
    <xf numFmtId="3" fontId="3" fillId="8" borderId="19" xfId="1" applyNumberFormat="1" applyFont="1" applyFill="1" applyBorder="1" applyAlignment="1" applyProtection="1">
      <alignment vertical="center"/>
    </xf>
    <xf numFmtId="3" fontId="3" fillId="8" borderId="17" xfId="1" applyNumberFormat="1" applyFont="1" applyFill="1" applyBorder="1" applyAlignment="1" applyProtection="1">
      <alignment horizontal="right" vertical="center"/>
      <protection locked="0"/>
    </xf>
    <xf numFmtId="3" fontId="3" fillId="8" borderId="19" xfId="1" applyNumberFormat="1" applyFont="1" applyFill="1" applyBorder="1" applyAlignment="1" applyProtection="1">
      <alignment horizontal="left" vertical="center" wrapText="1"/>
      <protection locked="0"/>
    </xf>
    <xf numFmtId="0" fontId="3" fillId="0" borderId="0" xfId="3" applyFont="1" applyFill="1" applyBorder="1" applyAlignment="1" applyProtection="1">
      <alignment horizontal="left" vertical="center" wrapText="1"/>
      <protection locked="0"/>
    </xf>
    <xf numFmtId="0" fontId="4" fillId="0" borderId="71" xfId="1" applyFont="1" applyFill="1" applyBorder="1" applyAlignment="1" applyProtection="1">
      <alignment horizontal="left" vertical="center"/>
    </xf>
    <xf numFmtId="0" fontId="4" fillId="0" borderId="72" xfId="1" applyFont="1" applyFill="1" applyBorder="1" applyAlignment="1" applyProtection="1">
      <alignment horizontal="left" vertical="center"/>
    </xf>
    <xf numFmtId="0" fontId="4" fillId="0" borderId="44" xfId="1" applyFont="1" applyFill="1" applyBorder="1" applyAlignment="1" applyProtection="1">
      <alignment horizontal="left" vertical="center"/>
    </xf>
    <xf numFmtId="0" fontId="4" fillId="0" borderId="46" xfId="1" applyFont="1" applyFill="1" applyBorder="1" applyAlignment="1" applyProtection="1">
      <alignment horizontal="left" vertical="center"/>
    </xf>
    <xf numFmtId="0" fontId="3" fillId="0" borderId="21" xfId="1" applyNumberFormat="1" applyFont="1" applyFill="1" applyBorder="1" applyAlignment="1" applyProtection="1">
      <alignment horizontal="center" vertical="center" textRotation="90" wrapText="1"/>
    </xf>
    <xf numFmtId="0" fontId="3" fillId="0" borderId="17" xfId="1" applyNumberFormat="1" applyFont="1" applyFill="1" applyBorder="1" applyAlignment="1" applyProtection="1">
      <alignment horizontal="center" vertical="center" textRotation="90" wrapText="1"/>
    </xf>
    <xf numFmtId="0" fontId="3" fillId="0" borderId="20" xfId="1" applyNumberFormat="1" applyFont="1" applyFill="1" applyBorder="1" applyAlignment="1" applyProtection="1">
      <alignment horizontal="center" vertical="center" textRotation="90" wrapText="1"/>
    </xf>
    <xf numFmtId="49" fontId="3" fillId="2" borderId="9" xfId="1" applyNumberFormat="1" applyFont="1" applyFill="1" applyBorder="1" applyAlignment="1" applyProtection="1">
      <alignment horizontal="center" vertical="center"/>
      <protection locked="0"/>
    </xf>
    <xf numFmtId="49" fontId="3" fillId="2" borderId="10" xfId="1" applyNumberFormat="1" applyFont="1" applyFill="1" applyBorder="1" applyAlignment="1" applyProtection="1">
      <alignment horizontal="center" vertical="center"/>
      <protection locked="0"/>
    </xf>
    <xf numFmtId="49" fontId="3" fillId="0" borderId="11" xfId="1" applyNumberFormat="1" applyFont="1" applyFill="1" applyBorder="1" applyAlignment="1" applyProtection="1">
      <alignment horizontal="center" vertical="center" textRotation="90" wrapText="1"/>
    </xf>
    <xf numFmtId="0" fontId="3" fillId="0" borderId="15" xfId="1" applyFont="1" applyFill="1" applyBorder="1" applyAlignment="1" applyProtection="1">
      <alignment horizontal="center" vertical="center" wrapText="1"/>
    </xf>
    <xf numFmtId="0" fontId="3" fillId="0" borderId="22"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49" fontId="3" fillId="0" borderId="15" xfId="1" applyNumberFormat="1" applyFont="1" applyFill="1" applyBorder="1" applyAlignment="1" applyProtection="1">
      <alignment horizontal="center" vertical="center" wrapText="1"/>
    </xf>
    <xf numFmtId="49" fontId="3" fillId="0" borderId="12" xfId="1" applyNumberFormat="1" applyFont="1" applyFill="1" applyBorder="1" applyAlignment="1" applyProtection="1">
      <alignment horizontal="center" vertical="center"/>
    </xf>
    <xf numFmtId="49" fontId="3" fillId="0" borderId="13" xfId="1" applyNumberFormat="1" applyFont="1" applyFill="1" applyBorder="1" applyAlignment="1" applyProtection="1">
      <alignment horizontal="center" vertical="center"/>
    </xf>
    <xf numFmtId="49" fontId="3" fillId="0" borderId="14" xfId="1" applyNumberFormat="1" applyFont="1" applyFill="1" applyBorder="1" applyAlignment="1" applyProtection="1">
      <alignment horizontal="center" vertical="center"/>
    </xf>
    <xf numFmtId="0" fontId="3" fillId="0" borderId="16" xfId="1" applyFont="1" applyFill="1" applyBorder="1" applyAlignment="1" applyProtection="1">
      <alignment horizontal="center" vertical="center" textRotation="90"/>
    </xf>
    <xf numFmtId="0" fontId="3" fillId="0" borderId="22" xfId="1" applyFont="1" applyFill="1" applyBorder="1" applyAlignment="1" applyProtection="1">
      <alignment horizontal="center" vertical="center" textRotation="90"/>
    </xf>
    <xf numFmtId="0" fontId="3" fillId="0" borderId="17" xfId="1" applyFont="1" applyFill="1" applyBorder="1" applyAlignment="1" applyProtection="1">
      <alignment horizontal="center" vertical="center" textRotation="90" wrapText="1"/>
    </xf>
    <xf numFmtId="0" fontId="3" fillId="0" borderId="23" xfId="1" applyFont="1" applyFill="1" applyBorder="1" applyAlignment="1" applyProtection="1">
      <alignment horizontal="center" vertical="center" textRotation="90" wrapText="1"/>
    </xf>
    <xf numFmtId="0" fontId="3" fillId="0" borderId="18" xfId="1" applyFont="1" applyFill="1" applyBorder="1" applyAlignment="1" applyProtection="1">
      <alignment horizontal="center" vertical="center" textRotation="90" wrapText="1"/>
    </xf>
    <xf numFmtId="0" fontId="3" fillId="0" borderId="24" xfId="1" applyFont="1" applyFill="1" applyBorder="1" applyAlignment="1" applyProtection="1">
      <alignment horizontal="center" vertical="center" textRotation="90" wrapText="1"/>
    </xf>
    <xf numFmtId="0" fontId="3" fillId="0" borderId="19" xfId="1" applyFont="1" applyFill="1" applyBorder="1" applyAlignment="1" applyProtection="1">
      <alignment horizontal="center" vertical="center" textRotation="90"/>
    </xf>
    <xf numFmtId="0" fontId="3" fillId="0" borderId="25" xfId="1" applyFont="1" applyFill="1" applyBorder="1" applyAlignment="1" applyProtection="1">
      <alignment horizontal="center" vertical="center" textRotation="90"/>
    </xf>
    <xf numFmtId="0" fontId="3" fillId="0" borderId="21" xfId="1" applyFont="1" applyFill="1" applyBorder="1" applyAlignment="1" applyProtection="1">
      <alignment horizontal="center" vertical="center" wrapText="1"/>
    </xf>
    <xf numFmtId="0" fontId="3" fillId="0" borderId="26" xfId="1" applyFont="1" applyFill="1" applyBorder="1" applyAlignment="1" applyProtection="1">
      <alignment horizontal="center" vertical="center" wrapText="1"/>
    </xf>
    <xf numFmtId="49" fontId="3" fillId="2" borderId="5" xfId="1" applyNumberFormat="1" applyFont="1" applyFill="1" applyBorder="1" applyAlignment="1" applyProtection="1">
      <alignment horizontal="center" vertical="center"/>
      <protection locked="0"/>
    </xf>
    <xf numFmtId="49" fontId="3" fillId="2" borderId="6" xfId="1" applyNumberFormat="1" applyFont="1" applyFill="1" applyBorder="1" applyAlignment="1" applyProtection="1">
      <alignment horizontal="center" vertical="center"/>
      <protection locked="0"/>
    </xf>
    <xf numFmtId="49" fontId="5" fillId="2" borderId="1" xfId="1" applyNumberFormat="1" applyFont="1" applyFill="1" applyBorder="1" applyAlignment="1" applyProtection="1">
      <alignment horizontal="center" vertical="center"/>
    </xf>
    <xf numFmtId="49" fontId="5" fillId="2" borderId="2" xfId="1" applyNumberFormat="1" applyFont="1" applyFill="1" applyBorder="1" applyAlignment="1" applyProtection="1">
      <alignment horizontal="center" vertical="center"/>
    </xf>
    <xf numFmtId="49" fontId="5" fillId="2" borderId="3" xfId="1" applyNumberFormat="1" applyFont="1" applyFill="1" applyBorder="1" applyAlignment="1" applyProtection="1">
      <alignment horizontal="center" vertical="center"/>
    </xf>
    <xf numFmtId="49" fontId="4" fillId="2" borderId="5" xfId="1" applyNumberFormat="1" applyFont="1" applyFill="1" applyBorder="1" applyAlignment="1" applyProtection="1">
      <alignment horizontal="center" vertical="center" wrapText="1"/>
      <protection locked="0"/>
    </xf>
    <xf numFmtId="49" fontId="4" fillId="2" borderId="6" xfId="1" applyNumberFormat="1"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49" fontId="4" fillId="8" borderId="5" xfId="1" applyNumberFormat="1" applyFont="1" applyFill="1" applyBorder="1" applyAlignment="1" applyProtection="1">
      <alignment horizontal="center" vertical="center" wrapText="1"/>
      <protection locked="0"/>
    </xf>
    <xf numFmtId="49" fontId="4" fillId="8" borderId="6" xfId="1" applyNumberFormat="1" applyFont="1" applyFill="1" applyBorder="1" applyAlignment="1" applyProtection="1">
      <alignment horizontal="center" vertical="center" wrapText="1"/>
      <protection locked="0"/>
    </xf>
    <xf numFmtId="49" fontId="3" fillId="8" borderId="5" xfId="1" applyNumberFormat="1" applyFont="1" applyFill="1" applyBorder="1" applyAlignment="1" applyProtection="1">
      <alignment horizontal="center" vertical="center"/>
      <protection locked="0"/>
    </xf>
    <xf numFmtId="49" fontId="3" fillId="8" borderId="6" xfId="1" applyNumberFormat="1" applyFont="1" applyFill="1" applyBorder="1" applyAlignment="1" applyProtection="1">
      <alignment horizontal="center" vertical="center"/>
      <protection locked="0"/>
    </xf>
    <xf numFmtId="0" fontId="3" fillId="8" borderId="5" xfId="1" applyFont="1" applyFill="1" applyBorder="1" applyAlignment="1" applyProtection="1">
      <alignment horizontal="center" vertical="center"/>
      <protection locked="0"/>
    </xf>
    <xf numFmtId="0" fontId="3" fillId="8" borderId="6" xfId="1" applyFont="1" applyFill="1" applyBorder="1" applyAlignment="1" applyProtection="1">
      <alignment horizontal="center" vertical="center"/>
      <protection locked="0"/>
    </xf>
    <xf numFmtId="49" fontId="9" fillId="8" borderId="5" xfId="1" applyNumberFormat="1" applyFont="1" applyFill="1" applyBorder="1" applyAlignment="1" applyProtection="1">
      <alignment horizontal="center" vertical="center"/>
      <protection locked="0"/>
    </xf>
    <xf numFmtId="49" fontId="9" fillId="8" borderId="6" xfId="1" applyNumberFormat="1" applyFont="1" applyFill="1" applyBorder="1" applyAlignment="1" applyProtection="1">
      <alignment horizontal="center" vertical="center"/>
      <protection locked="0"/>
    </xf>
    <xf numFmtId="0" fontId="3" fillId="0" borderId="4" xfId="9" applyFont="1" applyFill="1" applyBorder="1" applyAlignment="1">
      <alignment horizontal="left" vertical="center" wrapText="1"/>
    </xf>
    <xf numFmtId="0" fontId="3" fillId="0" borderId="0" xfId="9" applyFont="1" applyFill="1" applyBorder="1" applyAlignment="1">
      <alignment horizontal="left" vertical="center" wrapText="1"/>
    </xf>
    <xf numFmtId="0" fontId="20" fillId="0" borderId="0" xfId="7" applyFont="1" applyAlignment="1">
      <alignment horizontal="left"/>
    </xf>
    <xf numFmtId="0" fontId="4" fillId="0" borderId="5" xfId="7" applyFont="1" applyFill="1" applyBorder="1" applyAlignment="1">
      <alignment horizontal="right" vertical="center" wrapText="1"/>
    </xf>
    <xf numFmtId="0" fontId="4" fillId="0" borderId="6" xfId="7" applyFont="1" applyFill="1" applyBorder="1" applyAlignment="1">
      <alignment horizontal="right" vertical="center" wrapText="1"/>
    </xf>
    <xf numFmtId="0" fontId="3" fillId="0" borderId="89" xfId="7" applyFont="1" applyFill="1" applyBorder="1" applyAlignment="1">
      <alignment horizontal="left" vertical="center" wrapText="1"/>
    </xf>
    <xf numFmtId="0" fontId="3" fillId="0" borderId="5" xfId="7" applyFont="1" applyFill="1" applyBorder="1" applyAlignment="1">
      <alignment horizontal="left" vertical="center" wrapText="1"/>
    </xf>
    <xf numFmtId="0" fontId="3" fillId="0" borderId="4" xfId="7" applyFont="1" applyFill="1" applyBorder="1" applyAlignment="1">
      <alignment horizontal="left" vertical="center" wrapText="1"/>
    </xf>
    <xf numFmtId="0" fontId="3" fillId="0" borderId="0" xfId="7" applyFont="1" applyFill="1" applyBorder="1" applyAlignment="1">
      <alignment horizontal="left" vertical="center" wrapText="1"/>
    </xf>
    <xf numFmtId="0" fontId="3" fillId="0" borderId="40" xfId="7" applyFont="1" applyFill="1" applyBorder="1" applyAlignment="1">
      <alignment horizontal="center" vertical="center"/>
    </xf>
    <xf numFmtId="0" fontId="3" fillId="0" borderId="41" xfId="7" applyFont="1" applyFill="1" applyBorder="1" applyAlignment="1">
      <alignment horizontal="left" vertical="center" wrapText="1"/>
    </xf>
    <xf numFmtId="0" fontId="3" fillId="0" borderId="12" xfId="7" applyFont="1" applyFill="1" applyBorder="1" applyAlignment="1">
      <alignment horizontal="left" vertical="center" wrapText="1"/>
    </xf>
    <xf numFmtId="0" fontId="3" fillId="0" borderId="13" xfId="7" applyFont="1" applyFill="1" applyBorder="1" applyAlignment="1">
      <alignment horizontal="left" vertical="center" wrapText="1"/>
    </xf>
    <xf numFmtId="0" fontId="3" fillId="0" borderId="47" xfId="1" applyFont="1" applyBorder="1" applyAlignment="1">
      <alignment horizontal="center" vertical="center" wrapText="1"/>
    </xf>
    <xf numFmtId="0" fontId="3" fillId="0" borderId="39" xfId="1" applyFont="1" applyBorder="1" applyAlignment="1">
      <alignment horizontal="center" vertical="center" wrapText="1"/>
    </xf>
    <xf numFmtId="3" fontId="6" fillId="0" borderId="0" xfId="7" applyNumberFormat="1" applyFont="1" applyAlignment="1">
      <alignment horizontal="center"/>
    </xf>
    <xf numFmtId="0" fontId="3" fillId="0" borderId="0" xfId="1" applyFont="1" applyFill="1" applyAlignment="1">
      <alignment horizontal="right"/>
    </xf>
    <xf numFmtId="0" fontId="20" fillId="0" borderId="0" xfId="7" applyFont="1" applyFill="1" applyAlignment="1">
      <alignment horizontal="center" wrapText="1"/>
    </xf>
    <xf numFmtId="49" fontId="3" fillId="0" borderId="48" xfId="7" applyNumberFormat="1" applyFont="1" applyFill="1" applyBorder="1" applyAlignment="1">
      <alignment horizontal="center" vertical="center" wrapText="1"/>
    </xf>
    <xf numFmtId="49" fontId="3" fillId="0" borderId="49" xfId="7" applyNumberFormat="1" applyFont="1" applyFill="1" applyBorder="1" applyAlignment="1">
      <alignment horizontal="center" vertical="center" wrapText="1"/>
    </xf>
    <xf numFmtId="49" fontId="3" fillId="0" borderId="50" xfId="7" applyNumberFormat="1" applyFont="1" applyFill="1" applyBorder="1" applyAlignment="1">
      <alignment horizontal="center" vertical="center" wrapText="1"/>
    </xf>
    <xf numFmtId="49" fontId="3" fillId="0" borderId="87" xfId="7" applyNumberFormat="1" applyFont="1" applyFill="1" applyBorder="1" applyAlignment="1">
      <alignment horizontal="center" vertical="center" wrapText="1"/>
    </xf>
    <xf numFmtId="49" fontId="3" fillId="0" borderId="3" xfId="7" applyNumberFormat="1" applyFont="1" applyFill="1" applyBorder="1" applyAlignment="1">
      <alignment horizontal="center" vertical="center" wrapText="1"/>
    </xf>
    <xf numFmtId="49" fontId="3" fillId="0" borderId="88" xfId="7" applyNumberFormat="1" applyFont="1" applyFill="1" applyBorder="1" applyAlignment="1">
      <alignment horizontal="center" vertical="center" wrapText="1"/>
    </xf>
    <xf numFmtId="3" fontId="3" fillId="0" borderId="48" xfId="7" applyNumberFormat="1" applyFont="1" applyFill="1" applyBorder="1" applyAlignment="1">
      <alignment horizontal="center" vertical="center" wrapText="1"/>
    </xf>
    <xf numFmtId="3" fontId="3" fillId="0" borderId="50" xfId="7" applyNumberFormat="1" applyFont="1" applyFill="1" applyBorder="1" applyAlignment="1">
      <alignment horizontal="center" vertical="center" wrapText="1"/>
    </xf>
    <xf numFmtId="0" fontId="4" fillId="0" borderId="48" xfId="7" applyFont="1" applyFill="1" applyBorder="1" applyAlignment="1">
      <alignment horizontal="center" vertical="center"/>
    </xf>
    <xf numFmtId="0" fontId="4" fillId="0" borderId="40" xfId="7" applyFont="1" applyFill="1" applyBorder="1" applyAlignment="1">
      <alignment horizontal="center" vertical="center"/>
    </xf>
    <xf numFmtId="0" fontId="4" fillId="0" borderId="49" xfId="7" applyFont="1" applyFill="1" applyBorder="1" applyAlignment="1">
      <alignment horizontal="center" vertical="center" wrapText="1"/>
    </xf>
    <xf numFmtId="0" fontId="4" fillId="0" borderId="41" xfId="7" applyFont="1" applyFill="1" applyBorder="1" applyAlignment="1">
      <alignment horizontal="center" vertical="center" wrapText="1"/>
    </xf>
    <xf numFmtId="0" fontId="3" fillId="0" borderId="49" xfId="7" applyFont="1" applyFill="1" applyBorder="1" applyAlignment="1">
      <alignment horizontal="center" vertical="center" wrapText="1"/>
    </xf>
    <xf numFmtId="0" fontId="3" fillId="0" borderId="41" xfId="7" applyFont="1" applyFill="1" applyBorder="1" applyAlignment="1">
      <alignment horizontal="center" vertical="center" wrapText="1"/>
    </xf>
    <xf numFmtId="49" fontId="3" fillId="0" borderId="41" xfId="7" applyNumberFormat="1" applyFont="1" applyFill="1" applyBorder="1" applyAlignment="1">
      <alignment horizontal="center" vertical="center" wrapText="1"/>
    </xf>
    <xf numFmtId="49" fontId="3" fillId="0" borderId="42" xfId="7" applyNumberFormat="1" applyFont="1" applyFill="1" applyBorder="1" applyAlignment="1">
      <alignment horizontal="center" vertical="center" wrapText="1"/>
    </xf>
    <xf numFmtId="0" fontId="10" fillId="0" borderId="0" xfId="3" applyFont="1" applyBorder="1" applyAlignment="1">
      <alignment horizontal="center"/>
    </xf>
    <xf numFmtId="0" fontId="3" fillId="0" borderId="0" xfId="3" applyFont="1" applyBorder="1" applyAlignment="1">
      <alignment horizontal="left"/>
    </xf>
    <xf numFmtId="0" fontId="3" fillId="0" borderId="41" xfId="3" applyFont="1" applyBorder="1" applyAlignment="1">
      <alignment horizontal="center" vertical="center" wrapText="1"/>
    </xf>
    <xf numFmtId="0" fontId="3" fillId="0" borderId="41" xfId="0" applyFont="1" applyBorder="1" applyAlignment="1">
      <alignment horizontal="center" vertical="center" wrapText="1"/>
    </xf>
    <xf numFmtId="0" fontId="4" fillId="0" borderId="41" xfId="3" applyFont="1" applyBorder="1" applyAlignment="1">
      <alignment horizontal="right" vertical="center" wrapText="1"/>
    </xf>
    <xf numFmtId="0" fontId="3" fillId="0" borderId="41" xfId="3" applyFont="1" applyBorder="1" applyAlignment="1" applyProtection="1">
      <alignment horizontal="center" vertical="center" wrapText="1"/>
      <protection locked="0"/>
    </xf>
    <xf numFmtId="0" fontId="3" fillId="0" borderId="41" xfId="3" applyFont="1" applyBorder="1" applyAlignment="1" applyProtection="1">
      <alignment horizontal="left" vertical="center" wrapText="1"/>
      <protection locked="0"/>
    </xf>
    <xf numFmtId="3" fontId="3" fillId="0" borderId="41" xfId="3" applyNumberFormat="1" applyFont="1" applyBorder="1" applyAlignment="1" applyProtection="1">
      <alignment horizontal="center" vertical="center" wrapText="1"/>
      <protection locked="0"/>
    </xf>
    <xf numFmtId="3" fontId="3" fillId="0" borderId="41" xfId="3" applyNumberFormat="1" applyFont="1" applyBorder="1" applyAlignment="1" applyProtection="1">
      <alignment horizontal="center" vertical="center"/>
      <protection locked="0"/>
    </xf>
    <xf numFmtId="0" fontId="3" fillId="0" borderId="41" xfId="1" applyFont="1" applyFill="1" applyBorder="1" applyAlignment="1" applyProtection="1">
      <alignment horizontal="left" vertical="center" wrapText="1"/>
      <protection locked="0"/>
    </xf>
    <xf numFmtId="0" fontId="3" fillId="0" borderId="41" xfId="3" applyFont="1" applyFill="1" applyBorder="1" applyAlignment="1" applyProtection="1">
      <alignment horizontal="left" vertical="center" wrapText="1"/>
      <protection locked="0"/>
    </xf>
    <xf numFmtId="0" fontId="3" fillId="0" borderId="41" xfId="3" applyFont="1" applyFill="1" applyBorder="1" applyAlignment="1" applyProtection="1">
      <alignment horizontal="center" vertical="center" wrapText="1"/>
      <protection locked="0"/>
    </xf>
    <xf numFmtId="3" fontId="3" fillId="0" borderId="0" xfId="3" applyNumberFormat="1" applyFont="1" applyBorder="1" applyAlignment="1" applyProtection="1">
      <alignment horizontal="left" vertical="center" wrapText="1"/>
      <protection locked="0"/>
    </xf>
    <xf numFmtId="0" fontId="3" fillId="0" borderId="0" xfId="1" applyFont="1" applyAlignment="1">
      <alignment horizontal="left" wrapText="1"/>
    </xf>
    <xf numFmtId="0" fontId="16" fillId="0" borderId="0" xfId="6" applyFont="1" applyAlignment="1">
      <alignment horizontal="left" wrapText="1"/>
    </xf>
    <xf numFmtId="0" fontId="3" fillId="0" borderId="68" xfId="3" applyFont="1" applyBorder="1" applyAlignment="1" applyProtection="1">
      <alignment horizontal="center" vertical="center" wrapText="1"/>
      <protection locked="0"/>
    </xf>
    <xf numFmtId="0" fontId="3" fillId="0" borderId="18" xfId="3" applyFont="1" applyBorder="1" applyAlignment="1" applyProtection="1">
      <alignment horizontal="center" vertical="center" wrapText="1"/>
      <protection locked="0"/>
    </xf>
    <xf numFmtId="0" fontId="3" fillId="0" borderId="57" xfId="3" applyFont="1" applyBorder="1" applyAlignment="1" applyProtection="1">
      <alignment horizontal="center" vertical="center" wrapText="1"/>
      <protection locked="0"/>
    </xf>
    <xf numFmtId="3" fontId="3" fillId="0" borderId="41" xfId="1" applyNumberFormat="1" applyFont="1" applyFill="1" applyBorder="1" applyAlignment="1">
      <alignment horizontal="center" vertical="center" wrapText="1"/>
    </xf>
    <xf numFmtId="3" fontId="3" fillId="0" borderId="41" xfId="1" applyNumberFormat="1" applyFont="1" applyFill="1" applyBorder="1" applyAlignment="1" applyProtection="1">
      <alignment horizontal="center" vertical="center" wrapText="1"/>
      <protection locked="0"/>
    </xf>
    <xf numFmtId="0" fontId="3" fillId="0" borderId="41" xfId="3" applyFont="1" applyBorder="1" applyAlignment="1" applyProtection="1">
      <alignment horizontal="center" vertical="center"/>
      <protection locked="0"/>
    </xf>
    <xf numFmtId="0" fontId="3" fillId="0" borderId="68" xfId="3" applyFont="1" applyBorder="1" applyAlignment="1" applyProtection="1">
      <alignment horizontal="center" vertical="center"/>
      <protection locked="0"/>
    </xf>
    <xf numFmtId="0" fontId="3" fillId="0" borderId="18" xfId="3" applyFont="1" applyBorder="1" applyAlignment="1" applyProtection="1">
      <alignment horizontal="center" vertical="center"/>
      <protection locked="0"/>
    </xf>
    <xf numFmtId="0" fontId="3" fillId="0" borderId="57" xfId="3" applyFont="1" applyBorder="1" applyAlignment="1" applyProtection="1">
      <alignment horizontal="center" vertical="center"/>
      <protection locked="0"/>
    </xf>
    <xf numFmtId="0" fontId="3" fillId="0" borderId="68" xfId="3" applyFont="1" applyBorder="1" applyAlignment="1" applyProtection="1">
      <alignment horizontal="left" vertical="center" wrapText="1"/>
      <protection locked="0"/>
    </xf>
    <xf numFmtId="0" fontId="3" fillId="0" borderId="18" xfId="3" applyFont="1" applyBorder="1" applyAlignment="1" applyProtection="1">
      <alignment horizontal="left" vertical="center" wrapText="1"/>
      <protection locked="0"/>
    </xf>
    <xf numFmtId="0" fontId="3" fillId="0" borderId="57" xfId="3" applyFont="1" applyBorder="1" applyAlignment="1" applyProtection="1">
      <alignment horizontal="left" vertical="center" wrapText="1"/>
      <protection locked="0"/>
    </xf>
    <xf numFmtId="3" fontId="3" fillId="0" borderId="68" xfId="3" applyNumberFormat="1" applyFont="1" applyBorder="1" applyAlignment="1" applyProtection="1">
      <alignment horizontal="center" vertical="center" wrapText="1"/>
      <protection locked="0"/>
    </xf>
    <xf numFmtId="3" fontId="3" fillId="0" borderId="18" xfId="3" applyNumberFormat="1" applyFont="1" applyBorder="1" applyAlignment="1" applyProtection="1">
      <alignment horizontal="center" vertical="center" wrapText="1"/>
      <protection locked="0"/>
    </xf>
    <xf numFmtId="3" fontId="3" fillId="0" borderId="57" xfId="3" applyNumberFormat="1" applyFont="1" applyBorder="1" applyAlignment="1" applyProtection="1">
      <alignment horizontal="center" vertical="center" wrapText="1"/>
      <protection locked="0"/>
    </xf>
    <xf numFmtId="3" fontId="3" fillId="0" borderId="68" xfId="1" applyNumberFormat="1" applyFont="1" applyFill="1" applyBorder="1" applyAlignment="1" applyProtection="1">
      <alignment horizontal="center" vertical="center" wrapText="1"/>
      <protection locked="0"/>
    </xf>
    <xf numFmtId="3" fontId="3" fillId="0" borderId="57" xfId="1" applyNumberFormat="1" applyFont="1" applyFill="1" applyBorder="1" applyAlignment="1" applyProtection="1">
      <alignment horizontal="center" vertical="center" wrapText="1"/>
      <protection locked="0"/>
    </xf>
    <xf numFmtId="16" fontId="3" fillId="0" borderId="68" xfId="3" applyNumberFormat="1" applyFont="1" applyBorder="1" applyAlignment="1" applyProtection="1">
      <alignment horizontal="center" vertical="center" wrapText="1"/>
      <protection locked="0"/>
    </xf>
    <xf numFmtId="16" fontId="3" fillId="0" borderId="57" xfId="3" applyNumberFormat="1" applyFont="1" applyBorder="1" applyAlignment="1" applyProtection="1">
      <alignment horizontal="center" vertical="center" wrapText="1"/>
      <protection locked="0"/>
    </xf>
    <xf numFmtId="0" fontId="11" fillId="0" borderId="41" xfId="3" applyFont="1" applyBorder="1" applyAlignment="1" applyProtection="1">
      <alignment horizontal="left" vertical="center" wrapText="1"/>
      <protection locked="0"/>
    </xf>
    <xf numFmtId="0" fontId="3" fillId="0" borderId="0" xfId="3" applyFont="1" applyAlignment="1">
      <alignment horizontal="right"/>
    </xf>
    <xf numFmtId="0" fontId="3" fillId="0" borderId="0" xfId="3" applyFont="1" applyAlignment="1">
      <alignment horizontal="left"/>
    </xf>
    <xf numFmtId="0" fontId="10" fillId="0" borderId="0" xfId="3" applyFont="1" applyAlignment="1">
      <alignment horizontal="center"/>
    </xf>
    <xf numFmtId="0" fontId="3" fillId="0" borderId="68"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81" xfId="4" applyFont="1" applyBorder="1" applyAlignment="1">
      <alignment horizontal="center" vertical="center" wrapText="1"/>
    </xf>
    <xf numFmtId="0" fontId="3" fillId="0" borderId="79" xfId="4" applyFont="1" applyBorder="1" applyAlignment="1">
      <alignment horizontal="center" vertical="center" wrapText="1"/>
    </xf>
    <xf numFmtId="0" fontId="4" fillId="0" borderId="76" xfId="4" applyFont="1" applyBorder="1" applyAlignment="1">
      <alignment horizontal="right" vertical="center" wrapText="1"/>
    </xf>
    <xf numFmtId="0" fontId="4" fillId="0" borderId="5" xfId="4" applyFont="1" applyBorder="1" applyAlignment="1">
      <alignment horizontal="right" vertical="center" wrapText="1"/>
    </xf>
    <xf numFmtId="0" fontId="3" fillId="0" borderId="0" xfId="5" applyFont="1" applyFill="1" applyAlignment="1">
      <alignment horizontal="left" wrapText="1"/>
    </xf>
    <xf numFmtId="0" fontId="3" fillId="0" borderId="0" xfId="4" applyFont="1" applyAlignment="1">
      <alignment horizontal="left" vertical="center"/>
    </xf>
    <xf numFmtId="0" fontId="3" fillId="0" borderId="68" xfId="4" applyFont="1" applyBorder="1" applyAlignment="1">
      <alignment horizontal="center" vertical="center" wrapText="1"/>
    </xf>
    <xf numFmtId="0" fontId="3" fillId="0" borderId="57" xfId="4" applyFont="1" applyBorder="1" applyAlignment="1">
      <alignment horizontal="center" vertical="center" wrapText="1"/>
    </xf>
    <xf numFmtId="0" fontId="3" fillId="0" borderId="76" xfId="0" applyFont="1" applyBorder="1" applyAlignment="1">
      <alignment horizontal="center" vertical="center" wrapText="1"/>
    </xf>
    <xf numFmtId="0" fontId="3" fillId="0" borderId="77" xfId="0" applyFont="1" applyBorder="1" applyAlignment="1">
      <alignment horizontal="center" vertical="center" wrapText="1"/>
    </xf>
    <xf numFmtId="0" fontId="10" fillId="0" borderId="0" xfId="4" applyFont="1" applyAlignment="1">
      <alignment horizontal="center" vertical="center"/>
    </xf>
    <xf numFmtId="0" fontId="3" fillId="0" borderId="0" xfId="3" applyFont="1" applyFill="1" applyBorder="1" applyAlignment="1" applyProtection="1">
      <alignment horizontal="left" vertical="center" wrapText="1"/>
      <protection locked="0"/>
    </xf>
    <xf numFmtId="0" fontId="3" fillId="0" borderId="0" xfId="1" applyFont="1" applyBorder="1" applyAlignment="1" applyProtection="1">
      <alignment horizontal="left" wrapText="1"/>
      <protection locked="0"/>
    </xf>
    <xf numFmtId="49" fontId="3" fillId="0" borderId="68" xfId="1" applyNumberFormat="1" applyFont="1" applyFill="1" applyBorder="1" applyAlignment="1" applyProtection="1">
      <alignment horizontal="center" vertical="center" wrapText="1"/>
      <protection locked="0"/>
    </xf>
    <xf numFmtId="49" fontId="3" fillId="0" borderId="18" xfId="1" applyNumberFormat="1" applyFont="1" applyFill="1" applyBorder="1" applyAlignment="1" applyProtection="1">
      <alignment horizontal="center" vertical="center" wrapText="1"/>
      <protection locked="0"/>
    </xf>
    <xf numFmtId="49" fontId="3" fillId="0" borderId="57" xfId="1" applyNumberFormat="1" applyFont="1" applyFill="1" applyBorder="1" applyAlignment="1" applyProtection="1">
      <alignment horizontal="center" vertical="center" wrapText="1"/>
      <protection locked="0"/>
    </xf>
    <xf numFmtId="0" fontId="3" fillId="0" borderId="68" xfId="1" applyFont="1" applyFill="1" applyBorder="1" applyAlignment="1" applyProtection="1">
      <alignment horizontal="left" vertical="center" wrapText="1"/>
      <protection locked="0"/>
    </xf>
    <xf numFmtId="0" fontId="3" fillId="0" borderId="18" xfId="1" applyFont="1" applyFill="1" applyBorder="1" applyAlignment="1" applyProtection="1">
      <alignment horizontal="left" vertical="center" wrapText="1"/>
      <protection locked="0"/>
    </xf>
    <xf numFmtId="0" fontId="3" fillId="0" borderId="57" xfId="1" applyFont="1" applyFill="1" applyBorder="1" applyAlignment="1" applyProtection="1">
      <alignment horizontal="left" vertical="center" wrapText="1"/>
      <protection locked="0"/>
    </xf>
    <xf numFmtId="3" fontId="3" fillId="0" borderId="68" xfId="2" applyNumberFormat="1" applyFont="1" applyFill="1" applyBorder="1" applyAlignment="1" applyProtection="1">
      <alignment horizontal="center" vertical="center" wrapText="1"/>
      <protection locked="0"/>
    </xf>
    <xf numFmtId="3" fontId="3" fillId="0" borderId="18" xfId="2" applyNumberFormat="1" applyFont="1" applyFill="1" applyBorder="1" applyAlignment="1" applyProtection="1">
      <alignment horizontal="center" vertical="center" wrapText="1"/>
      <protection locked="0"/>
    </xf>
    <xf numFmtId="3" fontId="3" fillId="0" borderId="57" xfId="2" applyNumberFormat="1" applyFont="1" applyFill="1" applyBorder="1" applyAlignment="1" applyProtection="1">
      <alignment horizontal="center" vertical="center" wrapText="1"/>
      <protection locked="0"/>
    </xf>
    <xf numFmtId="0" fontId="4" fillId="0" borderId="0" xfId="1" applyFont="1" applyFill="1" applyAlignment="1">
      <alignment horizontal="left"/>
    </xf>
    <xf numFmtId="0" fontId="3" fillId="0" borderId="68" xfId="2" applyFont="1" applyFill="1" applyBorder="1" applyAlignment="1">
      <alignment horizontal="center" vertical="center" wrapText="1"/>
    </xf>
    <xf numFmtId="0" fontId="3" fillId="0" borderId="57" xfId="2" applyFont="1" applyFill="1" applyBorder="1" applyAlignment="1">
      <alignment horizontal="center" vertical="center" wrapText="1"/>
    </xf>
    <xf numFmtId="3" fontId="3" fillId="0" borderId="41" xfId="2" applyNumberFormat="1" applyFont="1" applyFill="1" applyBorder="1" applyAlignment="1" applyProtection="1">
      <alignment horizontal="center" vertical="center" wrapText="1"/>
      <protection locked="0"/>
    </xf>
    <xf numFmtId="49" fontId="3" fillId="0" borderId="68" xfId="1" applyNumberFormat="1" applyFont="1" applyBorder="1" applyAlignment="1" applyProtection="1">
      <alignment horizontal="center" vertical="center" wrapText="1"/>
      <protection locked="0"/>
    </xf>
    <xf numFmtId="49" fontId="3" fillId="0" borderId="18" xfId="1" applyNumberFormat="1" applyFont="1" applyBorder="1" applyAlignment="1" applyProtection="1">
      <alignment horizontal="center" vertical="center" wrapText="1"/>
      <protection locked="0"/>
    </xf>
    <xf numFmtId="49" fontId="3" fillId="0" borderId="57" xfId="1" applyNumberFormat="1" applyFont="1" applyBorder="1" applyAlignment="1" applyProtection="1">
      <alignment horizontal="center" vertical="center" wrapText="1"/>
      <protection locked="0"/>
    </xf>
    <xf numFmtId="0" fontId="3" fillId="0" borderId="68" xfId="1" applyFont="1" applyBorder="1" applyAlignment="1" applyProtection="1">
      <alignment horizontal="left" vertical="center" wrapText="1"/>
      <protection locked="0"/>
    </xf>
    <xf numFmtId="0" fontId="3" fillId="0" borderId="18" xfId="1" applyFont="1" applyBorder="1" applyAlignment="1" applyProtection="1">
      <alignment horizontal="left" vertical="center" wrapText="1"/>
      <protection locked="0"/>
    </xf>
    <xf numFmtId="0" fontId="3" fillId="0" borderId="57" xfId="1" applyFont="1" applyBorder="1" applyAlignment="1" applyProtection="1">
      <alignment horizontal="left" vertical="center" wrapText="1"/>
      <protection locked="0"/>
    </xf>
    <xf numFmtId="3" fontId="3" fillId="0" borderId="68" xfId="2" applyNumberFormat="1" applyFont="1" applyBorder="1" applyAlignment="1" applyProtection="1">
      <alignment horizontal="center" vertical="center" wrapText="1"/>
      <protection locked="0"/>
    </xf>
    <xf numFmtId="3" fontId="3" fillId="0" borderId="18" xfId="2" applyNumberFormat="1" applyFont="1" applyBorder="1" applyAlignment="1" applyProtection="1">
      <alignment horizontal="center" vertical="center" wrapText="1"/>
      <protection locked="0"/>
    </xf>
    <xf numFmtId="3" fontId="3" fillId="0" borderId="57" xfId="2" applyNumberFormat="1" applyFont="1" applyBorder="1" applyAlignment="1" applyProtection="1">
      <alignment horizontal="center" vertical="center" wrapText="1"/>
      <protection locked="0"/>
    </xf>
    <xf numFmtId="3" fontId="3" fillId="0" borderId="68" xfId="2" applyNumberFormat="1" applyFont="1" applyFill="1" applyBorder="1" applyAlignment="1">
      <alignment horizontal="center" vertical="center" wrapText="1"/>
    </xf>
    <xf numFmtId="3" fontId="3" fillId="0" borderId="18" xfId="2" applyNumberFormat="1" applyFont="1" applyFill="1" applyBorder="1" applyAlignment="1">
      <alignment horizontal="center" vertical="center" wrapText="1"/>
    </xf>
    <xf numFmtId="3" fontId="3" fillId="0" borderId="57" xfId="2" applyNumberFormat="1" applyFont="1" applyFill="1" applyBorder="1" applyAlignment="1">
      <alignment horizontal="center" vertical="center" wrapText="1"/>
    </xf>
    <xf numFmtId="3" fontId="3" fillId="0" borderId="68" xfId="2" applyNumberFormat="1" applyFont="1" applyBorder="1" applyAlignment="1">
      <alignment horizontal="center" vertical="center" wrapText="1"/>
    </xf>
    <xf numFmtId="3" fontId="3" fillId="0" borderId="57" xfId="2" applyNumberFormat="1" applyFont="1" applyBorder="1" applyAlignment="1">
      <alignment horizontal="center" vertical="center" wrapText="1"/>
    </xf>
    <xf numFmtId="3" fontId="3" fillId="0" borderId="18" xfId="2" applyNumberFormat="1" applyFont="1" applyBorder="1" applyAlignment="1">
      <alignment horizontal="center" vertical="center" wrapText="1"/>
    </xf>
    <xf numFmtId="0" fontId="3" fillId="0" borderId="68" xfId="1" quotePrefix="1" applyFont="1" applyBorder="1" applyAlignment="1" applyProtection="1">
      <alignment horizontal="left" vertical="center" wrapText="1"/>
      <protection locked="0"/>
    </xf>
    <xf numFmtId="0" fontId="3" fillId="0" borderId="18" xfId="1" quotePrefix="1" applyFont="1" applyBorder="1" applyAlignment="1" applyProtection="1">
      <alignment horizontal="left" vertical="center" wrapText="1"/>
      <protection locked="0"/>
    </xf>
    <xf numFmtId="0" fontId="3" fillId="0" borderId="57" xfId="1" quotePrefix="1" applyFont="1" applyBorder="1" applyAlignment="1" applyProtection="1">
      <alignment horizontal="left" vertical="center" wrapText="1"/>
      <protection locked="0"/>
    </xf>
    <xf numFmtId="3" fontId="11" fillId="0" borderId="68" xfId="2" applyNumberFormat="1" applyFont="1" applyFill="1" applyBorder="1" applyAlignment="1">
      <alignment horizontal="center" vertical="center" wrapText="1"/>
    </xf>
    <xf numFmtId="3" fontId="11" fillId="0" borderId="18" xfId="2" applyNumberFormat="1" applyFont="1" applyFill="1" applyBorder="1" applyAlignment="1">
      <alignment horizontal="center" vertical="center" wrapText="1"/>
    </xf>
    <xf numFmtId="3" fontId="11" fillId="0" borderId="57" xfId="2" applyNumberFormat="1" applyFont="1" applyFill="1" applyBorder="1" applyAlignment="1">
      <alignment horizontal="center" vertical="center" wrapText="1"/>
    </xf>
    <xf numFmtId="0" fontId="3" fillId="0" borderId="76" xfId="1" applyFont="1" applyBorder="1" applyAlignment="1">
      <alignment horizontal="center" vertical="center" wrapText="1"/>
    </xf>
    <xf numFmtId="0" fontId="3" fillId="0" borderId="77" xfId="1" applyFont="1" applyBorder="1" applyAlignment="1">
      <alignment horizontal="center" vertical="center" wrapText="1"/>
    </xf>
    <xf numFmtId="0" fontId="3" fillId="0" borderId="68" xfId="1" applyFont="1" applyBorder="1" applyAlignment="1">
      <alignment horizontal="center" vertical="center" wrapText="1"/>
    </xf>
    <xf numFmtId="0" fontId="3" fillId="0" borderId="57" xfId="1" applyFont="1" applyBorder="1" applyAlignment="1">
      <alignment horizontal="center" vertical="center" wrapText="1"/>
    </xf>
    <xf numFmtId="0" fontId="4" fillId="0" borderId="78" xfId="1" applyFont="1" applyBorder="1" applyAlignment="1">
      <alignment horizontal="right" wrapText="1"/>
    </xf>
    <xf numFmtId="0" fontId="4" fillId="0" borderId="79" xfId="1" applyFont="1" applyBorder="1" applyAlignment="1">
      <alignment horizontal="right" wrapText="1"/>
    </xf>
    <xf numFmtId="0" fontId="4" fillId="0" borderId="68" xfId="1" applyFont="1" applyFill="1" applyBorder="1" applyAlignment="1" applyProtection="1">
      <alignment horizontal="center" vertical="center" wrapText="1"/>
      <protection locked="0"/>
    </xf>
    <xf numFmtId="0" fontId="4" fillId="0" borderId="18" xfId="1" applyFont="1" applyFill="1" applyBorder="1" applyAlignment="1" applyProtection="1">
      <alignment horizontal="center" vertical="center" wrapText="1"/>
      <protection locked="0"/>
    </xf>
    <xf numFmtId="0" fontId="4" fillId="0" borderId="57" xfId="1" applyFont="1" applyFill="1" applyBorder="1" applyAlignment="1" applyProtection="1">
      <alignment horizontal="center" vertical="center" wrapText="1"/>
      <protection locked="0"/>
    </xf>
    <xf numFmtId="0" fontId="4" fillId="0" borderId="68" xfId="1" applyFont="1" applyFill="1" applyBorder="1" applyAlignment="1" applyProtection="1">
      <alignment horizontal="left" vertical="center" wrapText="1"/>
      <protection locked="0"/>
    </xf>
    <xf numFmtId="0" fontId="4" fillId="0" borderId="18" xfId="1" applyFont="1" applyFill="1" applyBorder="1" applyAlignment="1" applyProtection="1">
      <alignment horizontal="left" vertical="center" wrapText="1"/>
      <protection locked="0"/>
    </xf>
    <xf numFmtId="0" fontId="4" fillId="0" borderId="57" xfId="1" applyFont="1" applyFill="1" applyBorder="1" applyAlignment="1" applyProtection="1">
      <alignment horizontal="left" vertical="center" wrapText="1"/>
      <protection locked="0"/>
    </xf>
    <xf numFmtId="49" fontId="4" fillId="0" borderId="75" xfId="1" applyNumberFormat="1" applyFont="1" applyBorder="1" applyAlignment="1" applyProtection="1">
      <alignment horizontal="left"/>
      <protection locked="0"/>
    </xf>
    <xf numFmtId="0" fontId="10" fillId="0" borderId="0" xfId="1" applyFont="1" applyBorder="1" applyAlignment="1">
      <alignment horizontal="center"/>
    </xf>
    <xf numFmtId="0" fontId="3" fillId="0" borderId="0" xfId="1" applyFont="1" applyBorder="1" applyAlignment="1">
      <alignment horizontal="left"/>
    </xf>
    <xf numFmtId="0" fontId="4" fillId="0" borderId="68" xfId="1" applyFont="1" applyBorder="1" applyAlignment="1" applyProtection="1">
      <alignment horizontal="center" vertical="center" wrapText="1"/>
      <protection locked="0"/>
    </xf>
    <xf numFmtId="0" fontId="4" fillId="0" borderId="18" xfId="1" applyFont="1" applyBorder="1" applyAlignment="1" applyProtection="1">
      <alignment horizontal="center" vertical="center" wrapText="1"/>
      <protection locked="0"/>
    </xf>
    <xf numFmtId="0" fontId="4" fillId="0" borderId="57" xfId="1" applyFont="1" applyBorder="1" applyAlignment="1" applyProtection="1">
      <alignment horizontal="center" vertical="center" wrapText="1"/>
      <protection locked="0"/>
    </xf>
    <xf numFmtId="0" fontId="4" fillId="0" borderId="68" xfId="1" applyFont="1" applyBorder="1" applyAlignment="1" applyProtection="1">
      <alignment horizontal="left" vertical="center" wrapText="1"/>
      <protection locked="0"/>
    </xf>
    <xf numFmtId="0" fontId="4" fillId="0" borderId="18" xfId="1" applyFont="1" applyBorder="1" applyAlignment="1" applyProtection="1">
      <alignment horizontal="left" vertical="center" wrapText="1"/>
      <protection locked="0"/>
    </xf>
    <xf numFmtId="0" fontId="4" fillId="0" borderId="57" xfId="1" applyFont="1" applyBorder="1" applyAlignment="1" applyProtection="1">
      <alignment horizontal="left" vertical="center" wrapText="1"/>
      <protection locked="0"/>
    </xf>
    <xf numFmtId="3" fontId="3" fillId="0" borderId="18" xfId="7" applyNumberFormat="1" applyFont="1" applyFill="1" applyBorder="1" applyAlignment="1" applyProtection="1">
      <alignment horizontal="center" vertical="center" wrapText="1"/>
      <protection locked="0"/>
    </xf>
    <xf numFmtId="3" fontId="3" fillId="0" borderId="57" xfId="7" applyNumberFormat="1" applyFont="1" applyFill="1" applyBorder="1" applyAlignment="1" applyProtection="1">
      <alignment horizontal="center" vertical="center" wrapText="1"/>
      <protection locked="0"/>
    </xf>
    <xf numFmtId="3" fontId="3" fillId="0" borderId="68" xfId="7" applyNumberFormat="1" applyFont="1" applyFill="1" applyBorder="1" applyAlignment="1" applyProtection="1">
      <alignment horizontal="center" vertical="center" wrapText="1"/>
      <protection locked="0"/>
    </xf>
    <xf numFmtId="3" fontId="3" fillId="0" borderId="68" xfId="7" applyNumberFormat="1" applyFont="1" applyFill="1" applyBorder="1" applyAlignment="1">
      <alignment horizontal="center" vertical="center" wrapText="1"/>
    </xf>
    <xf numFmtId="3" fontId="3" fillId="0" borderId="18" xfId="7" applyNumberFormat="1" applyFont="1" applyFill="1" applyBorder="1" applyAlignment="1">
      <alignment horizontal="center" vertical="center" wrapText="1"/>
    </xf>
    <xf numFmtId="3" fontId="3" fillId="0" borderId="57" xfId="7" applyNumberFormat="1" applyFont="1" applyFill="1" applyBorder="1" applyAlignment="1">
      <alignment horizontal="center" vertical="center" wrapText="1"/>
    </xf>
    <xf numFmtId="3" fontId="3" fillId="0" borderId="68" xfId="7" applyNumberFormat="1" applyFont="1" applyBorder="1" applyAlignment="1" applyProtection="1">
      <alignment horizontal="center" vertical="center" wrapText="1"/>
      <protection locked="0"/>
    </xf>
    <xf numFmtId="3" fontId="3" fillId="0" borderId="18" xfId="7" applyNumberFormat="1" applyFont="1" applyBorder="1" applyAlignment="1" applyProtection="1">
      <alignment horizontal="center" vertical="center" wrapText="1"/>
      <protection locked="0"/>
    </xf>
    <xf numFmtId="3" fontId="3" fillId="0" borderId="57" xfId="7" applyNumberFormat="1" applyFont="1" applyBorder="1" applyAlignment="1" applyProtection="1">
      <alignment horizontal="center" vertical="center" wrapText="1"/>
      <protection locked="0"/>
    </xf>
    <xf numFmtId="3" fontId="3" fillId="0" borderId="68" xfId="7" applyNumberFormat="1" applyFont="1" applyBorder="1" applyAlignment="1">
      <alignment horizontal="center" vertical="center" wrapText="1"/>
    </xf>
    <xf numFmtId="3" fontId="3" fillId="0" borderId="57" xfId="7" applyNumberFormat="1" applyFont="1" applyBorder="1" applyAlignment="1">
      <alignment horizontal="center" vertical="center" wrapText="1"/>
    </xf>
    <xf numFmtId="0" fontId="3" fillId="0" borderId="68" xfId="1" applyFont="1" applyFill="1" applyBorder="1" applyAlignment="1" applyProtection="1">
      <alignment vertical="center" wrapText="1"/>
      <protection locked="0"/>
    </xf>
    <xf numFmtId="0" fontId="3" fillId="0" borderId="18" xfId="1" applyFont="1" applyFill="1" applyBorder="1" applyAlignment="1" applyProtection="1">
      <alignment vertical="center" wrapText="1"/>
      <protection locked="0"/>
    </xf>
    <xf numFmtId="0" fontId="3" fillId="0" borderId="57" xfId="1" applyFont="1" applyFill="1" applyBorder="1" applyAlignment="1" applyProtection="1">
      <alignment vertical="center" wrapText="1"/>
      <protection locked="0"/>
    </xf>
    <xf numFmtId="3" fontId="3" fillId="0" borderId="18" xfId="7" applyNumberFormat="1" applyFont="1" applyBorder="1" applyAlignment="1">
      <alignment horizontal="center" vertical="center" wrapText="1"/>
    </xf>
    <xf numFmtId="3" fontId="11" fillId="0" borderId="68" xfId="7" applyNumberFormat="1" applyFont="1" applyFill="1" applyBorder="1" applyAlignment="1">
      <alignment horizontal="center" vertical="center" wrapText="1"/>
    </xf>
    <xf numFmtId="3" fontId="11" fillId="0" borderId="18" xfId="7" applyNumberFormat="1" applyFont="1" applyFill="1" applyBorder="1" applyAlignment="1">
      <alignment horizontal="center" vertical="center" wrapText="1"/>
    </xf>
    <xf numFmtId="3" fontId="11" fillId="0" borderId="57" xfId="7" applyNumberFormat="1" applyFont="1" applyFill="1" applyBorder="1" applyAlignment="1">
      <alignment horizontal="center" vertical="center" wrapText="1"/>
    </xf>
    <xf numFmtId="3" fontId="3" fillId="0" borderId="41" xfId="7" applyNumberFormat="1" applyFont="1" applyBorder="1" applyAlignment="1">
      <alignment horizontal="center" vertical="center" wrapText="1"/>
    </xf>
  </cellXfs>
  <cellStyles count="10">
    <cellStyle name="Normal" xfId="0" builtinId="0"/>
    <cellStyle name="Normal 11" xfId="3"/>
    <cellStyle name="Normal 2" xfId="1"/>
    <cellStyle name="Normal 2 3 2 2" xfId="9"/>
    <cellStyle name="Normal 3" xfId="4"/>
    <cellStyle name="Normal 3 2" xfId="6"/>
    <cellStyle name="Normal 3 2 2 2" xfId="2"/>
    <cellStyle name="Normal 3 2 2 2 2" xfId="7"/>
    <cellStyle name="Normal 4" xfId="5"/>
    <cellStyle name="Normal 5"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1" sqref="U1"/>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540</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544</v>
      </c>
      <c r="D6" s="916"/>
      <c r="E6" s="916"/>
      <c r="F6" s="916"/>
      <c r="G6" s="916"/>
      <c r="H6" s="916"/>
      <c r="I6" s="916"/>
      <c r="J6" s="916"/>
      <c r="K6" s="916"/>
      <c r="L6" s="916"/>
      <c r="M6" s="916"/>
      <c r="N6" s="916"/>
      <c r="O6" s="916"/>
      <c r="P6" s="917"/>
      <c r="Q6" s="273"/>
    </row>
    <row r="7" spans="1:17" x14ac:dyDescent="0.25">
      <c r="A7" s="7" t="s">
        <v>10</v>
      </c>
      <c r="B7" s="8"/>
      <c r="C7" s="921" t="s">
        <v>545</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546</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547</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911015</v>
      </c>
      <c r="D20" s="32">
        <f>SUM(D21,D24,D25,D41,D43)</f>
        <v>901913</v>
      </c>
      <c r="E20" s="33">
        <f t="shared" ref="E20:F20" si="1">SUM(E21,E24,E25,E41,E43)</f>
        <v>0</v>
      </c>
      <c r="F20" s="34">
        <f t="shared" si="1"/>
        <v>901913</v>
      </c>
      <c r="G20" s="32">
        <f>SUM(G21,G24,G43)</f>
        <v>0</v>
      </c>
      <c r="H20" s="33">
        <f t="shared" ref="H20:I20" si="2">SUM(H21,H24,H43)</f>
        <v>0</v>
      </c>
      <c r="I20" s="34">
        <f t="shared" si="2"/>
        <v>0</v>
      </c>
      <c r="J20" s="32">
        <f>SUM(J21,J26,J43)</f>
        <v>9102</v>
      </c>
      <c r="K20" s="33">
        <f t="shared" ref="K20:L20" si="3">SUM(K21,K26,K43)</f>
        <v>0</v>
      </c>
      <c r="L20" s="34">
        <f t="shared" si="3"/>
        <v>9102</v>
      </c>
      <c r="M20" s="32">
        <f>SUM(M21,M45)</f>
        <v>0</v>
      </c>
      <c r="N20" s="33">
        <f t="shared" ref="N20:O20" si="4">SUM(N21,N45)</f>
        <v>0</v>
      </c>
      <c r="O20" s="34">
        <f t="shared" si="4"/>
        <v>0</v>
      </c>
      <c r="P20" s="35"/>
    </row>
    <row r="21" spans="1:16" ht="12.75" thickTop="1" x14ac:dyDescent="0.25">
      <c r="A21" s="36"/>
      <c r="B21" s="37" t="s">
        <v>41</v>
      </c>
      <c r="C21" s="38">
        <f t="shared" si="0"/>
        <v>2</v>
      </c>
      <c r="D21" s="39">
        <f>SUM(D22:D23)</f>
        <v>0</v>
      </c>
      <c r="E21" s="40">
        <f t="shared" ref="E21:F21" si="5">SUM(E22:E23)</f>
        <v>0</v>
      </c>
      <c r="F21" s="41">
        <f t="shared" si="5"/>
        <v>0</v>
      </c>
      <c r="G21" s="39">
        <f>SUM(G22:G23)</f>
        <v>0</v>
      </c>
      <c r="H21" s="40">
        <f t="shared" ref="H21:I21" si="6">SUM(H22:H23)</f>
        <v>0</v>
      </c>
      <c r="I21" s="41">
        <f t="shared" si="6"/>
        <v>0</v>
      </c>
      <c r="J21" s="39">
        <f>SUM(J22:J23)</f>
        <v>2</v>
      </c>
      <c r="K21" s="40">
        <f t="shared" ref="K21:L21" si="7">SUM(K22:K23)</f>
        <v>0</v>
      </c>
      <c r="L21" s="41">
        <f t="shared" si="7"/>
        <v>2</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 t="shared" si="0"/>
        <v>2</v>
      </c>
      <c r="D23" s="53"/>
      <c r="E23" s="54"/>
      <c r="F23" s="55">
        <f t="shared" ref="F23:F25" si="9">D23+E23</f>
        <v>0</v>
      </c>
      <c r="G23" s="53"/>
      <c r="H23" s="54"/>
      <c r="I23" s="55">
        <f t="shared" ref="I23:I24" si="10">G23+H23</f>
        <v>0</v>
      </c>
      <c r="J23" s="53">
        <v>2</v>
      </c>
      <c r="K23" s="54"/>
      <c r="L23" s="56">
        <f>K23+J23</f>
        <v>2</v>
      </c>
      <c r="M23" s="53"/>
      <c r="N23" s="54"/>
      <c r="O23" s="55">
        <f>N23+M23</f>
        <v>0</v>
      </c>
      <c r="P23" s="57"/>
    </row>
    <row r="24" spans="1:16" s="28" customFormat="1" ht="24.75" customHeight="1" thickBot="1" x14ac:dyDescent="0.3">
      <c r="A24" s="58">
        <v>19300</v>
      </c>
      <c r="B24" s="58" t="s">
        <v>44</v>
      </c>
      <c r="C24" s="59">
        <f>F24+I24</f>
        <v>901913</v>
      </c>
      <c r="D24" s="60">
        <f>891913+10000</f>
        <v>901913</v>
      </c>
      <c r="E24" s="61"/>
      <c r="F24" s="62">
        <f t="shared" si="9"/>
        <v>901913</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L26</f>
        <v>9100</v>
      </c>
      <c r="D26" s="72" t="s">
        <v>45</v>
      </c>
      <c r="E26" s="73" t="s">
        <v>45</v>
      </c>
      <c r="F26" s="74" t="s">
        <v>45</v>
      </c>
      <c r="G26" s="72" t="s">
        <v>45</v>
      </c>
      <c r="H26" s="73" t="s">
        <v>45</v>
      </c>
      <c r="I26" s="74" t="s">
        <v>45</v>
      </c>
      <c r="J26" s="76">
        <f>SUM(J27,J31,J33,J36)</f>
        <v>9100</v>
      </c>
      <c r="K26" s="77">
        <f t="shared" ref="K26:L26" si="11">SUM(K27,K31,K33,K36)</f>
        <v>0</v>
      </c>
      <c r="L26" s="78">
        <f t="shared" si="11"/>
        <v>9100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customHeight="1" x14ac:dyDescent="0.25">
      <c r="A36" s="79">
        <v>21390</v>
      </c>
      <c r="B36" s="67" t="s">
        <v>57</v>
      </c>
      <c r="C36" s="68">
        <f t="shared" si="16"/>
        <v>9100</v>
      </c>
      <c r="D36" s="72" t="s">
        <v>45</v>
      </c>
      <c r="E36" s="73" t="s">
        <v>45</v>
      </c>
      <c r="F36" s="74" t="s">
        <v>45</v>
      </c>
      <c r="G36" s="72" t="s">
        <v>45</v>
      </c>
      <c r="H36" s="73" t="s">
        <v>45</v>
      </c>
      <c r="I36" s="74" t="s">
        <v>45</v>
      </c>
      <c r="J36" s="76">
        <f>SUM(J37:J40)</f>
        <v>9100</v>
      </c>
      <c r="K36" s="77">
        <f t="shared" ref="K36:L36" si="19">SUM(K37:K40)</f>
        <v>0</v>
      </c>
      <c r="L36" s="78">
        <f t="shared" si="19"/>
        <v>9100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9100</v>
      </c>
      <c r="D40" s="109" t="s">
        <v>45</v>
      </c>
      <c r="E40" s="110" t="s">
        <v>45</v>
      </c>
      <c r="F40" s="111" t="s">
        <v>45</v>
      </c>
      <c r="G40" s="109" t="s">
        <v>45</v>
      </c>
      <c r="H40" s="110" t="s">
        <v>45</v>
      </c>
      <c r="I40" s="111" t="s">
        <v>45</v>
      </c>
      <c r="J40" s="112">
        <v>9100</v>
      </c>
      <c r="K40" s="113"/>
      <c r="L40" s="114">
        <f t="shared" si="20"/>
        <v>9100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911015</v>
      </c>
      <c r="D50" s="157">
        <f>SUM(D51,D286)</f>
        <v>901913</v>
      </c>
      <c r="E50" s="158">
        <f t="shared" ref="E50:F50" si="26">SUM(E51,E286)</f>
        <v>0</v>
      </c>
      <c r="F50" s="159">
        <f t="shared" si="26"/>
        <v>901913</v>
      </c>
      <c r="G50" s="157">
        <f>SUM(G51,G286)</f>
        <v>0</v>
      </c>
      <c r="H50" s="158">
        <f>SUM(H51,H286)</f>
        <v>0</v>
      </c>
      <c r="I50" s="159">
        <f t="shared" ref="I50" si="27">SUM(I51,I286)</f>
        <v>0</v>
      </c>
      <c r="J50" s="32">
        <f>SUM(J51,J286)</f>
        <v>9102</v>
      </c>
      <c r="K50" s="33">
        <f t="shared" ref="K50:L50" si="28">SUM(K51,K286)</f>
        <v>0</v>
      </c>
      <c r="L50" s="34">
        <f t="shared" si="28"/>
        <v>9102</v>
      </c>
      <c r="M50" s="32">
        <f>SUM(M51,M286)</f>
        <v>0</v>
      </c>
      <c r="N50" s="33">
        <f t="shared" ref="N50:O50" si="29">SUM(N51,N286)</f>
        <v>0</v>
      </c>
      <c r="O50" s="34">
        <f t="shared" si="29"/>
        <v>0</v>
      </c>
      <c r="P50" s="35"/>
    </row>
    <row r="51" spans="1:16" s="28" customFormat="1" ht="36.75" thickTop="1" x14ac:dyDescent="0.25">
      <c r="A51" s="160"/>
      <c r="B51" s="161" t="s">
        <v>71</v>
      </c>
      <c r="C51" s="162">
        <f t="shared" si="0"/>
        <v>911015</v>
      </c>
      <c r="D51" s="163">
        <f>SUM(D52,D194)</f>
        <v>901913</v>
      </c>
      <c r="E51" s="164">
        <f t="shared" ref="E51:F51" si="30">SUM(E52,E194)</f>
        <v>0</v>
      </c>
      <c r="F51" s="165">
        <f t="shared" si="30"/>
        <v>901913</v>
      </c>
      <c r="G51" s="163">
        <f>SUM(G52,G194)</f>
        <v>0</v>
      </c>
      <c r="H51" s="164">
        <f t="shared" ref="H51:I51" si="31">SUM(H52,H194)</f>
        <v>0</v>
      </c>
      <c r="I51" s="165">
        <f t="shared" si="31"/>
        <v>0</v>
      </c>
      <c r="J51" s="166">
        <f>SUM(J52,J194)</f>
        <v>9102</v>
      </c>
      <c r="K51" s="167">
        <f t="shared" ref="K51:L51" si="32">SUM(K52,K194)</f>
        <v>0</v>
      </c>
      <c r="L51" s="168">
        <f t="shared" si="32"/>
        <v>9102</v>
      </c>
      <c r="M51" s="166">
        <f>SUM(M52,M194)</f>
        <v>0</v>
      </c>
      <c r="N51" s="167">
        <f t="shared" ref="N51:O51" si="33">SUM(N52,N194)</f>
        <v>0</v>
      </c>
      <c r="O51" s="168">
        <f t="shared" si="33"/>
        <v>0</v>
      </c>
      <c r="P51" s="169"/>
    </row>
    <row r="52" spans="1:16" s="28" customFormat="1" ht="24" x14ac:dyDescent="0.25">
      <c r="A52" s="24"/>
      <c r="B52" s="22" t="s">
        <v>72</v>
      </c>
      <c r="C52" s="170">
        <f t="shared" si="0"/>
        <v>891515</v>
      </c>
      <c r="D52" s="171">
        <f>SUM(D53,D75,D173,D187)</f>
        <v>882413</v>
      </c>
      <c r="E52" s="172">
        <f t="shared" ref="E52:F52" si="34">SUM(E53,E75,E173,E187)</f>
        <v>0</v>
      </c>
      <c r="F52" s="173">
        <f t="shared" si="34"/>
        <v>882413</v>
      </c>
      <c r="G52" s="171">
        <f>SUM(G53,G75,G173,G187)</f>
        <v>0</v>
      </c>
      <c r="H52" s="172">
        <f t="shared" ref="H52:I52" si="35">SUM(H53,H75,H173,H187)</f>
        <v>0</v>
      </c>
      <c r="I52" s="173">
        <f t="shared" si="35"/>
        <v>0</v>
      </c>
      <c r="J52" s="171">
        <f>SUM(J53,J75,J173,J187)</f>
        <v>9102</v>
      </c>
      <c r="K52" s="172">
        <f t="shared" ref="K52:L52" si="36">SUM(K53,K75,K173,K187)</f>
        <v>0</v>
      </c>
      <c r="L52" s="173">
        <f t="shared" si="36"/>
        <v>9102</v>
      </c>
      <c r="M52" s="171">
        <f>SUM(M53,M75,M173,M187)</f>
        <v>0</v>
      </c>
      <c r="N52" s="172">
        <f t="shared" ref="N52:O52" si="37">SUM(N53,N75,N173,N187)</f>
        <v>0</v>
      </c>
      <c r="O52" s="173">
        <f t="shared" si="37"/>
        <v>0</v>
      </c>
      <c r="P52" s="174"/>
    </row>
    <row r="53" spans="1:16" s="28" customFormat="1" x14ac:dyDescent="0.25">
      <c r="A53" s="175">
        <v>1000</v>
      </c>
      <c r="B53" s="175" t="s">
        <v>73</v>
      </c>
      <c r="C53" s="176">
        <f t="shared" si="0"/>
        <v>733002</v>
      </c>
      <c r="D53" s="177">
        <f>SUM(D54,D67)</f>
        <v>733002</v>
      </c>
      <c r="E53" s="178">
        <f t="shared" ref="E53:F53" si="38">SUM(E54,E67)</f>
        <v>0</v>
      </c>
      <c r="F53" s="179">
        <f t="shared" si="38"/>
        <v>733002</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74</v>
      </c>
      <c r="C54" s="68">
        <f t="shared" si="0"/>
        <v>571029</v>
      </c>
      <c r="D54" s="182">
        <f>SUM(D55,D58,D66)</f>
        <v>571029</v>
      </c>
      <c r="E54" s="183">
        <f t="shared" ref="E54:F54" si="42">SUM(E55,E58,E66)</f>
        <v>0</v>
      </c>
      <c r="F54" s="71">
        <f t="shared" si="42"/>
        <v>571029</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75</v>
      </c>
      <c r="C55" s="141">
        <f t="shared" si="0"/>
        <v>531448</v>
      </c>
      <c r="D55" s="185">
        <f>SUM(D56:D57)</f>
        <v>531448</v>
      </c>
      <c r="E55" s="186">
        <f t="shared" ref="E55:F55" si="46">SUM(E56:E57)</f>
        <v>0</v>
      </c>
      <c r="F55" s="139">
        <f t="shared" si="46"/>
        <v>531448</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customHeight="1" x14ac:dyDescent="0.25">
      <c r="A56" s="44">
        <v>1111</v>
      </c>
      <c r="B56" s="80" t="s">
        <v>76</v>
      </c>
      <c r="C56" s="81">
        <f t="shared" si="0"/>
        <v>396001</v>
      </c>
      <c r="D56" s="46">
        <f>78339+317662</f>
        <v>396001</v>
      </c>
      <c r="E56" s="47"/>
      <c r="F56" s="132">
        <f t="shared" ref="F56:F57" si="50">D56+E56</f>
        <v>396001</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77</v>
      </c>
      <c r="C57" s="88">
        <f t="shared" si="0"/>
        <v>135447</v>
      </c>
      <c r="D57" s="53">
        <f>453109-317662</f>
        <v>135447</v>
      </c>
      <c r="E57" s="54"/>
      <c r="F57" s="55">
        <f t="shared" si="50"/>
        <v>135447</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39581</v>
      </c>
      <c r="D58" s="188">
        <f>SUM(D59:D65)</f>
        <v>39581</v>
      </c>
      <c r="E58" s="189">
        <f>SUM(E59:E65)</f>
        <v>0</v>
      </c>
      <c r="F58" s="55">
        <f t="shared" ref="F58" si="54">SUM(F59:F65)</f>
        <v>39581</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1300</v>
      </c>
      <c r="D60" s="53">
        <v>1300</v>
      </c>
      <c r="E60" s="54"/>
      <c r="F60" s="55">
        <f t="shared" si="58"/>
        <v>1300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7" t="s">
        <v>82</v>
      </c>
      <c r="C62" s="88">
        <f t="shared" si="0"/>
        <v>8460</v>
      </c>
      <c r="D62" s="53">
        <v>8460</v>
      </c>
      <c r="E62" s="54"/>
      <c r="F62" s="55">
        <f t="shared" si="58"/>
        <v>8460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19880</v>
      </c>
      <c r="D63" s="53">
        <f>17880+2000</f>
        <v>19880</v>
      </c>
      <c r="E63" s="54"/>
      <c r="F63" s="55">
        <f t="shared" si="58"/>
        <v>19880</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9941</v>
      </c>
      <c r="D64" s="53">
        <v>9941</v>
      </c>
      <c r="E64" s="54"/>
      <c r="F64" s="55">
        <f t="shared" si="58"/>
        <v>9941</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161973</v>
      </c>
      <c r="D67" s="182">
        <f>SUM(D68:D69)</f>
        <v>161973</v>
      </c>
      <c r="E67" s="183">
        <f t="shared" ref="E67:F67" si="62">SUM(E68:E69)</f>
        <v>0</v>
      </c>
      <c r="F67" s="71">
        <f t="shared" si="62"/>
        <v>161973</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190">
        <v>1210</v>
      </c>
      <c r="B68" s="80" t="s">
        <v>88</v>
      </c>
      <c r="C68" s="81">
        <f t="shared" si="0"/>
        <v>132942</v>
      </c>
      <c r="D68" s="46">
        <f>124942+8000</f>
        <v>132942</v>
      </c>
      <c r="E68" s="47"/>
      <c r="F68" s="132">
        <f>D68+E68</f>
        <v>132942</v>
      </c>
      <c r="G68" s="46"/>
      <c r="H68" s="47"/>
      <c r="I68" s="132">
        <f>G68+H68</f>
        <v>0</v>
      </c>
      <c r="J68" s="46"/>
      <c r="K68" s="47"/>
      <c r="L68" s="132">
        <f>K68+J68</f>
        <v>0</v>
      </c>
      <c r="M68" s="46"/>
      <c r="N68" s="47"/>
      <c r="O68" s="132">
        <f>N68+M68</f>
        <v>0</v>
      </c>
      <c r="P68" s="49"/>
    </row>
    <row r="69" spans="1:16" ht="24" x14ac:dyDescent="0.25">
      <c r="A69" s="187">
        <v>1220</v>
      </c>
      <c r="B69" s="87" t="s">
        <v>90</v>
      </c>
      <c r="C69" s="88">
        <f t="shared" si="0"/>
        <v>29031</v>
      </c>
      <c r="D69" s="188">
        <f>SUM(D70:D74)</f>
        <v>29031</v>
      </c>
      <c r="E69" s="189">
        <f t="shared" ref="E69:F69" si="66">SUM(E70:E74)</f>
        <v>0</v>
      </c>
      <c r="F69" s="55">
        <f t="shared" si="66"/>
        <v>29031</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18584</v>
      </c>
      <c r="D70" s="53">
        <v>18584</v>
      </c>
      <c r="E70" s="54"/>
      <c r="F70" s="55">
        <f t="shared" ref="F70:F74" si="70">D70+E70</f>
        <v>18584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4697</v>
      </c>
      <c r="D73" s="53">
        <v>4697</v>
      </c>
      <c r="E73" s="54"/>
      <c r="F73" s="55">
        <f t="shared" si="70"/>
        <v>4697</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5750</v>
      </c>
      <c r="D74" s="53">
        <v>5750</v>
      </c>
      <c r="E74" s="54"/>
      <c r="F74" s="55">
        <f t="shared" si="70"/>
        <v>5750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158513</v>
      </c>
      <c r="D75" s="177">
        <f>SUM(D76,D83,D130,D164,D165,D172)</f>
        <v>149411</v>
      </c>
      <c r="E75" s="178">
        <f t="shared" ref="E75:F75" si="74">SUM(E76,E83,E130,E164,E165,E172)</f>
        <v>0</v>
      </c>
      <c r="F75" s="179">
        <f t="shared" si="74"/>
        <v>149411</v>
      </c>
      <c r="G75" s="177">
        <f>SUM(G76,G83,G130,G164,G165,G172)</f>
        <v>0</v>
      </c>
      <c r="H75" s="178">
        <f t="shared" ref="H75:I75" si="75">SUM(H76,H83,H130,H164,H165,H172)</f>
        <v>0</v>
      </c>
      <c r="I75" s="179">
        <f t="shared" si="75"/>
        <v>0</v>
      </c>
      <c r="J75" s="177">
        <f>SUM(J76,J83,J130,J164,J165,J172)</f>
        <v>9102</v>
      </c>
      <c r="K75" s="178">
        <f t="shared" ref="K75:L75" si="76">SUM(K76,K83,K130,K164,K165,K172)</f>
        <v>0</v>
      </c>
      <c r="L75" s="179">
        <f t="shared" si="76"/>
        <v>9102</v>
      </c>
      <c r="M75" s="177">
        <f>SUM(M76,M83,M130,M164,M165,M172)</f>
        <v>0</v>
      </c>
      <c r="N75" s="178">
        <f t="shared" ref="N75:O75" si="77">SUM(N76,N83,N130,N164,N165,N172)</f>
        <v>0</v>
      </c>
      <c r="O75" s="179">
        <f t="shared" si="77"/>
        <v>0</v>
      </c>
      <c r="P75" s="180"/>
    </row>
    <row r="76" spans="1:16" ht="24" x14ac:dyDescent="0.25">
      <c r="A76" s="67">
        <v>2100</v>
      </c>
      <c r="B76" s="181" t="s">
        <v>97</v>
      </c>
      <c r="C76" s="68">
        <f t="shared" si="0"/>
        <v>62776</v>
      </c>
      <c r="D76" s="182">
        <f>SUM(D77,D80)</f>
        <v>62776</v>
      </c>
      <c r="E76" s="183">
        <f t="shared" ref="E76:F76" si="78">SUM(E77,E80)</f>
        <v>0</v>
      </c>
      <c r="F76" s="71">
        <f t="shared" si="78"/>
        <v>62776</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x14ac:dyDescent="0.25">
      <c r="A77" s="190">
        <v>2110</v>
      </c>
      <c r="B77" s="80" t="s">
        <v>98</v>
      </c>
      <c r="C77" s="81">
        <f t="shared" si="0"/>
        <v>830</v>
      </c>
      <c r="D77" s="191">
        <f>SUM(D78:D79)</f>
        <v>830</v>
      </c>
      <c r="E77" s="192">
        <f t="shared" ref="E77:F77" si="82">SUM(E78:E79)</f>
        <v>0</v>
      </c>
      <c r="F77" s="132">
        <f t="shared" si="82"/>
        <v>830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customHeight="1" x14ac:dyDescent="0.25">
      <c r="A78" s="51">
        <v>2111</v>
      </c>
      <c r="B78" s="87" t="s">
        <v>99</v>
      </c>
      <c r="C78" s="88">
        <f t="shared" si="0"/>
        <v>245</v>
      </c>
      <c r="D78" s="193">
        <v>245</v>
      </c>
      <c r="E78" s="194"/>
      <c r="F78" s="55">
        <f t="shared" ref="F78:F79" si="86">D78+E78</f>
        <v>245</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7" t="s">
        <v>100</v>
      </c>
      <c r="C79" s="88">
        <f t="shared" si="0"/>
        <v>585</v>
      </c>
      <c r="D79" s="193">
        <v>585</v>
      </c>
      <c r="E79" s="194"/>
      <c r="F79" s="55">
        <f t="shared" si="86"/>
        <v>585</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61946</v>
      </c>
      <c r="D80" s="188">
        <f>SUM(D81:D82)</f>
        <v>61946</v>
      </c>
      <c r="E80" s="189">
        <f t="shared" ref="E80:F80" si="90">SUM(E81:E82)</f>
        <v>0</v>
      </c>
      <c r="F80" s="55">
        <f t="shared" si="90"/>
        <v>61946</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customHeight="1" x14ac:dyDescent="0.25">
      <c r="A81" s="51">
        <v>2121</v>
      </c>
      <c r="B81" s="87" t="s">
        <v>99</v>
      </c>
      <c r="C81" s="88">
        <f t="shared" si="0"/>
        <v>13100</v>
      </c>
      <c r="D81" s="193">
        <v>13100</v>
      </c>
      <c r="E81" s="194"/>
      <c r="F81" s="55">
        <f t="shared" ref="F81:F82" si="94">D81+E81</f>
        <v>13100</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7" t="s">
        <v>100</v>
      </c>
      <c r="C82" s="88">
        <f t="shared" si="0"/>
        <v>48846</v>
      </c>
      <c r="D82" s="193">
        <v>48846</v>
      </c>
      <c r="E82" s="194"/>
      <c r="F82" s="55">
        <f t="shared" si="94"/>
        <v>48846</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44585</v>
      </c>
      <c r="D83" s="182">
        <f>SUM(D84,D89,D95,D103,D112,D116,D122,D128)</f>
        <v>44585</v>
      </c>
      <c r="E83" s="183">
        <f t="shared" ref="E83:F83" si="98">SUM(E84,E89,E95,E103,E112,E116,E122,E128)</f>
        <v>0</v>
      </c>
      <c r="F83" s="71">
        <f t="shared" si="98"/>
        <v>44585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15500</v>
      </c>
      <c r="D84" s="185">
        <f>SUM(D85:D88)</f>
        <v>15500</v>
      </c>
      <c r="E84" s="186">
        <f t="shared" ref="E84:F84" si="103">SUM(E85:E88)</f>
        <v>0</v>
      </c>
      <c r="F84" s="139">
        <f t="shared" si="103"/>
        <v>15500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7" t="s">
        <v>107</v>
      </c>
      <c r="C88" s="88">
        <f t="shared" si="102"/>
        <v>15500</v>
      </c>
      <c r="D88" s="193">
        <v>15500</v>
      </c>
      <c r="E88" s="194"/>
      <c r="F88" s="55">
        <f t="shared" si="107"/>
        <v>15500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26155</v>
      </c>
      <c r="D95" s="188">
        <f>SUM(D96:D102)</f>
        <v>26155</v>
      </c>
      <c r="E95" s="189">
        <f t="shared" ref="E95:F95" si="119">SUM(E96:E102)</f>
        <v>0</v>
      </c>
      <c r="F95" s="55">
        <f t="shared" si="119"/>
        <v>26155</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115</v>
      </c>
      <c r="C96" s="88">
        <f t="shared" si="102"/>
        <v>7500</v>
      </c>
      <c r="D96" s="193">
        <v>7500</v>
      </c>
      <c r="E96" s="194"/>
      <c r="F96" s="55">
        <f t="shared" ref="F96:F102" si="123">D96+E96</f>
        <v>7500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119</v>
      </c>
      <c r="C100" s="88">
        <f t="shared" si="102"/>
        <v>13000</v>
      </c>
      <c r="D100" s="193">
        <v>13000</v>
      </c>
      <c r="E100" s="194"/>
      <c r="F100" s="55">
        <f t="shared" si="123"/>
        <v>13000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5655</v>
      </c>
      <c r="D102" s="193">
        <v>5655</v>
      </c>
      <c r="E102" s="194"/>
      <c r="F102" s="55">
        <f t="shared" si="123"/>
        <v>5655</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2930</v>
      </c>
      <c r="D122" s="188">
        <f>SUM(D123:D127)</f>
        <v>2930</v>
      </c>
      <c r="E122" s="189">
        <f t="shared" ref="E122:F122" si="151">SUM(E123:E127)</f>
        <v>0</v>
      </c>
      <c r="F122" s="55">
        <f t="shared" si="151"/>
        <v>2930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2930</v>
      </c>
      <c r="D127" s="193">
        <v>2930</v>
      </c>
      <c r="E127" s="194"/>
      <c r="F127" s="55">
        <f t="shared" si="155"/>
        <v>2930</v>
      </c>
      <c r="G127" s="53"/>
      <c r="H127" s="54"/>
      <c r="I127" s="55">
        <f t="shared" si="156"/>
        <v>0</v>
      </c>
      <c r="J127" s="53"/>
      <c r="K127" s="54"/>
      <c r="L127" s="55">
        <f t="shared" si="157"/>
        <v>0</v>
      </c>
      <c r="M127" s="53"/>
      <c r="N127" s="54"/>
      <c r="O127" s="55">
        <f t="shared" si="158"/>
        <v>0</v>
      </c>
      <c r="P127" s="57"/>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48450</v>
      </c>
      <c r="D130" s="182">
        <f>SUM(D131,D136,D140,D141,D144,D151,D159,D160,D163)</f>
        <v>42050</v>
      </c>
      <c r="E130" s="183">
        <f t="shared" ref="E130:F130" si="160">SUM(E131,E136,E140,E141,E144,E151,E159,E160,E163)</f>
        <v>0</v>
      </c>
      <c r="F130" s="71">
        <f t="shared" si="160"/>
        <v>42050</v>
      </c>
      <c r="G130" s="182">
        <f>SUM(G131,G136,G140,G141,G144,G151,G159,G160,G163)</f>
        <v>0</v>
      </c>
      <c r="H130" s="183">
        <f t="shared" ref="H130:I130" si="161">SUM(H131,H136,H140,H141,H144,H151,H159,H160,H163)</f>
        <v>0</v>
      </c>
      <c r="I130" s="71">
        <f t="shared" si="161"/>
        <v>0</v>
      </c>
      <c r="J130" s="182">
        <f>SUM(J131,J136,J140,J141,J144,J151,J159,J160,J163)</f>
        <v>6400</v>
      </c>
      <c r="K130" s="183">
        <f t="shared" ref="K130:L130" si="162">SUM(K131,K136,K140,K141,K144,K151,K159,K160,K163)</f>
        <v>0</v>
      </c>
      <c r="L130" s="71">
        <f t="shared" si="162"/>
        <v>6400</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48450</v>
      </c>
      <c r="D131" s="191">
        <f t="shared" ref="D131:O131" si="164">SUM(D132:D135)</f>
        <v>42050</v>
      </c>
      <c r="E131" s="192">
        <f t="shared" si="164"/>
        <v>0</v>
      </c>
      <c r="F131" s="132">
        <f t="shared" si="164"/>
        <v>42050</v>
      </c>
      <c r="G131" s="191">
        <f t="shared" si="164"/>
        <v>0</v>
      </c>
      <c r="H131" s="192">
        <f t="shared" si="164"/>
        <v>0</v>
      </c>
      <c r="I131" s="132">
        <f t="shared" si="164"/>
        <v>0</v>
      </c>
      <c r="J131" s="191">
        <f t="shared" si="164"/>
        <v>6400</v>
      </c>
      <c r="K131" s="192">
        <f t="shared" si="164"/>
        <v>0</v>
      </c>
      <c r="L131" s="132">
        <f t="shared" si="164"/>
        <v>6400</v>
      </c>
      <c r="M131" s="191">
        <f t="shared" si="164"/>
        <v>0</v>
      </c>
      <c r="N131" s="192">
        <f t="shared" si="164"/>
        <v>0</v>
      </c>
      <c r="O131" s="132">
        <f t="shared" si="164"/>
        <v>0</v>
      </c>
      <c r="P131" s="49"/>
    </row>
    <row r="132" spans="1:16" ht="12" customHeight="1" x14ac:dyDescent="0.25">
      <c r="A132" s="51">
        <v>2311</v>
      </c>
      <c r="B132" s="87" t="s">
        <v>151</v>
      </c>
      <c r="C132" s="88">
        <f t="shared" si="102"/>
        <v>2750</v>
      </c>
      <c r="D132" s="193">
        <v>900</v>
      </c>
      <c r="E132" s="194"/>
      <c r="F132" s="55">
        <f t="shared" ref="F132:F135" si="165">D132+E132</f>
        <v>900</v>
      </c>
      <c r="G132" s="53"/>
      <c r="H132" s="54"/>
      <c r="I132" s="55">
        <f t="shared" ref="I132:I135" si="166">G132+H132</f>
        <v>0</v>
      </c>
      <c r="J132" s="53">
        <v>1400</v>
      </c>
      <c r="K132" s="335">
        <v>450</v>
      </c>
      <c r="L132" s="55">
        <f t="shared" ref="L132:L135" si="167">K132+J132</f>
        <v>1850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335"/>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335"/>
      <c r="L134" s="55">
        <f t="shared" si="167"/>
        <v>0</v>
      </c>
      <c r="M134" s="53"/>
      <c r="N134" s="54"/>
      <c r="O134" s="55">
        <f t="shared" si="168"/>
        <v>0</v>
      </c>
      <c r="P134" s="57"/>
    </row>
    <row r="135" spans="1:16" ht="36" customHeight="1" x14ac:dyDescent="0.25">
      <c r="A135" s="51">
        <v>2314</v>
      </c>
      <c r="B135" s="87" t="s">
        <v>154</v>
      </c>
      <c r="C135" s="88">
        <f t="shared" si="102"/>
        <v>45700</v>
      </c>
      <c r="D135" s="193">
        <v>41150</v>
      </c>
      <c r="E135" s="194"/>
      <c r="F135" s="55">
        <f t="shared" si="165"/>
        <v>41150</v>
      </c>
      <c r="G135" s="53"/>
      <c r="H135" s="54"/>
      <c r="I135" s="55">
        <f t="shared" si="166"/>
        <v>0</v>
      </c>
      <c r="J135" s="53">
        <v>5000</v>
      </c>
      <c r="K135" s="335">
        <v>-450</v>
      </c>
      <c r="L135" s="55">
        <f t="shared" si="167"/>
        <v>4550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2702</v>
      </c>
      <c r="D165" s="182">
        <f>SUM(D166,D171)</f>
        <v>0</v>
      </c>
      <c r="E165" s="183">
        <f t="shared" ref="E165:O165" si="210">SUM(E166,E171)</f>
        <v>0</v>
      </c>
      <c r="F165" s="71">
        <f t="shared" si="210"/>
        <v>0</v>
      </c>
      <c r="G165" s="182">
        <f t="shared" si="210"/>
        <v>0</v>
      </c>
      <c r="H165" s="183">
        <f t="shared" si="210"/>
        <v>0</v>
      </c>
      <c r="I165" s="71">
        <f t="shared" si="210"/>
        <v>0</v>
      </c>
      <c r="J165" s="182">
        <f t="shared" si="210"/>
        <v>2702</v>
      </c>
      <c r="K165" s="183">
        <f t="shared" si="210"/>
        <v>0</v>
      </c>
      <c r="L165" s="71">
        <f t="shared" si="210"/>
        <v>2702</v>
      </c>
      <c r="M165" s="182">
        <f t="shared" si="210"/>
        <v>0</v>
      </c>
      <c r="N165" s="183">
        <f t="shared" si="210"/>
        <v>0</v>
      </c>
      <c r="O165" s="71">
        <f t="shared" si="210"/>
        <v>0</v>
      </c>
      <c r="P165" s="75"/>
    </row>
    <row r="166" spans="1:16" ht="23.25" customHeight="1" x14ac:dyDescent="0.25">
      <c r="A166" s="190">
        <v>2510</v>
      </c>
      <c r="B166" s="80" t="s">
        <v>185</v>
      </c>
      <c r="C166" s="81">
        <f t="shared" si="193"/>
        <v>2702</v>
      </c>
      <c r="D166" s="191">
        <f>SUM(D167:D170)</f>
        <v>0</v>
      </c>
      <c r="E166" s="192">
        <f t="shared" ref="E166:O166" si="211">SUM(E167:E170)</f>
        <v>0</v>
      </c>
      <c r="F166" s="132">
        <f t="shared" si="211"/>
        <v>0</v>
      </c>
      <c r="G166" s="191">
        <f t="shared" si="211"/>
        <v>0</v>
      </c>
      <c r="H166" s="192">
        <f t="shared" si="211"/>
        <v>0</v>
      </c>
      <c r="I166" s="132">
        <f t="shared" si="211"/>
        <v>0</v>
      </c>
      <c r="J166" s="191">
        <f t="shared" si="211"/>
        <v>2702</v>
      </c>
      <c r="K166" s="192">
        <f t="shared" si="211"/>
        <v>0</v>
      </c>
      <c r="L166" s="132">
        <f t="shared" si="211"/>
        <v>2702</v>
      </c>
      <c r="M166" s="191">
        <f t="shared" si="211"/>
        <v>0</v>
      </c>
      <c r="N166" s="192">
        <f t="shared" si="211"/>
        <v>0</v>
      </c>
      <c r="O166" s="132">
        <f t="shared" si="211"/>
        <v>0</v>
      </c>
      <c r="P166" s="49"/>
    </row>
    <row r="167" spans="1:16" ht="24" customHeight="1" x14ac:dyDescent="0.25">
      <c r="A167" s="51">
        <v>2512</v>
      </c>
      <c r="B167" s="87" t="s">
        <v>186</v>
      </c>
      <c r="C167" s="88">
        <f t="shared" si="193"/>
        <v>2702</v>
      </c>
      <c r="D167" s="193"/>
      <c r="E167" s="194"/>
      <c r="F167" s="55">
        <f t="shared" ref="F167:F172" si="212">D167+E167</f>
        <v>0</v>
      </c>
      <c r="G167" s="53"/>
      <c r="H167" s="54"/>
      <c r="I167" s="55">
        <f t="shared" ref="I167:I172" si="213">G167+H167</f>
        <v>0</v>
      </c>
      <c r="J167" s="53">
        <f>2700+2</f>
        <v>2702</v>
      </c>
      <c r="K167" s="54"/>
      <c r="L167" s="55">
        <f t="shared" ref="L167:L172" si="214">K167+J167</f>
        <v>2702</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19500</v>
      </c>
      <c r="D194" s="171">
        <f t="shared" ref="D194:O194" si="259">SUM(D195,D230,D269,D283)</f>
        <v>19500</v>
      </c>
      <c r="E194" s="172">
        <f t="shared" si="259"/>
        <v>0</v>
      </c>
      <c r="F194" s="173">
        <f t="shared" si="259"/>
        <v>19500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249</v>
      </c>
      <c r="C230" s="176">
        <f t="shared" si="288"/>
        <v>19500</v>
      </c>
      <c r="D230" s="177">
        <f>D231+D251+D259</f>
        <v>19500</v>
      </c>
      <c r="E230" s="178">
        <f t="shared" ref="E230:F230" si="305">E231+E251+E259</f>
        <v>0</v>
      </c>
      <c r="F230" s="179">
        <f t="shared" si="305"/>
        <v>19500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x14ac:dyDescent="0.25">
      <c r="A259" s="67">
        <v>6400</v>
      </c>
      <c r="B259" s="181" t="s">
        <v>278</v>
      </c>
      <c r="C259" s="68">
        <f t="shared" si="288"/>
        <v>19500</v>
      </c>
      <c r="D259" s="182">
        <f>SUM(D260,D264)</f>
        <v>19500</v>
      </c>
      <c r="E259" s="183">
        <f t="shared" ref="E259:O259" si="341">SUM(E260,E264)</f>
        <v>0</v>
      </c>
      <c r="F259" s="71">
        <f t="shared" si="341"/>
        <v>19500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x14ac:dyDescent="0.25">
      <c r="A264" s="187">
        <v>6420</v>
      </c>
      <c r="B264" s="87" t="s">
        <v>283</v>
      </c>
      <c r="C264" s="88">
        <f t="shared" si="288"/>
        <v>19500</v>
      </c>
      <c r="D264" s="188">
        <f>SUM(D265:D268)</f>
        <v>19500</v>
      </c>
      <c r="E264" s="189">
        <f t="shared" ref="E264:F264" si="347">SUM(E265:E268)</f>
        <v>0</v>
      </c>
      <c r="F264" s="55">
        <f t="shared" si="347"/>
        <v>19500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7" t="s">
        <v>285</v>
      </c>
      <c r="C266" s="88">
        <f t="shared" si="288"/>
        <v>19500</v>
      </c>
      <c r="D266" s="193">
        <v>19500</v>
      </c>
      <c r="E266" s="194"/>
      <c r="F266" s="55">
        <f t="shared" si="351"/>
        <v>19500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911015</v>
      </c>
      <c r="D289" s="248">
        <f t="shared" ref="D289:O289" si="389">SUM(D286,D269,D230,D195,D187,D173,D75,D53,D283)</f>
        <v>901913</v>
      </c>
      <c r="E289" s="249">
        <f t="shared" si="389"/>
        <v>0</v>
      </c>
      <c r="F289" s="250">
        <f t="shared" si="389"/>
        <v>901913</v>
      </c>
      <c r="G289" s="248">
        <f t="shared" si="389"/>
        <v>0</v>
      </c>
      <c r="H289" s="249">
        <f t="shared" si="389"/>
        <v>0</v>
      </c>
      <c r="I289" s="250">
        <f t="shared" si="389"/>
        <v>0</v>
      </c>
      <c r="J289" s="248">
        <f t="shared" si="389"/>
        <v>9102</v>
      </c>
      <c r="K289" s="249">
        <f t="shared" si="389"/>
        <v>0</v>
      </c>
      <c r="L289" s="250">
        <f t="shared" si="389"/>
        <v>9102</v>
      </c>
      <c r="M289" s="248">
        <f t="shared" si="389"/>
        <v>0</v>
      </c>
      <c r="N289" s="249">
        <f t="shared" si="389"/>
        <v>0</v>
      </c>
      <c r="O289" s="250">
        <f t="shared" si="389"/>
        <v>0</v>
      </c>
      <c r="P289" s="251"/>
    </row>
    <row r="290" spans="1:16" s="28" customFormat="1" ht="13.5" thickTop="1" thickBot="1" x14ac:dyDescent="0.3">
      <c r="A290" s="889" t="s">
        <v>311</v>
      </c>
      <c r="B290" s="890"/>
      <c r="C290" s="252">
        <f t="shared" si="371"/>
        <v>-2</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-2</v>
      </c>
      <c r="K290" s="254">
        <f t="shared" ref="K290:L290" si="392">(K26+K43)-K51</f>
        <v>0</v>
      </c>
      <c r="L290" s="255">
        <f t="shared" si="392"/>
        <v>-2</v>
      </c>
      <c r="M290" s="253">
        <f>M45-M51</f>
        <v>0</v>
      </c>
      <c r="N290" s="254">
        <f t="shared" ref="N290:O290" si="393">N45-N51</f>
        <v>0</v>
      </c>
      <c r="O290" s="255">
        <f t="shared" si="393"/>
        <v>0</v>
      </c>
      <c r="P290" s="256"/>
    </row>
    <row r="291" spans="1:16" s="28" customFormat="1" ht="12.75" thickTop="1" x14ac:dyDescent="0.25">
      <c r="A291" s="891" t="s">
        <v>312</v>
      </c>
      <c r="B291" s="892"/>
      <c r="C291" s="257">
        <f t="shared" si="371"/>
        <v>2</v>
      </c>
      <c r="D291" s="258">
        <f t="shared" ref="D291:O291" si="394">SUM(D292,D293)-D300+D301</f>
        <v>0</v>
      </c>
      <c r="E291" s="259">
        <f t="shared" si="394"/>
        <v>0</v>
      </c>
      <c r="F291" s="260">
        <f t="shared" si="394"/>
        <v>0</v>
      </c>
      <c r="G291" s="258">
        <f t="shared" si="394"/>
        <v>0</v>
      </c>
      <c r="H291" s="259">
        <f t="shared" si="394"/>
        <v>0</v>
      </c>
      <c r="I291" s="260">
        <f t="shared" si="394"/>
        <v>0</v>
      </c>
      <c r="J291" s="258">
        <f t="shared" si="394"/>
        <v>2</v>
      </c>
      <c r="K291" s="259">
        <f t="shared" si="394"/>
        <v>0</v>
      </c>
      <c r="L291" s="260">
        <f t="shared" si="394"/>
        <v>2</v>
      </c>
      <c r="M291" s="258">
        <f t="shared" si="394"/>
        <v>0</v>
      </c>
      <c r="N291" s="259">
        <f t="shared" si="394"/>
        <v>0</v>
      </c>
      <c r="O291" s="260">
        <f t="shared" si="394"/>
        <v>0</v>
      </c>
      <c r="P291" s="261"/>
    </row>
    <row r="292" spans="1:16" s="28" customFormat="1" ht="12.75" thickBot="1" x14ac:dyDescent="0.3">
      <c r="A292" s="155" t="s">
        <v>313</v>
      </c>
      <c r="B292" s="155" t="s">
        <v>314</v>
      </c>
      <c r="C292" s="156">
        <f t="shared" si="371"/>
        <v>2</v>
      </c>
      <c r="D292" s="157">
        <f t="shared" ref="D292:O292" si="395">D21-D286</f>
        <v>0</v>
      </c>
      <c r="E292" s="158">
        <f t="shared" si="395"/>
        <v>0</v>
      </c>
      <c r="F292" s="159">
        <f t="shared" si="395"/>
        <v>0</v>
      </c>
      <c r="G292" s="157">
        <f t="shared" si="395"/>
        <v>0</v>
      </c>
      <c r="H292" s="158">
        <f t="shared" si="395"/>
        <v>0</v>
      </c>
      <c r="I292" s="159">
        <f t="shared" si="395"/>
        <v>0</v>
      </c>
      <c r="J292" s="157">
        <f t="shared" si="395"/>
        <v>2</v>
      </c>
      <c r="K292" s="158">
        <f t="shared" si="395"/>
        <v>0</v>
      </c>
      <c r="L292" s="159">
        <f t="shared" si="395"/>
        <v>2</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bitSrH5HgvxSnomgEUf4ogR/w0vhoqxCjpk2bVRcg8c5xWGxgsuDowdgBR7FmOd7gJUoNSTYCpXdqc7ZX+eGw==" saltValue="kc/RCKpOzdXL6yENiQ9uXw==" spinCount="100000" sheet="1" objects="1" scenarios="1" formatCells="0" formatColumns="0" formatRows="0" deleteColumns="0"/>
  <autoFilter ref="A18:P301">
    <filterColumn colId="2">
      <filters>
        <filter val="1 300"/>
        <filter val="13 000"/>
        <filter val="13 100"/>
        <filter val="132 942"/>
        <filter val="135 447"/>
        <filter val="15 500"/>
        <filter val="158 513"/>
        <filter val="161 973"/>
        <filter val="18 584"/>
        <filter val="19 500"/>
        <filter val="19 880"/>
        <filter val="2"/>
        <filter val="-2"/>
        <filter val="2 702"/>
        <filter val="2 750"/>
        <filter val="2 930"/>
        <filter val="245"/>
        <filter val="26 155"/>
        <filter val="29 031"/>
        <filter val="39 581"/>
        <filter val="396 001"/>
        <filter val="4 697"/>
        <filter val="44 585"/>
        <filter val="45 700"/>
        <filter val="48 450"/>
        <filter val="48 846"/>
        <filter val="5 655"/>
        <filter val="5 750"/>
        <filter val="531 448"/>
        <filter val="571 029"/>
        <filter val="585"/>
        <filter val="61 946"/>
        <filter val="62 776"/>
        <filter val="7 500"/>
        <filter val="733 002"/>
        <filter val="8 460"/>
        <filter val="830"/>
        <filter val="891 515"/>
        <filter val="9 100"/>
        <filter val="9 941"/>
        <filter val="901 913"/>
        <filter val="911 0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8.pielikums Jūrmalas pilsētas domes
2019.gada 19.decembra saistošajiem noteikumiem Nr.56
(protokols Nr.16, 31.punkts)</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U1" sqref="U1"/>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821</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822</v>
      </c>
      <c r="D6" s="916"/>
      <c r="E6" s="916"/>
      <c r="F6" s="916"/>
      <c r="G6" s="916"/>
      <c r="H6" s="916"/>
      <c r="I6" s="916"/>
      <c r="J6" s="916"/>
      <c r="K6" s="916"/>
      <c r="L6" s="916"/>
      <c r="M6" s="916"/>
      <c r="N6" s="916"/>
      <c r="O6" s="916"/>
      <c r="P6" s="917"/>
      <c r="Q6" s="273"/>
    </row>
    <row r="7" spans="1:17" x14ac:dyDescent="0.25">
      <c r="A7" s="7" t="s">
        <v>10</v>
      </c>
      <c r="B7" s="8"/>
      <c r="C7" s="921" t="s">
        <v>823</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552</v>
      </c>
      <c r="D9" s="916"/>
      <c r="E9" s="916"/>
      <c r="F9" s="916"/>
      <c r="G9" s="916"/>
      <c r="H9" s="916"/>
      <c r="I9" s="916"/>
      <c r="J9" s="916"/>
      <c r="K9" s="916"/>
      <c r="L9" s="916"/>
      <c r="M9" s="916"/>
      <c r="N9" s="916"/>
      <c r="O9" s="916"/>
      <c r="P9" s="917"/>
      <c r="Q9" s="273"/>
    </row>
    <row r="10" spans="1:17" ht="12.75" customHeight="1" x14ac:dyDescent="0.25">
      <c r="A10" s="7"/>
      <c r="B10" s="8" t="s">
        <v>15</v>
      </c>
      <c r="C10" s="916" t="s">
        <v>824</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562365</v>
      </c>
      <c r="D20" s="32">
        <f>SUM(D21,D24,D25,D41,D43)</f>
        <v>558365</v>
      </c>
      <c r="E20" s="33">
        <f t="shared" ref="E20:F20" si="1">SUM(E21,E24,E25,E41,E43)</f>
        <v>0</v>
      </c>
      <c r="F20" s="34">
        <f t="shared" si="1"/>
        <v>558365</v>
      </c>
      <c r="G20" s="32">
        <f>SUM(G21,G24,G43)</f>
        <v>4000</v>
      </c>
      <c r="H20" s="33">
        <f t="shared" ref="H20:I20" si="2">SUM(H21,H24,H43)</f>
        <v>0</v>
      </c>
      <c r="I20" s="34">
        <f t="shared" si="2"/>
        <v>4000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44</v>
      </c>
      <c r="C24" s="59">
        <f>F24+I24</f>
        <v>562365</v>
      </c>
      <c r="D24" s="60">
        <f>D51</f>
        <v>558365</v>
      </c>
      <c r="E24" s="387">
        <f>-8000+8000</f>
        <v>0</v>
      </c>
      <c r="F24" s="62">
        <f t="shared" si="9"/>
        <v>558365</v>
      </c>
      <c r="G24" s="60">
        <f>G51</f>
        <v>4000</v>
      </c>
      <c r="H24" s="61"/>
      <c r="I24" s="62">
        <f t="shared" si="10"/>
        <v>4000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si="0"/>
        <v>562365</v>
      </c>
      <c r="D50" s="157">
        <f>SUM(D51,D286)</f>
        <v>558365</v>
      </c>
      <c r="E50" s="158">
        <f t="shared" ref="E50:F50" si="26">SUM(E51,E286)</f>
        <v>0</v>
      </c>
      <c r="F50" s="159">
        <f t="shared" si="26"/>
        <v>558365</v>
      </c>
      <c r="G50" s="157">
        <f>SUM(G51,G286)</f>
        <v>4000</v>
      </c>
      <c r="H50" s="158">
        <f>SUM(H51,H286)</f>
        <v>0</v>
      </c>
      <c r="I50" s="159">
        <f t="shared" ref="I50" si="27">SUM(I51,I286)</f>
        <v>4000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562365</v>
      </c>
      <c r="D51" s="163">
        <f>SUM(D52,D194)</f>
        <v>558365</v>
      </c>
      <c r="E51" s="164">
        <f t="shared" ref="E51:F51" si="30">SUM(E52,E194)</f>
        <v>0</v>
      </c>
      <c r="F51" s="165">
        <f t="shared" si="30"/>
        <v>558365</v>
      </c>
      <c r="G51" s="163">
        <f>SUM(G52,G194)</f>
        <v>4000</v>
      </c>
      <c r="H51" s="164">
        <f t="shared" ref="H51:I51" si="31">SUM(H52,H194)</f>
        <v>0</v>
      </c>
      <c r="I51" s="165">
        <f t="shared" si="31"/>
        <v>4000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144755</v>
      </c>
      <c r="D52" s="171">
        <f>SUM(D53,D75,D173,D187)</f>
        <v>144755</v>
      </c>
      <c r="E52" s="172">
        <f t="shared" ref="E52:F52" si="34">SUM(E53,E75,E173,E187)</f>
        <v>0</v>
      </c>
      <c r="F52" s="173">
        <f t="shared" si="34"/>
        <v>144755</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4">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144755</v>
      </c>
      <c r="D75" s="177">
        <f>SUM(D76,D83,D130,D164,D165,D172)</f>
        <v>144755</v>
      </c>
      <c r="E75" s="178">
        <f t="shared" ref="E75:F75" si="74">SUM(E76,E83,E130,E164,E165,E172)</f>
        <v>0</v>
      </c>
      <c r="F75" s="179">
        <f t="shared" si="74"/>
        <v>144755</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85638</v>
      </c>
      <c r="D83" s="182">
        <f>SUM(D84,D89,D95,D103,D112,D116,D122,D128)</f>
        <v>85638</v>
      </c>
      <c r="E83" s="183">
        <f t="shared" ref="E83:F83" si="98">SUM(E84,E89,E95,E103,E112,E116,E122,E128)</f>
        <v>0</v>
      </c>
      <c r="F83" s="71">
        <f t="shared" si="98"/>
        <v>85638</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5703</v>
      </c>
      <c r="D89" s="188">
        <f>SUM(D90:D94)</f>
        <v>5703</v>
      </c>
      <c r="E89" s="189">
        <f t="shared" ref="E89:F89" si="111">SUM(E90:E94)</f>
        <v>0</v>
      </c>
      <c r="F89" s="55">
        <f t="shared" si="111"/>
        <v>5703</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5703</v>
      </c>
      <c r="D92" s="193">
        <v>5703</v>
      </c>
      <c r="E92" s="194"/>
      <c r="F92" s="55">
        <f t="shared" si="115"/>
        <v>5703</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78935</v>
      </c>
      <c r="D103" s="188">
        <f>SUM(D104:D111)</f>
        <v>78935</v>
      </c>
      <c r="E103" s="189">
        <f t="shared" ref="E103:F103" si="127">SUM(E104:E111)</f>
        <v>0</v>
      </c>
      <c r="F103" s="55">
        <f t="shared" si="127"/>
        <v>78935</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62108</v>
      </c>
      <c r="D106" s="193">
        <v>62108</v>
      </c>
      <c r="E106" s="194"/>
      <c r="F106" s="55">
        <f t="shared" si="131"/>
        <v>62108</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16827</v>
      </c>
      <c r="D107" s="193">
        <v>16827</v>
      </c>
      <c r="E107" s="194"/>
      <c r="F107" s="55">
        <f t="shared" si="131"/>
        <v>16827</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1000</v>
      </c>
      <c r="D122" s="188">
        <f>SUM(D123:D127)</f>
        <v>1000</v>
      </c>
      <c r="E122" s="189">
        <f t="shared" ref="E122:F122" si="151">SUM(E123:E127)</f>
        <v>0</v>
      </c>
      <c r="F122" s="55">
        <f t="shared" si="151"/>
        <v>1000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1000</v>
      </c>
      <c r="D127" s="193">
        <v>1000</v>
      </c>
      <c r="E127" s="194"/>
      <c r="F127" s="55">
        <f t="shared" si="155"/>
        <v>1000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59117</v>
      </c>
      <c r="D130" s="182">
        <f>SUM(D131,D136,D140,D141,D144,D151,D159,D160,D163)</f>
        <v>59117</v>
      </c>
      <c r="E130" s="183">
        <f t="shared" ref="E130:F130" si="160">SUM(E131,E136,E140,E141,E144,E151,E159,E160,E163)</f>
        <v>0</v>
      </c>
      <c r="F130" s="71">
        <f t="shared" si="160"/>
        <v>59117</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55612</v>
      </c>
      <c r="D131" s="191">
        <f t="shared" ref="D131:O131" si="164">SUM(D132:D135)</f>
        <v>55612</v>
      </c>
      <c r="E131" s="192">
        <f t="shared" si="164"/>
        <v>0</v>
      </c>
      <c r="F131" s="132">
        <f t="shared" si="164"/>
        <v>55612</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53047</v>
      </c>
      <c r="D133" s="193">
        <v>53047</v>
      </c>
      <c r="E133" s="194"/>
      <c r="F133" s="55">
        <f t="shared" si="165"/>
        <v>53047</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2565</v>
      </c>
      <c r="D135" s="193">
        <v>2565</v>
      </c>
      <c r="E135" s="194"/>
      <c r="F135" s="55">
        <f t="shared" si="165"/>
        <v>2565</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182</v>
      </c>
      <c r="C163" s="141">
        <f t="shared" si="193"/>
        <v>3505</v>
      </c>
      <c r="D163" s="199">
        <v>3505</v>
      </c>
      <c r="E163" s="200"/>
      <c r="F163" s="139">
        <f t="shared" si="206"/>
        <v>3505</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417610</v>
      </c>
      <c r="D194" s="171">
        <f>SUM(D195,D230,D269,D283)</f>
        <v>413610</v>
      </c>
      <c r="E194" s="172">
        <f t="shared" ref="E194:O194" si="259">SUM(E195,E230,E269,E283)</f>
        <v>0</v>
      </c>
      <c r="F194" s="173">
        <f t="shared" si="259"/>
        <v>413610</v>
      </c>
      <c r="G194" s="171">
        <f t="shared" si="259"/>
        <v>4000</v>
      </c>
      <c r="H194" s="172">
        <f t="shared" si="259"/>
        <v>0</v>
      </c>
      <c r="I194" s="173">
        <f t="shared" si="259"/>
        <v>4000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417610</v>
      </c>
      <c r="D195" s="177">
        <f>D196+D204</f>
        <v>413610</v>
      </c>
      <c r="E195" s="178">
        <f t="shared" ref="E195:F195" si="260">E196+E204</f>
        <v>0</v>
      </c>
      <c r="F195" s="179">
        <f t="shared" si="260"/>
        <v>413610</v>
      </c>
      <c r="G195" s="177">
        <f>G196+G204</f>
        <v>4000</v>
      </c>
      <c r="H195" s="178">
        <f t="shared" ref="H195:I195" si="261">H196+H204</f>
        <v>0</v>
      </c>
      <c r="I195" s="179">
        <f t="shared" si="261"/>
        <v>4000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417610</v>
      </c>
      <c r="D204" s="182">
        <f>D205+D215+D216+D225+D226+D227+D229</f>
        <v>413610</v>
      </c>
      <c r="E204" s="183">
        <f t="shared" ref="E204:F204" si="276">E205+E215+E216+E225+E226+E227+E229</f>
        <v>0</v>
      </c>
      <c r="F204" s="71">
        <f t="shared" si="276"/>
        <v>413610</v>
      </c>
      <c r="G204" s="182">
        <f>G205+G215+G216+G225+G226+G227+G229</f>
        <v>4000</v>
      </c>
      <c r="H204" s="183">
        <f t="shared" ref="H204:I204" si="277">H205+H215+H216+H225+H226+H227+H229</f>
        <v>0</v>
      </c>
      <c r="I204" s="71">
        <f t="shared" si="277"/>
        <v>4000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5610</v>
      </c>
      <c r="D216" s="188">
        <f>SUM(D217:D224)</f>
        <v>13610</v>
      </c>
      <c r="E216" s="189">
        <f t="shared" ref="E216:F216" si="289">SUM(E217:E224)</f>
        <v>-8000</v>
      </c>
      <c r="F216" s="55">
        <f t="shared" si="289"/>
        <v>5610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5610</v>
      </c>
      <c r="D224" s="193">
        <v>13610</v>
      </c>
      <c r="E224" s="388">
        <v>-8000</v>
      </c>
      <c r="F224" s="55">
        <f t="shared" si="293"/>
        <v>5610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412000</v>
      </c>
      <c r="D225" s="193">
        <v>400000</v>
      </c>
      <c r="E225" s="388">
        <v>8000</v>
      </c>
      <c r="F225" s="55">
        <f t="shared" si="293"/>
        <v>408000</v>
      </c>
      <c r="G225" s="53">
        <v>4000</v>
      </c>
      <c r="H225" s="54"/>
      <c r="I225" s="55">
        <f t="shared" si="294"/>
        <v>4000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562365</v>
      </c>
      <c r="D289" s="248">
        <f t="shared" ref="D289:O289" si="389">SUM(D286,D269,D230,D195,D187,D173,D75,D53,D283)</f>
        <v>558365</v>
      </c>
      <c r="E289" s="249">
        <f t="shared" si="389"/>
        <v>0</v>
      </c>
      <c r="F289" s="250">
        <f t="shared" si="389"/>
        <v>558365</v>
      </c>
      <c r="G289" s="248">
        <f t="shared" si="389"/>
        <v>4000</v>
      </c>
      <c r="H289" s="249">
        <f t="shared" si="389"/>
        <v>0</v>
      </c>
      <c r="I289" s="250">
        <f t="shared" si="389"/>
        <v>4000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hidden="1" thickTop="1" x14ac:dyDescent="0.25">
      <c r="A303" s="485"/>
      <c r="B303" s="2"/>
      <c r="C303" s="2"/>
      <c r="D303" s="2"/>
      <c r="E303" s="2"/>
      <c r="F303" s="2"/>
      <c r="G303" s="2"/>
      <c r="H303" s="2"/>
      <c r="I303" s="2"/>
      <c r="J303" s="2"/>
      <c r="K303" s="2"/>
      <c r="L303" s="2"/>
      <c r="M303" s="2"/>
      <c r="N303" s="2"/>
      <c r="O303" s="2"/>
      <c r="P303" s="486"/>
    </row>
    <row r="304" spans="1:16" ht="12.75" hidden="1" thickTop="1" x14ac:dyDescent="0.25">
      <c r="A304" s="485"/>
      <c r="B304" s="2"/>
      <c r="C304" s="2"/>
      <c r="D304" s="2"/>
      <c r="E304" s="2"/>
      <c r="F304" s="2"/>
      <c r="G304" s="2"/>
      <c r="H304" s="2"/>
      <c r="I304" s="2"/>
      <c r="J304" s="2"/>
      <c r="K304" s="2"/>
      <c r="L304" s="2"/>
      <c r="M304" s="2"/>
      <c r="N304" s="2"/>
      <c r="O304" s="2"/>
      <c r="P304" s="486"/>
    </row>
    <row r="305" spans="1:16" ht="12.75" hidden="1" thickTop="1" x14ac:dyDescent="0.25">
      <c r="A305" s="485"/>
      <c r="B305" s="2"/>
      <c r="C305" s="2"/>
      <c r="D305" s="2"/>
      <c r="E305" s="2"/>
      <c r="F305" s="2"/>
      <c r="G305" s="2"/>
      <c r="H305" s="2"/>
      <c r="I305" s="2"/>
      <c r="J305" s="2"/>
      <c r="K305" s="2"/>
      <c r="L305" s="2"/>
      <c r="M305" s="2"/>
      <c r="N305" s="2"/>
      <c r="O305" s="2"/>
      <c r="P305" s="486"/>
    </row>
    <row r="306" spans="1:16" ht="12.75" hidden="1" customHeight="1" x14ac:dyDescent="0.25">
      <c r="A306" s="485"/>
      <c r="B306" s="487"/>
      <c r="C306" s="2"/>
      <c r="D306" s="2"/>
      <c r="E306" s="2"/>
      <c r="F306" s="2"/>
      <c r="G306" s="2"/>
      <c r="H306" s="2"/>
      <c r="I306" s="2"/>
      <c r="J306" s="2"/>
      <c r="K306" s="2"/>
      <c r="L306" s="2"/>
      <c r="M306" s="2"/>
      <c r="N306" s="2"/>
      <c r="O306" s="2"/>
      <c r="P306" s="486"/>
    </row>
    <row r="307" spans="1:16" ht="12.75" hidden="1" thickTop="1" x14ac:dyDescent="0.25">
      <c r="A307" s="485"/>
      <c r="B307" s="2"/>
      <c r="C307" s="2"/>
      <c r="D307" s="2"/>
      <c r="E307" s="2"/>
      <c r="F307" s="2"/>
      <c r="G307" s="2"/>
      <c r="H307" s="2"/>
      <c r="I307" s="2"/>
      <c r="J307" s="2"/>
      <c r="K307" s="2"/>
      <c r="L307" s="2"/>
      <c r="M307" s="2"/>
      <c r="N307" s="2"/>
      <c r="O307" s="2"/>
      <c r="P307" s="486"/>
    </row>
    <row r="308" spans="1:16" ht="12.75" hidden="1" thickTop="1" x14ac:dyDescent="0.25">
      <c r="A308" s="485"/>
      <c r="B308" s="487"/>
      <c r="C308" s="2"/>
      <c r="D308" s="2"/>
      <c r="E308" s="2"/>
      <c r="F308" s="2"/>
      <c r="G308" s="2"/>
      <c r="H308" s="2"/>
      <c r="I308" s="2"/>
      <c r="J308" s="2"/>
      <c r="K308" s="2"/>
      <c r="L308" s="2"/>
      <c r="M308" s="2"/>
      <c r="N308" s="2"/>
      <c r="O308" s="2"/>
      <c r="P308" s="486"/>
    </row>
    <row r="309" spans="1:16" ht="12.75" hidden="1" thickTop="1" x14ac:dyDescent="0.25">
      <c r="A309" s="485"/>
      <c r="B309" s="2"/>
      <c r="C309" s="2"/>
      <c r="D309" s="2"/>
      <c r="E309" s="2"/>
      <c r="F309" s="2"/>
      <c r="G309" s="2"/>
      <c r="H309" s="2"/>
      <c r="I309" s="2"/>
      <c r="J309" s="2"/>
      <c r="K309" s="2"/>
      <c r="L309" s="2"/>
      <c r="M309" s="2"/>
      <c r="N309" s="2"/>
      <c r="O309" s="2"/>
      <c r="P309" s="486"/>
    </row>
    <row r="310" spans="1:16" ht="12.75" hidden="1" thickTop="1" x14ac:dyDescent="0.25">
      <c r="A310" s="488"/>
      <c r="B310" s="489"/>
      <c r="C310" s="489"/>
      <c r="D310" s="489"/>
      <c r="E310" s="489"/>
      <c r="F310" s="489"/>
      <c r="G310" s="489"/>
      <c r="H310" s="489"/>
      <c r="I310" s="489"/>
      <c r="J310" s="489"/>
      <c r="K310" s="489"/>
      <c r="L310" s="489"/>
      <c r="M310" s="489"/>
      <c r="N310" s="489"/>
      <c r="O310" s="489"/>
      <c r="P310" s="490"/>
    </row>
    <row r="311" spans="1:16" ht="12.75" thickTop="1"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1vbKLLsBd0J+T2rV7fzVzsOtudX7c59Ln+onN3NjuSu3myxehmi8kC1c5jc8VSDRhGNvkJazP3ubxShJrH9v4A==" saltValue="qpIgWVigABmtOBtY7f2auw==" spinCount="100000" sheet="1" objects="1" scenarios="1" formatCells="0" formatColumns="0" formatRows="0" deleteColumns="0"/>
  <autoFilter ref="A18:P301">
    <filterColumn colId="2">
      <filters>
        <filter val="1 000"/>
        <filter val="144 755"/>
        <filter val="16 827"/>
        <filter val="2 565"/>
        <filter val="3 505"/>
        <filter val="412 000"/>
        <filter val="417 610"/>
        <filter val="5 610"/>
        <filter val="5 703"/>
        <filter val="53 047"/>
        <filter val="55 612"/>
        <filter val="562 365"/>
        <filter val="59 117"/>
        <filter val="62 108"/>
        <filter val="78 935"/>
        <filter val="85 63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17.pielikums Jūrmalas pilsētas domes
2019.gada 19.decembra saistošajiem noteikumiem Nr.56
(protokols Nr.16, 31.punkts)</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S2" sqref="S2"/>
    </sheetView>
  </sheetViews>
  <sheetFormatPr defaultRowHeight="12" outlineLevelCol="1" x14ac:dyDescent="0.25"/>
  <cols>
    <col min="1" max="1" width="10.85546875" style="272" customWidth="1"/>
    <col min="2" max="2" width="28" style="272" customWidth="1"/>
    <col min="3" max="3" width="8.5703125" style="272" customWidth="1"/>
    <col min="4" max="4" width="8.7109375" style="272" hidden="1" customWidth="1" outlineLevel="1"/>
    <col min="5" max="5" width="9.14062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982</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3</v>
      </c>
      <c r="D3" s="921"/>
      <c r="E3" s="921"/>
      <c r="F3" s="921"/>
      <c r="G3" s="921"/>
      <c r="H3" s="921"/>
      <c r="I3" s="921"/>
      <c r="J3" s="921"/>
      <c r="K3" s="921"/>
      <c r="L3" s="921"/>
      <c r="M3" s="921"/>
      <c r="N3" s="921"/>
      <c r="O3" s="921"/>
      <c r="P3" s="922"/>
      <c r="Q3" s="273"/>
    </row>
    <row r="4" spans="1:17" ht="12.75" customHeight="1" x14ac:dyDescent="0.25">
      <c r="A4" s="5" t="s">
        <v>4</v>
      </c>
      <c r="B4" s="6"/>
      <c r="C4" s="921" t="s">
        <v>5</v>
      </c>
      <c r="D4" s="921"/>
      <c r="E4" s="921"/>
      <c r="F4" s="921"/>
      <c r="G4" s="921"/>
      <c r="H4" s="921"/>
      <c r="I4" s="921"/>
      <c r="J4" s="921"/>
      <c r="K4" s="921"/>
      <c r="L4" s="921"/>
      <c r="M4" s="921"/>
      <c r="N4" s="921"/>
      <c r="O4" s="921"/>
      <c r="P4" s="922"/>
      <c r="Q4" s="273"/>
    </row>
    <row r="5" spans="1:17" ht="12.75" customHeight="1" x14ac:dyDescent="0.25">
      <c r="A5" s="7" t="s">
        <v>6</v>
      </c>
      <c r="B5" s="8"/>
      <c r="C5" s="916" t="s">
        <v>7</v>
      </c>
      <c r="D5" s="916"/>
      <c r="E5" s="916"/>
      <c r="F5" s="916"/>
      <c r="G5" s="916"/>
      <c r="H5" s="916"/>
      <c r="I5" s="916"/>
      <c r="J5" s="916"/>
      <c r="K5" s="916"/>
      <c r="L5" s="916"/>
      <c r="M5" s="916"/>
      <c r="N5" s="916"/>
      <c r="O5" s="916"/>
      <c r="P5" s="917"/>
      <c r="Q5" s="273"/>
    </row>
    <row r="6" spans="1:17" ht="12.75" customHeight="1" x14ac:dyDescent="0.25">
      <c r="A6" s="7" t="s">
        <v>8</v>
      </c>
      <c r="B6" s="8"/>
      <c r="C6" s="916" t="s">
        <v>983</v>
      </c>
      <c r="D6" s="916"/>
      <c r="E6" s="916"/>
      <c r="F6" s="916"/>
      <c r="G6" s="916"/>
      <c r="H6" s="916"/>
      <c r="I6" s="916"/>
      <c r="J6" s="916"/>
      <c r="K6" s="916"/>
      <c r="L6" s="916"/>
      <c r="M6" s="916"/>
      <c r="N6" s="916"/>
      <c r="O6" s="916"/>
      <c r="P6" s="917"/>
      <c r="Q6" s="273"/>
    </row>
    <row r="7" spans="1:17" ht="24.75" customHeight="1" x14ac:dyDescent="0.25">
      <c r="A7" s="7" t="s">
        <v>10</v>
      </c>
      <c r="B7" s="8"/>
      <c r="C7" s="921" t="s">
        <v>984</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14</v>
      </c>
      <c r="D9" s="916"/>
      <c r="E9" s="916"/>
      <c r="F9" s="916"/>
      <c r="G9" s="916"/>
      <c r="H9" s="916"/>
      <c r="I9" s="916"/>
      <c r="J9" s="916"/>
      <c r="K9" s="916"/>
      <c r="L9" s="916"/>
      <c r="M9" s="916"/>
      <c r="N9" s="916"/>
      <c r="O9" s="916"/>
      <c r="P9" s="917"/>
      <c r="Q9" s="273"/>
    </row>
    <row r="10" spans="1:17" ht="12.75" customHeight="1" x14ac:dyDescent="0.25">
      <c r="A10" s="7"/>
      <c r="B10" s="8" t="s">
        <v>15</v>
      </c>
      <c r="C10" s="916" t="s">
        <v>16</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19</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1029317</v>
      </c>
      <c r="D20" s="32">
        <f>SUM(D21,D24,D25,D41,D43)</f>
        <v>998261</v>
      </c>
      <c r="E20" s="33">
        <f t="shared" ref="E20:F20" si="1">SUM(E21,E24,E25,E41,E43)</f>
        <v>0</v>
      </c>
      <c r="F20" s="34">
        <f t="shared" si="1"/>
        <v>998261</v>
      </c>
      <c r="G20" s="32">
        <f>SUM(G21,G24,G43)</f>
        <v>10724</v>
      </c>
      <c r="H20" s="33">
        <f t="shared" ref="H20:I20" si="2">SUM(H21,H24,H43)</f>
        <v>0</v>
      </c>
      <c r="I20" s="34">
        <f t="shared" si="2"/>
        <v>10724</v>
      </c>
      <c r="J20" s="32">
        <f>SUM(J21,J26,J43)</f>
        <v>20332</v>
      </c>
      <c r="K20" s="33">
        <f t="shared" ref="K20:L20" si="3">SUM(K21,K26,K43)</f>
        <v>0</v>
      </c>
      <c r="L20" s="34">
        <f t="shared" si="3"/>
        <v>20332</v>
      </c>
      <c r="M20" s="32">
        <f>SUM(M21,M45)</f>
        <v>0</v>
      </c>
      <c r="N20" s="33">
        <f t="shared" ref="N20:O20" si="4">SUM(N21,N45)</f>
        <v>0</v>
      </c>
      <c r="O20" s="34">
        <f t="shared" si="4"/>
        <v>0</v>
      </c>
      <c r="P20" s="35"/>
    </row>
    <row r="21" spans="1:16" ht="12.75" thickTop="1" x14ac:dyDescent="0.25">
      <c r="A21" s="36"/>
      <c r="B21" s="37" t="s">
        <v>41</v>
      </c>
      <c r="C21" s="38">
        <f t="shared" si="0"/>
        <v>1951</v>
      </c>
      <c r="D21" s="39">
        <f>SUM(D22:D23)</f>
        <v>0</v>
      </c>
      <c r="E21" s="40">
        <f t="shared" ref="E21:F21" si="5">SUM(E22:E23)</f>
        <v>0</v>
      </c>
      <c r="F21" s="41">
        <f t="shared" si="5"/>
        <v>0</v>
      </c>
      <c r="G21" s="39">
        <f>SUM(G22:G23)</f>
        <v>0</v>
      </c>
      <c r="H21" s="40">
        <f t="shared" ref="H21:I21" si="6">SUM(H22:H23)</f>
        <v>0</v>
      </c>
      <c r="I21" s="41">
        <f t="shared" si="6"/>
        <v>0</v>
      </c>
      <c r="J21" s="39">
        <f>SUM(J22:J23)</f>
        <v>1951</v>
      </c>
      <c r="K21" s="40">
        <f t="shared" ref="K21:L21" si="7">SUM(K22:K23)</f>
        <v>0</v>
      </c>
      <c r="L21" s="41">
        <f t="shared" si="7"/>
        <v>1951</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 t="shared" si="0"/>
        <v>1951</v>
      </c>
      <c r="D23" s="53"/>
      <c r="E23" s="54"/>
      <c r="F23" s="55">
        <f t="shared" ref="F23:F25" si="9">D23+E23</f>
        <v>0</v>
      </c>
      <c r="G23" s="53"/>
      <c r="H23" s="54"/>
      <c r="I23" s="55">
        <f t="shared" ref="I23:I24" si="10">G23+H23</f>
        <v>0</v>
      </c>
      <c r="J23" s="53">
        <v>1951</v>
      </c>
      <c r="K23" s="54"/>
      <c r="L23" s="56">
        <f>K23+J23</f>
        <v>1951</v>
      </c>
      <c r="M23" s="53"/>
      <c r="N23" s="54"/>
      <c r="O23" s="55">
        <f>N23+M23</f>
        <v>0</v>
      </c>
      <c r="P23" s="57"/>
    </row>
    <row r="24" spans="1:16" s="28" customFormat="1" ht="35.25" customHeight="1" thickBot="1" x14ac:dyDescent="0.3">
      <c r="A24" s="58">
        <v>19300</v>
      </c>
      <c r="B24" s="58" t="s">
        <v>44</v>
      </c>
      <c r="C24" s="59">
        <f>F24+I24</f>
        <v>1008985</v>
      </c>
      <c r="D24" s="60">
        <v>998261</v>
      </c>
      <c r="E24" s="61"/>
      <c r="F24" s="62">
        <f t="shared" si="9"/>
        <v>998261</v>
      </c>
      <c r="G24" s="60">
        <v>10724</v>
      </c>
      <c r="H24" s="61"/>
      <c r="I24" s="62">
        <f t="shared" si="10"/>
        <v>10724</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75" thickTop="1" x14ac:dyDescent="0.25">
      <c r="A26" s="67">
        <v>21300</v>
      </c>
      <c r="B26" s="67" t="s">
        <v>47</v>
      </c>
      <c r="C26" s="68">
        <f>L26</f>
        <v>18067</v>
      </c>
      <c r="D26" s="72" t="s">
        <v>45</v>
      </c>
      <c r="E26" s="73" t="s">
        <v>45</v>
      </c>
      <c r="F26" s="74" t="s">
        <v>45</v>
      </c>
      <c r="G26" s="72" t="s">
        <v>45</v>
      </c>
      <c r="H26" s="73" t="s">
        <v>45</v>
      </c>
      <c r="I26" s="74" t="s">
        <v>45</v>
      </c>
      <c r="J26" s="76">
        <f>SUM(J27,J31,J33,J36)</f>
        <v>18067</v>
      </c>
      <c r="K26" s="77">
        <f t="shared" ref="K26:L26" si="11">SUM(K27,K31,K33,K36)</f>
        <v>0</v>
      </c>
      <c r="L26" s="78">
        <f t="shared" si="11"/>
        <v>18067</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5.75" customHeight="1" x14ac:dyDescent="0.25">
      <c r="A33" s="79">
        <v>21380</v>
      </c>
      <c r="B33" s="67" t="s">
        <v>54</v>
      </c>
      <c r="C33" s="68">
        <f t="shared" si="16"/>
        <v>15137</v>
      </c>
      <c r="D33" s="72" t="s">
        <v>45</v>
      </c>
      <c r="E33" s="73" t="s">
        <v>45</v>
      </c>
      <c r="F33" s="74" t="s">
        <v>45</v>
      </c>
      <c r="G33" s="72" t="s">
        <v>45</v>
      </c>
      <c r="H33" s="73" t="s">
        <v>45</v>
      </c>
      <c r="I33" s="74" t="s">
        <v>45</v>
      </c>
      <c r="J33" s="76">
        <f>SUM(J34:J35)</f>
        <v>15137</v>
      </c>
      <c r="K33" s="77">
        <f t="shared" ref="K33:L33" si="17">SUM(K34:K35)</f>
        <v>0</v>
      </c>
      <c r="L33" s="78">
        <f t="shared" si="17"/>
        <v>15137</v>
      </c>
      <c r="M33" s="76" t="s">
        <v>45</v>
      </c>
      <c r="N33" s="77" t="s">
        <v>45</v>
      </c>
      <c r="O33" s="78" t="s">
        <v>45</v>
      </c>
      <c r="P33" s="75"/>
    </row>
    <row r="34" spans="1:16" ht="12" customHeight="1" x14ac:dyDescent="0.25">
      <c r="A34" s="44">
        <v>21381</v>
      </c>
      <c r="B34" s="80" t="s">
        <v>55</v>
      </c>
      <c r="C34" s="81">
        <f t="shared" si="16"/>
        <v>14836</v>
      </c>
      <c r="D34" s="82" t="s">
        <v>45</v>
      </c>
      <c r="E34" s="83" t="s">
        <v>45</v>
      </c>
      <c r="F34" s="84" t="s">
        <v>45</v>
      </c>
      <c r="G34" s="82" t="s">
        <v>45</v>
      </c>
      <c r="H34" s="83" t="s">
        <v>45</v>
      </c>
      <c r="I34" s="84" t="s">
        <v>45</v>
      </c>
      <c r="J34" s="46">
        <v>14836</v>
      </c>
      <c r="K34" s="47"/>
      <c r="L34" s="48">
        <f t="shared" ref="L34:L35" si="18">K34+J34</f>
        <v>14836</v>
      </c>
      <c r="M34" s="85" t="s">
        <v>45</v>
      </c>
      <c r="N34" s="86" t="s">
        <v>45</v>
      </c>
      <c r="O34" s="48" t="s">
        <v>45</v>
      </c>
      <c r="P34" s="49"/>
    </row>
    <row r="35" spans="1:16" ht="24" customHeight="1" x14ac:dyDescent="0.25">
      <c r="A35" s="51">
        <v>21383</v>
      </c>
      <c r="B35" s="87" t="s">
        <v>56</v>
      </c>
      <c r="C35" s="88">
        <f t="shared" si="16"/>
        <v>301</v>
      </c>
      <c r="D35" s="89" t="s">
        <v>45</v>
      </c>
      <c r="E35" s="90" t="s">
        <v>45</v>
      </c>
      <c r="F35" s="91" t="s">
        <v>45</v>
      </c>
      <c r="G35" s="89" t="s">
        <v>45</v>
      </c>
      <c r="H35" s="90" t="s">
        <v>45</v>
      </c>
      <c r="I35" s="91" t="s">
        <v>45</v>
      </c>
      <c r="J35" s="53">
        <v>301</v>
      </c>
      <c r="K35" s="54"/>
      <c r="L35" s="56">
        <f t="shared" si="18"/>
        <v>301</v>
      </c>
      <c r="M35" s="92" t="s">
        <v>45</v>
      </c>
      <c r="N35" s="93" t="s">
        <v>45</v>
      </c>
      <c r="O35" s="56" t="s">
        <v>45</v>
      </c>
      <c r="P35" s="57"/>
    </row>
    <row r="36" spans="1:16" s="28" customFormat="1" ht="36" x14ac:dyDescent="0.25">
      <c r="A36" s="79">
        <v>21390</v>
      </c>
      <c r="B36" s="67" t="s">
        <v>57</v>
      </c>
      <c r="C36" s="68">
        <f t="shared" si="16"/>
        <v>2930</v>
      </c>
      <c r="D36" s="72" t="s">
        <v>45</v>
      </c>
      <c r="E36" s="73" t="s">
        <v>45</v>
      </c>
      <c r="F36" s="74" t="s">
        <v>45</v>
      </c>
      <c r="G36" s="72" t="s">
        <v>45</v>
      </c>
      <c r="H36" s="73" t="s">
        <v>45</v>
      </c>
      <c r="I36" s="74" t="s">
        <v>45</v>
      </c>
      <c r="J36" s="76">
        <f>SUM(J37:J40)</f>
        <v>2930</v>
      </c>
      <c r="K36" s="77">
        <f t="shared" ref="K36:L36" si="19">SUM(K37:K40)</f>
        <v>0</v>
      </c>
      <c r="L36" s="78">
        <f t="shared" si="19"/>
        <v>2930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6.5" customHeight="1" x14ac:dyDescent="0.25">
      <c r="A38" s="51">
        <v>21393</v>
      </c>
      <c r="B38" s="87" t="s">
        <v>59</v>
      </c>
      <c r="C38" s="88">
        <f t="shared" si="16"/>
        <v>1480</v>
      </c>
      <c r="D38" s="89" t="s">
        <v>45</v>
      </c>
      <c r="E38" s="90" t="s">
        <v>45</v>
      </c>
      <c r="F38" s="91" t="s">
        <v>45</v>
      </c>
      <c r="G38" s="89" t="s">
        <v>45</v>
      </c>
      <c r="H38" s="90" t="s">
        <v>45</v>
      </c>
      <c r="I38" s="91" t="s">
        <v>45</v>
      </c>
      <c r="J38" s="53">
        <v>1480</v>
      </c>
      <c r="K38" s="54"/>
      <c r="L38" s="56">
        <f t="shared" si="20"/>
        <v>1480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1450</v>
      </c>
      <c r="D40" s="109" t="s">
        <v>45</v>
      </c>
      <c r="E40" s="110" t="s">
        <v>45</v>
      </c>
      <c r="F40" s="111" t="s">
        <v>45</v>
      </c>
      <c r="G40" s="109" t="s">
        <v>45</v>
      </c>
      <c r="H40" s="110" t="s">
        <v>45</v>
      </c>
      <c r="I40" s="111" t="s">
        <v>45</v>
      </c>
      <c r="J40" s="112">
        <v>1450</v>
      </c>
      <c r="K40" s="113"/>
      <c r="L40" s="114">
        <f t="shared" si="20"/>
        <v>1450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x14ac:dyDescent="0.25">
      <c r="A43" s="79">
        <v>21490</v>
      </c>
      <c r="B43" s="67" t="s">
        <v>64</v>
      </c>
      <c r="C43" s="130">
        <f>F43+I43+L43</f>
        <v>314</v>
      </c>
      <c r="D43" s="76">
        <f>D44</f>
        <v>0</v>
      </c>
      <c r="E43" s="77">
        <f t="shared" ref="E43:L43" si="22">E44</f>
        <v>0</v>
      </c>
      <c r="F43" s="78">
        <f t="shared" si="22"/>
        <v>0</v>
      </c>
      <c r="G43" s="76">
        <f t="shared" si="22"/>
        <v>0</v>
      </c>
      <c r="H43" s="77">
        <f t="shared" si="22"/>
        <v>0</v>
      </c>
      <c r="I43" s="78">
        <f t="shared" si="22"/>
        <v>0</v>
      </c>
      <c r="J43" s="76">
        <f t="shared" si="22"/>
        <v>314</v>
      </c>
      <c r="K43" s="77">
        <f t="shared" si="22"/>
        <v>0</v>
      </c>
      <c r="L43" s="78">
        <f t="shared" si="22"/>
        <v>314</v>
      </c>
      <c r="M43" s="76" t="s">
        <v>45</v>
      </c>
      <c r="N43" s="77" t="s">
        <v>45</v>
      </c>
      <c r="O43" s="78" t="s">
        <v>45</v>
      </c>
      <c r="P43" s="75"/>
    </row>
    <row r="44" spans="1:16" s="28" customFormat="1" ht="30.75" customHeight="1" x14ac:dyDescent="0.25">
      <c r="A44" s="51">
        <v>21499</v>
      </c>
      <c r="B44" s="87" t="s">
        <v>65</v>
      </c>
      <c r="C44" s="131">
        <f>F44+I44+L44</f>
        <v>314</v>
      </c>
      <c r="D44" s="46"/>
      <c r="E44" s="47"/>
      <c r="F44" s="132">
        <f>D44+E44</f>
        <v>0</v>
      </c>
      <c r="G44" s="46"/>
      <c r="H44" s="47"/>
      <c r="I44" s="132">
        <f>G44+H44</f>
        <v>0</v>
      </c>
      <c r="J44" s="46">
        <v>314</v>
      </c>
      <c r="K44" s="47"/>
      <c r="L44" s="48">
        <f>K44+J44</f>
        <v>314</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1029317</v>
      </c>
      <c r="D50" s="157">
        <f>SUM(D51,D286)</f>
        <v>998261</v>
      </c>
      <c r="E50" s="158">
        <f t="shared" ref="E50:F50" si="26">SUM(E51,E286)</f>
        <v>0</v>
      </c>
      <c r="F50" s="159">
        <f t="shared" si="26"/>
        <v>998261</v>
      </c>
      <c r="G50" s="157">
        <f>SUM(G51,G286)</f>
        <v>10724</v>
      </c>
      <c r="H50" s="158">
        <f>SUM(H51,H286)</f>
        <v>0</v>
      </c>
      <c r="I50" s="159">
        <f t="shared" ref="I50" si="27">SUM(I51,I286)</f>
        <v>10724</v>
      </c>
      <c r="J50" s="32">
        <f>SUM(J51,J286)</f>
        <v>20332</v>
      </c>
      <c r="K50" s="33">
        <f t="shared" ref="K50:L50" si="28">SUM(K51,K286)</f>
        <v>0</v>
      </c>
      <c r="L50" s="34">
        <f t="shared" si="28"/>
        <v>20332</v>
      </c>
      <c r="M50" s="32">
        <f>SUM(M51,M286)</f>
        <v>0</v>
      </c>
      <c r="N50" s="33">
        <f t="shared" ref="N50:O50" si="29">SUM(N51,N286)</f>
        <v>0</v>
      </c>
      <c r="O50" s="34">
        <f t="shared" si="29"/>
        <v>0</v>
      </c>
      <c r="P50" s="35"/>
    </row>
    <row r="51" spans="1:16" s="28" customFormat="1" ht="39" customHeight="1" thickTop="1" x14ac:dyDescent="0.25">
      <c r="A51" s="160"/>
      <c r="B51" s="161" t="s">
        <v>71</v>
      </c>
      <c r="C51" s="162">
        <f t="shared" si="0"/>
        <v>1029317</v>
      </c>
      <c r="D51" s="163">
        <f>SUM(D52,D194)</f>
        <v>998261</v>
      </c>
      <c r="E51" s="164">
        <f t="shared" ref="E51:F51" si="30">SUM(E52,E194)</f>
        <v>0</v>
      </c>
      <c r="F51" s="165">
        <f t="shared" si="30"/>
        <v>998261</v>
      </c>
      <c r="G51" s="163">
        <f>SUM(G52,G194)</f>
        <v>10724</v>
      </c>
      <c r="H51" s="164">
        <f t="shared" ref="H51:I51" si="31">SUM(H52,H194)</f>
        <v>0</v>
      </c>
      <c r="I51" s="165">
        <f t="shared" si="31"/>
        <v>10724</v>
      </c>
      <c r="J51" s="166">
        <f>SUM(J52,J194)</f>
        <v>20332</v>
      </c>
      <c r="K51" s="167">
        <f t="shared" ref="K51:L51" si="32">SUM(K52,K194)</f>
        <v>0</v>
      </c>
      <c r="L51" s="168">
        <f t="shared" si="32"/>
        <v>20332</v>
      </c>
      <c r="M51" s="166">
        <f>SUM(M52,M194)</f>
        <v>0</v>
      </c>
      <c r="N51" s="167">
        <f t="shared" ref="N51:O51" si="33">SUM(N52,N194)</f>
        <v>0</v>
      </c>
      <c r="O51" s="168">
        <f t="shared" si="33"/>
        <v>0</v>
      </c>
      <c r="P51" s="169"/>
    </row>
    <row r="52" spans="1:16" s="28" customFormat="1" ht="24" x14ac:dyDescent="0.25">
      <c r="A52" s="24"/>
      <c r="B52" s="22" t="s">
        <v>72</v>
      </c>
      <c r="C52" s="170">
        <f t="shared" si="0"/>
        <v>987282</v>
      </c>
      <c r="D52" s="171">
        <f>SUM(D53,D75,D173,D187)</f>
        <v>956996</v>
      </c>
      <c r="E52" s="172">
        <f t="shared" ref="E52:F52" si="34">SUM(E53,E75,E173,E187)</f>
        <v>0</v>
      </c>
      <c r="F52" s="173">
        <f t="shared" si="34"/>
        <v>956996</v>
      </c>
      <c r="G52" s="171">
        <f>SUM(G53,G75,G173,G187)</f>
        <v>10724</v>
      </c>
      <c r="H52" s="172">
        <f t="shared" ref="H52:I52" si="35">SUM(H53,H75,H173,H187)</f>
        <v>0</v>
      </c>
      <c r="I52" s="173">
        <f t="shared" si="35"/>
        <v>10724</v>
      </c>
      <c r="J52" s="171">
        <f>SUM(J53,J75,J173,J187)</f>
        <v>19562</v>
      </c>
      <c r="K52" s="172">
        <f t="shared" ref="K52:L52" si="36">SUM(K53,K75,K173,K187)</f>
        <v>0</v>
      </c>
      <c r="L52" s="173">
        <f t="shared" si="36"/>
        <v>19562</v>
      </c>
      <c r="M52" s="171">
        <f>SUM(M53,M75,M173,M187)</f>
        <v>0</v>
      </c>
      <c r="N52" s="172">
        <f t="shared" ref="N52:O52" si="37">SUM(N53,N75,N173,N187)</f>
        <v>0</v>
      </c>
      <c r="O52" s="173">
        <f t="shared" si="37"/>
        <v>0</v>
      </c>
      <c r="P52" s="174"/>
    </row>
    <row r="53" spans="1:16" s="28" customFormat="1" x14ac:dyDescent="0.25">
      <c r="A53" s="175">
        <v>1000</v>
      </c>
      <c r="B53" s="175" t="s">
        <v>73</v>
      </c>
      <c r="C53" s="176">
        <f t="shared" si="0"/>
        <v>883412</v>
      </c>
      <c r="D53" s="177">
        <f>SUM(D54,D67)</f>
        <v>872474</v>
      </c>
      <c r="E53" s="178">
        <f t="shared" ref="E53:F53" si="38">SUM(E54,E67)</f>
        <v>0</v>
      </c>
      <c r="F53" s="179">
        <f t="shared" si="38"/>
        <v>872474</v>
      </c>
      <c r="G53" s="177">
        <f>SUM(G54,G67)</f>
        <v>10724</v>
      </c>
      <c r="H53" s="178">
        <f t="shared" ref="H53:I53" si="39">SUM(H54,H67)</f>
        <v>0</v>
      </c>
      <c r="I53" s="179">
        <f t="shared" si="39"/>
        <v>10724</v>
      </c>
      <c r="J53" s="177">
        <f>SUM(J54,J67)</f>
        <v>214</v>
      </c>
      <c r="K53" s="178">
        <f t="shared" ref="K53:L53" si="40">SUM(K54,K67)</f>
        <v>0</v>
      </c>
      <c r="L53" s="179">
        <f t="shared" si="40"/>
        <v>214</v>
      </c>
      <c r="M53" s="177">
        <f>SUM(M54,M67)</f>
        <v>0</v>
      </c>
      <c r="N53" s="178">
        <f t="shared" ref="N53:O53" si="41">SUM(N54,N67)</f>
        <v>0</v>
      </c>
      <c r="O53" s="179">
        <f t="shared" si="41"/>
        <v>0</v>
      </c>
      <c r="P53" s="180"/>
    </row>
    <row r="54" spans="1:16" x14ac:dyDescent="0.25">
      <c r="A54" s="67">
        <v>1100</v>
      </c>
      <c r="B54" s="181" t="s">
        <v>74</v>
      </c>
      <c r="C54" s="68">
        <f t="shared" si="0"/>
        <v>666955</v>
      </c>
      <c r="D54" s="182">
        <f>SUM(D55,D58,D66)</f>
        <v>658270</v>
      </c>
      <c r="E54" s="183">
        <f t="shared" ref="E54:F54" si="42">SUM(E55,E58,E66)</f>
        <v>0</v>
      </c>
      <c r="F54" s="71">
        <f t="shared" si="42"/>
        <v>658270</v>
      </c>
      <c r="G54" s="182">
        <f>SUM(G55,G58,G66)</f>
        <v>8685</v>
      </c>
      <c r="H54" s="183">
        <f t="shared" ref="H54:I54" si="43">SUM(H55,H58,H66)</f>
        <v>0</v>
      </c>
      <c r="I54" s="71">
        <f t="shared" si="43"/>
        <v>8685</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75</v>
      </c>
      <c r="C55" s="141">
        <f t="shared" si="0"/>
        <v>620218</v>
      </c>
      <c r="D55" s="185">
        <f>SUM(D56:D57)</f>
        <v>611533</v>
      </c>
      <c r="E55" s="186">
        <f t="shared" ref="E55:F55" si="46">SUM(E56:E57)</f>
        <v>0</v>
      </c>
      <c r="F55" s="139">
        <f t="shared" si="46"/>
        <v>611533</v>
      </c>
      <c r="G55" s="185">
        <f>SUM(G56:G57)</f>
        <v>8685</v>
      </c>
      <c r="H55" s="186">
        <f t="shared" ref="H55:I55" si="47">SUM(H56:H57)</f>
        <v>0</v>
      </c>
      <c r="I55" s="139">
        <f t="shared" si="47"/>
        <v>8685</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3.25" customHeight="1" x14ac:dyDescent="0.25">
      <c r="A57" s="51">
        <v>1119</v>
      </c>
      <c r="B57" s="87" t="s">
        <v>77</v>
      </c>
      <c r="C57" s="88">
        <f t="shared" si="0"/>
        <v>620218</v>
      </c>
      <c r="D57" s="53">
        <v>611533</v>
      </c>
      <c r="E57" s="54"/>
      <c r="F57" s="55">
        <f t="shared" si="50"/>
        <v>611533</v>
      </c>
      <c r="G57" s="53">
        <v>8685</v>
      </c>
      <c r="H57" s="54"/>
      <c r="I57" s="55">
        <f t="shared" si="51"/>
        <v>8685</v>
      </c>
      <c r="J57" s="53"/>
      <c r="K57" s="54"/>
      <c r="L57" s="55">
        <f t="shared" si="52"/>
        <v>0</v>
      </c>
      <c r="M57" s="53"/>
      <c r="N57" s="54"/>
      <c r="O57" s="55">
        <f t="shared" si="53"/>
        <v>0</v>
      </c>
      <c r="P57" s="57"/>
    </row>
    <row r="58" spans="1:16" x14ac:dyDescent="0.25">
      <c r="A58" s="187">
        <v>1140</v>
      </c>
      <c r="B58" s="87" t="s">
        <v>78</v>
      </c>
      <c r="C58" s="88">
        <f t="shared" si="0"/>
        <v>46737</v>
      </c>
      <c r="D58" s="188">
        <f>SUM(D59:D65)</f>
        <v>46737</v>
      </c>
      <c r="E58" s="189">
        <f>SUM(E59:E65)</f>
        <v>0</v>
      </c>
      <c r="F58" s="55">
        <f t="shared" ref="F58" si="54">SUM(F59:F65)</f>
        <v>46737</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3.25" customHeight="1" x14ac:dyDescent="0.25">
      <c r="A60" s="51">
        <v>1142</v>
      </c>
      <c r="B60" s="87" t="s">
        <v>80</v>
      </c>
      <c r="C60" s="88">
        <f t="shared" si="0"/>
        <v>4451</v>
      </c>
      <c r="D60" s="53">
        <v>4451</v>
      </c>
      <c r="E60" s="54"/>
      <c r="F60" s="55">
        <f t="shared" si="58"/>
        <v>4451</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5.75" customHeight="1" x14ac:dyDescent="0.25">
      <c r="A63" s="51">
        <v>1147</v>
      </c>
      <c r="B63" s="87" t="s">
        <v>83</v>
      </c>
      <c r="C63" s="88">
        <f t="shared" si="0"/>
        <v>10097</v>
      </c>
      <c r="D63" s="53">
        <v>10097</v>
      </c>
      <c r="E63" s="54"/>
      <c r="F63" s="55">
        <f t="shared" si="58"/>
        <v>10097</v>
      </c>
      <c r="G63" s="53"/>
      <c r="H63" s="54"/>
      <c r="I63" s="55">
        <f t="shared" si="59"/>
        <v>0</v>
      </c>
      <c r="J63" s="53"/>
      <c r="K63" s="54"/>
      <c r="L63" s="55">
        <f t="shared" si="60"/>
        <v>0</v>
      </c>
      <c r="M63" s="53"/>
      <c r="N63" s="54"/>
      <c r="O63" s="55">
        <f t="shared" si="61"/>
        <v>0</v>
      </c>
      <c r="P63" s="57"/>
    </row>
    <row r="64" spans="1:16" ht="18.75" customHeight="1" x14ac:dyDescent="0.25">
      <c r="A64" s="51">
        <v>1148</v>
      </c>
      <c r="B64" s="87" t="s">
        <v>84</v>
      </c>
      <c r="C64" s="88">
        <f t="shared" si="0"/>
        <v>32189</v>
      </c>
      <c r="D64" s="53">
        <v>32189</v>
      </c>
      <c r="E64" s="54"/>
      <c r="F64" s="55">
        <f t="shared" si="58"/>
        <v>32189</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216457</v>
      </c>
      <c r="D67" s="182">
        <f>SUM(D68:D69)</f>
        <v>214204</v>
      </c>
      <c r="E67" s="183">
        <f t="shared" ref="E67:F67" si="62">SUM(E68:E69)</f>
        <v>0</v>
      </c>
      <c r="F67" s="71">
        <f t="shared" si="62"/>
        <v>214204</v>
      </c>
      <c r="G67" s="182">
        <f>SUM(G68:G69)</f>
        <v>2039</v>
      </c>
      <c r="H67" s="183">
        <f t="shared" ref="H67:I67" si="63">SUM(H68:H69)</f>
        <v>0</v>
      </c>
      <c r="I67" s="71">
        <f t="shared" si="63"/>
        <v>2039</v>
      </c>
      <c r="J67" s="182">
        <f>SUM(J68:J69)</f>
        <v>214</v>
      </c>
      <c r="K67" s="183">
        <f t="shared" ref="K67:L67" si="64">SUM(K68:K69)</f>
        <v>0</v>
      </c>
      <c r="L67" s="71">
        <f t="shared" si="64"/>
        <v>214</v>
      </c>
      <c r="M67" s="182">
        <f>SUM(M68:M69)</f>
        <v>0</v>
      </c>
      <c r="N67" s="183">
        <f t="shared" ref="N67:O67" si="65">SUM(N68:N69)</f>
        <v>0</v>
      </c>
      <c r="O67" s="71">
        <f t="shared" si="65"/>
        <v>0</v>
      </c>
      <c r="P67" s="75"/>
    </row>
    <row r="68" spans="1:16" ht="27" customHeight="1" x14ac:dyDescent="0.25">
      <c r="A68" s="384">
        <v>1210</v>
      </c>
      <c r="B68" s="80" t="s">
        <v>88</v>
      </c>
      <c r="C68" s="81">
        <f t="shared" si="0"/>
        <v>167342</v>
      </c>
      <c r="D68" s="46">
        <v>165303</v>
      </c>
      <c r="E68" s="47"/>
      <c r="F68" s="132">
        <f>D68+E68</f>
        <v>165303</v>
      </c>
      <c r="G68" s="46">
        <v>2039</v>
      </c>
      <c r="H68" s="47"/>
      <c r="I68" s="132">
        <f>G68+H68</f>
        <v>2039</v>
      </c>
      <c r="J68" s="46"/>
      <c r="K68" s="47"/>
      <c r="L68" s="132">
        <f>K68+J68</f>
        <v>0</v>
      </c>
      <c r="M68" s="46"/>
      <c r="N68" s="47"/>
      <c r="O68" s="132">
        <f>N68+M68</f>
        <v>0</v>
      </c>
      <c r="P68" s="57"/>
    </row>
    <row r="69" spans="1:16" ht="24" x14ac:dyDescent="0.25">
      <c r="A69" s="187">
        <v>1220</v>
      </c>
      <c r="B69" s="87" t="s">
        <v>90</v>
      </c>
      <c r="C69" s="88">
        <f t="shared" si="0"/>
        <v>49115</v>
      </c>
      <c r="D69" s="188">
        <f>SUM(D70:D74)</f>
        <v>48901</v>
      </c>
      <c r="E69" s="189">
        <f t="shared" ref="E69:F69" si="66">SUM(E70:E74)</f>
        <v>0</v>
      </c>
      <c r="F69" s="55">
        <f t="shared" si="66"/>
        <v>48901</v>
      </c>
      <c r="G69" s="188">
        <f>SUM(G70:G74)</f>
        <v>0</v>
      </c>
      <c r="H69" s="189">
        <f t="shared" ref="H69:I69" si="67">SUM(H70:H74)</f>
        <v>0</v>
      </c>
      <c r="I69" s="55">
        <f t="shared" si="67"/>
        <v>0</v>
      </c>
      <c r="J69" s="188">
        <f>SUM(J70:J74)</f>
        <v>214</v>
      </c>
      <c r="K69" s="189">
        <f t="shared" ref="K69:L69" si="68">SUM(K70:K74)</f>
        <v>0</v>
      </c>
      <c r="L69" s="55">
        <f t="shared" si="68"/>
        <v>214</v>
      </c>
      <c r="M69" s="188">
        <f>SUM(M70:M74)</f>
        <v>0</v>
      </c>
      <c r="N69" s="189">
        <f t="shared" ref="N69:O69" si="69">SUM(N70:N74)</f>
        <v>0</v>
      </c>
      <c r="O69" s="55">
        <f t="shared" si="69"/>
        <v>0</v>
      </c>
      <c r="P69" s="57"/>
    </row>
    <row r="70" spans="1:16" ht="48" customHeight="1" x14ac:dyDescent="0.25">
      <c r="A70" s="51">
        <v>1221</v>
      </c>
      <c r="B70" s="87" t="s">
        <v>91</v>
      </c>
      <c r="C70" s="88">
        <f t="shared" si="0"/>
        <v>28145</v>
      </c>
      <c r="D70" s="53">
        <v>28145</v>
      </c>
      <c r="E70" s="54"/>
      <c r="F70" s="55">
        <f t="shared" ref="F70:F74" si="70">D70+E70</f>
        <v>28145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44.25" customHeight="1" x14ac:dyDescent="0.25">
      <c r="A73" s="51">
        <v>1227</v>
      </c>
      <c r="B73" s="87" t="s">
        <v>94</v>
      </c>
      <c r="C73" s="88">
        <f t="shared" si="0"/>
        <v>19637</v>
      </c>
      <c r="D73" s="53">
        <v>19423</v>
      </c>
      <c r="E73" s="54"/>
      <c r="F73" s="55">
        <f t="shared" si="70"/>
        <v>19423</v>
      </c>
      <c r="G73" s="53"/>
      <c r="H73" s="54"/>
      <c r="I73" s="55">
        <f t="shared" si="71"/>
        <v>0</v>
      </c>
      <c r="J73" s="53">
        <v>214</v>
      </c>
      <c r="K73" s="54"/>
      <c r="L73" s="55">
        <f t="shared" si="72"/>
        <v>214</v>
      </c>
      <c r="M73" s="53"/>
      <c r="N73" s="54"/>
      <c r="O73" s="55">
        <f t="shared" si="73"/>
        <v>0</v>
      </c>
      <c r="P73" s="57"/>
    </row>
    <row r="74" spans="1:16" ht="51.75" customHeight="1" x14ac:dyDescent="0.25">
      <c r="A74" s="51">
        <v>1228</v>
      </c>
      <c r="B74" s="87" t="s">
        <v>95</v>
      </c>
      <c r="C74" s="88">
        <f t="shared" si="0"/>
        <v>1333</v>
      </c>
      <c r="D74" s="53">
        <v>1333</v>
      </c>
      <c r="E74" s="54"/>
      <c r="F74" s="55">
        <f t="shared" si="70"/>
        <v>1333</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103870</v>
      </c>
      <c r="D75" s="177">
        <f>SUM(D76,D83,D130,D164,D165,D172)</f>
        <v>84522</v>
      </c>
      <c r="E75" s="178">
        <f t="shared" ref="E75:F75" si="74">SUM(E76,E83,E130,E164,E165,E172)</f>
        <v>0</v>
      </c>
      <c r="F75" s="179">
        <f t="shared" si="74"/>
        <v>84522</v>
      </c>
      <c r="G75" s="177">
        <f>SUM(G76,G83,G130,G164,G165,G172)</f>
        <v>0</v>
      </c>
      <c r="H75" s="178">
        <f t="shared" ref="H75:I75" si="75">SUM(H76,H83,H130,H164,H165,H172)</f>
        <v>0</v>
      </c>
      <c r="I75" s="179">
        <f t="shared" si="75"/>
        <v>0</v>
      </c>
      <c r="J75" s="177">
        <f>SUM(J76,J83,J130,J164,J165,J172)</f>
        <v>19348</v>
      </c>
      <c r="K75" s="178">
        <f t="shared" ref="K75:L75" si="76">SUM(K76,K83,K130,K164,K165,K172)</f>
        <v>0</v>
      </c>
      <c r="L75" s="179">
        <f t="shared" si="76"/>
        <v>19348</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90459</v>
      </c>
      <c r="D83" s="182">
        <f>SUM(D84,D89,D95,D103,D112,D116,D122,D128)</f>
        <v>74594</v>
      </c>
      <c r="E83" s="183">
        <f t="shared" ref="E83:F83" si="98">SUM(E84,E89,E95,E103,E112,E116,E122,E128)</f>
        <v>0</v>
      </c>
      <c r="F83" s="71">
        <f t="shared" si="98"/>
        <v>74594</v>
      </c>
      <c r="G83" s="182">
        <f>SUM(G84,G89,G95,G103,G112,G116,G122,G128)</f>
        <v>0</v>
      </c>
      <c r="H83" s="183">
        <f t="shared" ref="H83:I83" si="99">SUM(H84,H89,H95,H103,H112,H116,H122,H128)</f>
        <v>0</v>
      </c>
      <c r="I83" s="71">
        <f t="shared" si="99"/>
        <v>0</v>
      </c>
      <c r="J83" s="182">
        <f>SUM(J84,J89,J95,J103,J112,J116,J122,J128)</f>
        <v>15865</v>
      </c>
      <c r="K83" s="183">
        <f t="shared" ref="K83:L83" si="100">SUM(K84,K89,K95,K103,K112,K116,K122,K128)</f>
        <v>0</v>
      </c>
      <c r="L83" s="71">
        <f t="shared" si="100"/>
        <v>15865</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3581</v>
      </c>
      <c r="D84" s="185">
        <f>SUM(D85:D88)</f>
        <v>3420</v>
      </c>
      <c r="E84" s="186">
        <f t="shared" ref="E84:F84" si="103">SUM(E85:E88)</f>
        <v>61</v>
      </c>
      <c r="F84" s="139">
        <f t="shared" si="103"/>
        <v>3481</v>
      </c>
      <c r="G84" s="185">
        <f>SUM(G85:G88)</f>
        <v>0</v>
      </c>
      <c r="H84" s="186">
        <f t="shared" ref="H84:I84" si="104">SUM(H85:H88)</f>
        <v>0</v>
      </c>
      <c r="I84" s="139">
        <f t="shared" si="104"/>
        <v>0</v>
      </c>
      <c r="J84" s="185">
        <f>SUM(J85:J88)</f>
        <v>100</v>
      </c>
      <c r="K84" s="186">
        <f t="shared" ref="K84:L84" si="105">SUM(K85:K88)</f>
        <v>0</v>
      </c>
      <c r="L84" s="139">
        <f t="shared" si="105"/>
        <v>100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49.5" customHeight="1" x14ac:dyDescent="0.25">
      <c r="A86" s="51">
        <v>2212</v>
      </c>
      <c r="B86" s="87" t="s">
        <v>105</v>
      </c>
      <c r="C86" s="88">
        <f t="shared" si="102"/>
        <v>3007</v>
      </c>
      <c r="D86" s="193">
        <v>2896</v>
      </c>
      <c r="E86" s="194">
        <v>61</v>
      </c>
      <c r="F86" s="55">
        <f t="shared" si="107"/>
        <v>2957</v>
      </c>
      <c r="G86" s="53"/>
      <c r="H86" s="54"/>
      <c r="I86" s="55">
        <f t="shared" si="108"/>
        <v>0</v>
      </c>
      <c r="J86" s="53">
        <v>50</v>
      </c>
      <c r="K86" s="54"/>
      <c r="L86" s="55">
        <f t="shared" si="109"/>
        <v>50</v>
      </c>
      <c r="M86" s="53"/>
      <c r="N86" s="54"/>
      <c r="O86" s="55">
        <f t="shared" si="110"/>
        <v>0</v>
      </c>
      <c r="P86" s="57" t="s">
        <v>985</v>
      </c>
    </row>
    <row r="87" spans="1:16" ht="27.75" customHeight="1" x14ac:dyDescent="0.25">
      <c r="A87" s="51">
        <v>2214</v>
      </c>
      <c r="B87" s="87" t="s">
        <v>106</v>
      </c>
      <c r="C87" s="88">
        <f t="shared" si="102"/>
        <v>508</v>
      </c>
      <c r="D87" s="193">
        <v>458</v>
      </c>
      <c r="E87" s="194"/>
      <c r="F87" s="55">
        <f t="shared" si="107"/>
        <v>458</v>
      </c>
      <c r="G87" s="53"/>
      <c r="H87" s="54"/>
      <c r="I87" s="55">
        <f t="shared" si="108"/>
        <v>0</v>
      </c>
      <c r="J87" s="53">
        <v>50</v>
      </c>
      <c r="K87" s="54"/>
      <c r="L87" s="55">
        <f t="shared" si="109"/>
        <v>50</v>
      </c>
      <c r="M87" s="53"/>
      <c r="N87" s="54"/>
      <c r="O87" s="55">
        <f t="shared" si="110"/>
        <v>0</v>
      </c>
      <c r="P87" s="57"/>
    </row>
    <row r="88" spans="1:16" ht="16.5" customHeight="1" x14ac:dyDescent="0.25">
      <c r="A88" s="51">
        <v>2219</v>
      </c>
      <c r="B88" s="87" t="s">
        <v>107</v>
      </c>
      <c r="C88" s="88">
        <f t="shared" si="102"/>
        <v>66</v>
      </c>
      <c r="D88" s="193">
        <v>66</v>
      </c>
      <c r="E88" s="194"/>
      <c r="F88" s="55">
        <f t="shared" si="107"/>
        <v>66</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70859</v>
      </c>
      <c r="D89" s="188">
        <f>SUM(D90:D94)</f>
        <v>58977</v>
      </c>
      <c r="E89" s="189">
        <f t="shared" ref="E89:F89" si="111">SUM(E90:E94)</f>
        <v>0</v>
      </c>
      <c r="F89" s="55">
        <f t="shared" si="111"/>
        <v>58977</v>
      </c>
      <c r="G89" s="188">
        <f>SUM(G90:G94)</f>
        <v>0</v>
      </c>
      <c r="H89" s="189">
        <f t="shared" ref="H89:I89" si="112">SUM(H90:H94)</f>
        <v>0</v>
      </c>
      <c r="I89" s="55">
        <f t="shared" si="112"/>
        <v>0</v>
      </c>
      <c r="J89" s="188">
        <f>SUM(J90:J94)</f>
        <v>11882</v>
      </c>
      <c r="K89" s="189">
        <f t="shared" ref="K89:L89" si="113">SUM(K90:K94)</f>
        <v>0</v>
      </c>
      <c r="L89" s="55">
        <f t="shared" si="113"/>
        <v>11882</v>
      </c>
      <c r="M89" s="188">
        <f>SUM(M90:M94)</f>
        <v>0</v>
      </c>
      <c r="N89" s="189">
        <f t="shared" ref="N89:O89" si="114">SUM(N90:N94)</f>
        <v>0</v>
      </c>
      <c r="O89" s="55">
        <f t="shared" si="114"/>
        <v>0</v>
      </c>
      <c r="P89" s="57"/>
    </row>
    <row r="90" spans="1:16" ht="28.5" customHeight="1" x14ac:dyDescent="0.25">
      <c r="A90" s="51">
        <v>2221</v>
      </c>
      <c r="B90" s="87" t="s">
        <v>109</v>
      </c>
      <c r="C90" s="88">
        <f t="shared" si="102"/>
        <v>34721</v>
      </c>
      <c r="D90" s="193">
        <v>29076</v>
      </c>
      <c r="E90" s="194"/>
      <c r="F90" s="55">
        <f t="shared" ref="F90:F94" si="115">D90+E90</f>
        <v>29076</v>
      </c>
      <c r="G90" s="53"/>
      <c r="H90" s="54"/>
      <c r="I90" s="55">
        <f t="shared" ref="I90:I94" si="116">G90+H90</f>
        <v>0</v>
      </c>
      <c r="J90" s="53">
        <v>5645</v>
      </c>
      <c r="K90" s="54"/>
      <c r="L90" s="55">
        <f t="shared" ref="L90:L94" si="117">K90+J90</f>
        <v>5645</v>
      </c>
      <c r="M90" s="53"/>
      <c r="N90" s="54"/>
      <c r="O90" s="55">
        <f t="shared" ref="O90:O94" si="118">N90+M90</f>
        <v>0</v>
      </c>
      <c r="P90" s="57"/>
    </row>
    <row r="91" spans="1:16" ht="21" customHeight="1" x14ac:dyDescent="0.25">
      <c r="A91" s="51">
        <v>2222</v>
      </c>
      <c r="B91" s="87" t="s">
        <v>110</v>
      </c>
      <c r="C91" s="88">
        <f t="shared" si="102"/>
        <v>3350</v>
      </c>
      <c r="D91" s="193">
        <v>2565</v>
      </c>
      <c r="E91" s="194"/>
      <c r="F91" s="55">
        <f t="shared" si="115"/>
        <v>2565</v>
      </c>
      <c r="G91" s="53"/>
      <c r="H91" s="54"/>
      <c r="I91" s="55">
        <f t="shared" si="116"/>
        <v>0</v>
      </c>
      <c r="J91" s="53">
        <v>785</v>
      </c>
      <c r="K91" s="54"/>
      <c r="L91" s="55">
        <f t="shared" si="117"/>
        <v>785</v>
      </c>
      <c r="M91" s="53"/>
      <c r="N91" s="54"/>
      <c r="O91" s="55">
        <f t="shared" si="118"/>
        <v>0</v>
      </c>
      <c r="P91" s="57"/>
    </row>
    <row r="92" spans="1:16" ht="21" customHeight="1" x14ac:dyDescent="0.25">
      <c r="A92" s="51">
        <v>2223</v>
      </c>
      <c r="B92" s="87" t="s">
        <v>111</v>
      </c>
      <c r="C92" s="88">
        <f t="shared" si="102"/>
        <v>31453</v>
      </c>
      <c r="D92" s="193">
        <v>26581</v>
      </c>
      <c r="E92" s="194"/>
      <c r="F92" s="55">
        <f t="shared" si="115"/>
        <v>26581</v>
      </c>
      <c r="G92" s="53"/>
      <c r="H92" s="54"/>
      <c r="I92" s="55">
        <f t="shared" si="116"/>
        <v>0</v>
      </c>
      <c r="J92" s="53">
        <v>4872</v>
      </c>
      <c r="K92" s="54"/>
      <c r="L92" s="55">
        <f t="shared" si="117"/>
        <v>4872</v>
      </c>
      <c r="M92" s="53"/>
      <c r="N92" s="54"/>
      <c r="O92" s="55">
        <f t="shared" si="118"/>
        <v>0</v>
      </c>
      <c r="P92" s="57"/>
    </row>
    <row r="93" spans="1:16" ht="56.25" customHeight="1" x14ac:dyDescent="0.25">
      <c r="A93" s="51">
        <v>2224</v>
      </c>
      <c r="B93" s="87" t="s">
        <v>112</v>
      </c>
      <c r="C93" s="88">
        <f t="shared" si="102"/>
        <v>1335</v>
      </c>
      <c r="D93" s="193">
        <v>755</v>
      </c>
      <c r="E93" s="194"/>
      <c r="F93" s="55">
        <f t="shared" si="115"/>
        <v>755</v>
      </c>
      <c r="G93" s="53"/>
      <c r="H93" s="54"/>
      <c r="I93" s="55">
        <f t="shared" si="116"/>
        <v>0</v>
      </c>
      <c r="J93" s="53">
        <v>580</v>
      </c>
      <c r="K93" s="54"/>
      <c r="L93" s="55">
        <f t="shared" si="117"/>
        <v>580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2204</v>
      </c>
      <c r="D95" s="188">
        <f>SUM(D96:D102)</f>
        <v>1600</v>
      </c>
      <c r="E95" s="189">
        <f t="shared" ref="E95:F95" si="119">SUM(E96:E102)</f>
        <v>0</v>
      </c>
      <c r="F95" s="55">
        <f t="shared" si="119"/>
        <v>1600</v>
      </c>
      <c r="G95" s="188">
        <f>SUM(G96:G102)</f>
        <v>0</v>
      </c>
      <c r="H95" s="189">
        <f t="shared" ref="H95:I95" si="120">SUM(H96:H102)</f>
        <v>0</v>
      </c>
      <c r="I95" s="55">
        <f t="shared" si="120"/>
        <v>0</v>
      </c>
      <c r="J95" s="188">
        <f>SUM(J96:J102)</f>
        <v>604</v>
      </c>
      <c r="K95" s="189">
        <f t="shared" ref="K95:L95" si="121">SUM(K96:K102)</f>
        <v>0</v>
      </c>
      <c r="L95" s="55">
        <f t="shared" si="121"/>
        <v>604</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34.5" customHeight="1" x14ac:dyDescent="0.25">
      <c r="A101" s="51">
        <v>2236</v>
      </c>
      <c r="B101" s="87" t="s">
        <v>120</v>
      </c>
      <c r="C101" s="88">
        <f t="shared" si="102"/>
        <v>559</v>
      </c>
      <c r="D101" s="193"/>
      <c r="E101" s="194"/>
      <c r="F101" s="55">
        <f t="shared" si="123"/>
        <v>0</v>
      </c>
      <c r="G101" s="53"/>
      <c r="H101" s="54"/>
      <c r="I101" s="55">
        <f t="shared" si="124"/>
        <v>0</v>
      </c>
      <c r="J101" s="53">
        <v>559</v>
      </c>
      <c r="K101" s="54"/>
      <c r="L101" s="55">
        <f t="shared" si="125"/>
        <v>559</v>
      </c>
      <c r="M101" s="53"/>
      <c r="N101" s="54"/>
      <c r="O101" s="55">
        <f t="shared" si="126"/>
        <v>0</v>
      </c>
      <c r="P101" s="57"/>
    </row>
    <row r="102" spans="1:16" ht="24" customHeight="1" x14ac:dyDescent="0.25">
      <c r="A102" s="51">
        <v>2239</v>
      </c>
      <c r="B102" s="87" t="s">
        <v>121</v>
      </c>
      <c r="C102" s="88">
        <f t="shared" si="102"/>
        <v>1645</v>
      </c>
      <c r="D102" s="193">
        <v>1600</v>
      </c>
      <c r="E102" s="194"/>
      <c r="F102" s="55">
        <f t="shared" si="123"/>
        <v>1600</v>
      </c>
      <c r="G102" s="53"/>
      <c r="H102" s="54"/>
      <c r="I102" s="55">
        <f t="shared" si="124"/>
        <v>0</v>
      </c>
      <c r="J102" s="53">
        <v>45</v>
      </c>
      <c r="K102" s="54"/>
      <c r="L102" s="55">
        <f t="shared" si="125"/>
        <v>45</v>
      </c>
      <c r="M102" s="53"/>
      <c r="N102" s="54"/>
      <c r="O102" s="55">
        <f t="shared" si="126"/>
        <v>0</v>
      </c>
      <c r="P102" s="57"/>
    </row>
    <row r="103" spans="1:16" ht="36" x14ac:dyDescent="0.25">
      <c r="A103" s="187">
        <v>2240</v>
      </c>
      <c r="B103" s="87" t="s">
        <v>122</v>
      </c>
      <c r="C103" s="88">
        <f t="shared" si="102"/>
        <v>13378</v>
      </c>
      <c r="D103" s="188">
        <f>SUM(D104:D111)</f>
        <v>10518</v>
      </c>
      <c r="E103" s="189">
        <f t="shared" ref="E103:F103" si="127">SUM(E104:E111)</f>
        <v>-61</v>
      </c>
      <c r="F103" s="55">
        <f t="shared" si="127"/>
        <v>10457</v>
      </c>
      <c r="G103" s="188">
        <f>SUM(G104:G111)</f>
        <v>0</v>
      </c>
      <c r="H103" s="189">
        <f t="shared" ref="H103:I103" si="128">SUM(H104:H111)</f>
        <v>0</v>
      </c>
      <c r="I103" s="55">
        <f t="shared" si="128"/>
        <v>0</v>
      </c>
      <c r="J103" s="188">
        <f>SUM(J104:J111)</f>
        <v>2921</v>
      </c>
      <c r="K103" s="189">
        <f t="shared" ref="K103:L103" si="129">SUM(K104:K111)</f>
        <v>0</v>
      </c>
      <c r="L103" s="55">
        <f t="shared" si="129"/>
        <v>2921</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1565</v>
      </c>
      <c r="D106" s="193">
        <v>485</v>
      </c>
      <c r="E106" s="194"/>
      <c r="F106" s="55">
        <f t="shared" si="131"/>
        <v>485</v>
      </c>
      <c r="G106" s="53"/>
      <c r="H106" s="54"/>
      <c r="I106" s="55">
        <f t="shared" si="132"/>
        <v>0</v>
      </c>
      <c r="J106" s="53">
        <v>1080</v>
      </c>
      <c r="K106" s="54"/>
      <c r="L106" s="55">
        <f t="shared" si="133"/>
        <v>1080</v>
      </c>
      <c r="M106" s="53"/>
      <c r="N106" s="54"/>
      <c r="O106" s="55">
        <f t="shared" si="134"/>
        <v>0</v>
      </c>
      <c r="P106" s="57"/>
    </row>
    <row r="107" spans="1:16" ht="23.25" customHeight="1" x14ac:dyDescent="0.25">
      <c r="A107" s="51">
        <v>2244</v>
      </c>
      <c r="B107" s="87" t="s">
        <v>126</v>
      </c>
      <c r="C107" s="88">
        <f t="shared" si="102"/>
        <v>9263</v>
      </c>
      <c r="D107" s="193">
        <v>8433</v>
      </c>
      <c r="E107" s="194">
        <v>-61</v>
      </c>
      <c r="F107" s="55">
        <f t="shared" si="131"/>
        <v>8372</v>
      </c>
      <c r="G107" s="53"/>
      <c r="H107" s="54"/>
      <c r="I107" s="55">
        <f t="shared" si="132"/>
        <v>0</v>
      </c>
      <c r="J107" s="53">
        <v>891</v>
      </c>
      <c r="K107" s="54"/>
      <c r="L107" s="55">
        <f t="shared" si="133"/>
        <v>891</v>
      </c>
      <c r="M107" s="53"/>
      <c r="N107" s="54"/>
      <c r="O107" s="55">
        <f t="shared" si="134"/>
        <v>0</v>
      </c>
      <c r="P107" s="57" t="s">
        <v>986</v>
      </c>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2550</v>
      </c>
      <c r="D111" s="193">
        <v>1600</v>
      </c>
      <c r="E111" s="194"/>
      <c r="F111" s="55">
        <f t="shared" si="131"/>
        <v>1600</v>
      </c>
      <c r="G111" s="53"/>
      <c r="H111" s="54"/>
      <c r="I111" s="55">
        <f t="shared" si="132"/>
        <v>0</v>
      </c>
      <c r="J111" s="53">
        <v>950</v>
      </c>
      <c r="K111" s="54"/>
      <c r="L111" s="55">
        <f t="shared" si="133"/>
        <v>950</v>
      </c>
      <c r="M111" s="53"/>
      <c r="N111" s="54"/>
      <c r="O111" s="55">
        <f t="shared" si="134"/>
        <v>0</v>
      </c>
      <c r="P111" s="57"/>
    </row>
    <row r="112" spans="1:16" x14ac:dyDescent="0.25">
      <c r="A112" s="187">
        <v>2250</v>
      </c>
      <c r="B112" s="87" t="s">
        <v>131</v>
      </c>
      <c r="C112" s="88">
        <f t="shared" si="102"/>
        <v>150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150</v>
      </c>
      <c r="K112" s="189">
        <f t="shared" ref="K112:L112" si="137">SUM(K113:K115)</f>
        <v>0</v>
      </c>
      <c r="L112" s="55">
        <f t="shared" si="137"/>
        <v>150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150</v>
      </c>
      <c r="D115" s="193"/>
      <c r="E115" s="194"/>
      <c r="F115" s="55">
        <f t="shared" si="139"/>
        <v>0</v>
      </c>
      <c r="G115" s="53"/>
      <c r="H115" s="54"/>
      <c r="I115" s="55">
        <f t="shared" si="140"/>
        <v>0</v>
      </c>
      <c r="J115" s="53">
        <v>150</v>
      </c>
      <c r="K115" s="54"/>
      <c r="L115" s="55">
        <f t="shared" si="141"/>
        <v>150</v>
      </c>
      <c r="M115" s="53"/>
      <c r="N115" s="54"/>
      <c r="O115" s="55">
        <f t="shared" si="142"/>
        <v>0</v>
      </c>
      <c r="P115" s="57"/>
    </row>
    <row r="116" spans="1:16" x14ac:dyDescent="0.25">
      <c r="A116" s="187">
        <v>2260</v>
      </c>
      <c r="B116" s="87" t="s">
        <v>135</v>
      </c>
      <c r="C116" s="88">
        <f t="shared" si="102"/>
        <v>237</v>
      </c>
      <c r="D116" s="188">
        <f>SUM(D117:D121)</f>
        <v>79</v>
      </c>
      <c r="E116" s="189">
        <f t="shared" ref="E116:F116" si="143">SUM(E117:E121)</f>
        <v>0</v>
      </c>
      <c r="F116" s="55">
        <f t="shared" si="143"/>
        <v>79</v>
      </c>
      <c r="G116" s="188">
        <f>SUM(G117:G121)</f>
        <v>0</v>
      </c>
      <c r="H116" s="189">
        <f t="shared" ref="H116:I116" si="144">SUM(H117:H121)</f>
        <v>0</v>
      </c>
      <c r="I116" s="55">
        <f t="shared" si="144"/>
        <v>0</v>
      </c>
      <c r="J116" s="188">
        <f>SUM(J117:J121)</f>
        <v>158</v>
      </c>
      <c r="K116" s="189">
        <f t="shared" ref="K116:L116" si="145">SUM(K117:K121)</f>
        <v>0</v>
      </c>
      <c r="L116" s="55">
        <f t="shared" si="145"/>
        <v>158</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140</v>
      </c>
      <c r="D120" s="193"/>
      <c r="E120" s="194"/>
      <c r="F120" s="55">
        <f t="shared" si="147"/>
        <v>0</v>
      </c>
      <c r="G120" s="53"/>
      <c r="H120" s="54"/>
      <c r="I120" s="55">
        <f t="shared" si="148"/>
        <v>0</v>
      </c>
      <c r="J120" s="53">
        <v>140</v>
      </c>
      <c r="K120" s="54"/>
      <c r="L120" s="55">
        <f t="shared" si="149"/>
        <v>140</v>
      </c>
      <c r="M120" s="53"/>
      <c r="N120" s="54"/>
      <c r="O120" s="55">
        <f t="shared" si="150"/>
        <v>0</v>
      </c>
      <c r="P120" s="57"/>
    </row>
    <row r="121" spans="1:16" ht="12.75" customHeight="1" x14ac:dyDescent="0.25">
      <c r="A121" s="51">
        <v>2269</v>
      </c>
      <c r="B121" s="87" t="s">
        <v>140</v>
      </c>
      <c r="C121" s="88">
        <f t="shared" si="102"/>
        <v>97</v>
      </c>
      <c r="D121" s="193">
        <v>79</v>
      </c>
      <c r="E121" s="194"/>
      <c r="F121" s="55">
        <f t="shared" si="147"/>
        <v>79</v>
      </c>
      <c r="G121" s="53"/>
      <c r="H121" s="54"/>
      <c r="I121" s="55">
        <f t="shared" si="148"/>
        <v>0</v>
      </c>
      <c r="J121" s="53">
        <v>18</v>
      </c>
      <c r="K121" s="54"/>
      <c r="L121" s="55">
        <f t="shared" si="149"/>
        <v>18</v>
      </c>
      <c r="M121" s="53"/>
      <c r="N121" s="54"/>
      <c r="O121" s="55">
        <f t="shared" si="150"/>
        <v>0</v>
      </c>
      <c r="P121" s="57"/>
    </row>
    <row r="122" spans="1:16" x14ac:dyDescent="0.25">
      <c r="A122" s="187">
        <v>2270</v>
      </c>
      <c r="B122" s="87" t="s">
        <v>141</v>
      </c>
      <c r="C122" s="88">
        <f t="shared" si="102"/>
        <v>50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50</v>
      </c>
      <c r="K122" s="189">
        <f t="shared" ref="K122:L122" si="153">SUM(K123:K127)</f>
        <v>0</v>
      </c>
      <c r="L122" s="55">
        <f t="shared" si="153"/>
        <v>50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7" t="s">
        <v>146</v>
      </c>
      <c r="C127" s="88">
        <f t="shared" si="102"/>
        <v>50</v>
      </c>
      <c r="D127" s="193"/>
      <c r="E127" s="194"/>
      <c r="F127" s="55">
        <f t="shared" si="155"/>
        <v>0</v>
      </c>
      <c r="G127" s="53"/>
      <c r="H127" s="54"/>
      <c r="I127" s="55">
        <f t="shared" si="156"/>
        <v>0</v>
      </c>
      <c r="J127" s="53">
        <v>50</v>
      </c>
      <c r="K127" s="54"/>
      <c r="L127" s="55">
        <f t="shared" si="157"/>
        <v>50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13411</v>
      </c>
      <c r="D130" s="182">
        <f>SUM(D131,D136,D140,D141,D144,D151,D159,D160,D163)</f>
        <v>9928</v>
      </c>
      <c r="E130" s="183">
        <f t="shared" ref="E130:F130" si="160">SUM(E131,E136,E140,E141,E144,E151,E159,E160,E163)</f>
        <v>0</v>
      </c>
      <c r="F130" s="71">
        <f t="shared" si="160"/>
        <v>9928</v>
      </c>
      <c r="G130" s="182">
        <f>SUM(G131,G136,G140,G141,G144,G151,G159,G160,G163)</f>
        <v>0</v>
      </c>
      <c r="H130" s="183">
        <f t="shared" ref="H130:I130" si="161">SUM(H131,H136,H140,H141,H144,H151,H159,H160,H163)</f>
        <v>0</v>
      </c>
      <c r="I130" s="71">
        <f t="shared" si="161"/>
        <v>0</v>
      </c>
      <c r="J130" s="182">
        <f>SUM(J131,J136,J140,J141,J144,J151,J159,J160,J163)</f>
        <v>3483</v>
      </c>
      <c r="K130" s="183">
        <f t="shared" ref="K130:L130" si="162">SUM(K131,K136,K140,K141,K144,K151,K159,K160,K163)</f>
        <v>0</v>
      </c>
      <c r="L130" s="71">
        <f t="shared" si="162"/>
        <v>3483</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5766</v>
      </c>
      <c r="D131" s="191">
        <f t="shared" ref="D131:O131" si="164">SUM(D132:D135)</f>
        <v>4226</v>
      </c>
      <c r="E131" s="192">
        <f t="shared" si="164"/>
        <v>0</v>
      </c>
      <c r="F131" s="132">
        <f t="shared" si="164"/>
        <v>4226</v>
      </c>
      <c r="G131" s="191">
        <f t="shared" si="164"/>
        <v>0</v>
      </c>
      <c r="H131" s="192">
        <f t="shared" si="164"/>
        <v>0</v>
      </c>
      <c r="I131" s="132">
        <f t="shared" si="164"/>
        <v>0</v>
      </c>
      <c r="J131" s="191">
        <f t="shared" si="164"/>
        <v>1540</v>
      </c>
      <c r="K131" s="192">
        <f t="shared" si="164"/>
        <v>0</v>
      </c>
      <c r="L131" s="132">
        <f t="shared" si="164"/>
        <v>1540</v>
      </c>
      <c r="M131" s="191">
        <f t="shared" si="164"/>
        <v>0</v>
      </c>
      <c r="N131" s="192">
        <f t="shared" si="164"/>
        <v>0</v>
      </c>
      <c r="O131" s="132">
        <f t="shared" si="164"/>
        <v>0</v>
      </c>
      <c r="P131" s="49"/>
    </row>
    <row r="132" spans="1:16" ht="12" customHeight="1" x14ac:dyDescent="0.25">
      <c r="A132" s="51">
        <v>2311</v>
      </c>
      <c r="B132" s="87" t="s">
        <v>151</v>
      </c>
      <c r="C132" s="88">
        <f t="shared" si="102"/>
        <v>1431</v>
      </c>
      <c r="D132" s="193">
        <v>1271</v>
      </c>
      <c r="E132" s="194"/>
      <c r="F132" s="55">
        <f t="shared" ref="F132:F135" si="165">D132+E132</f>
        <v>1271</v>
      </c>
      <c r="G132" s="53"/>
      <c r="H132" s="54"/>
      <c r="I132" s="55">
        <f t="shared" ref="I132:I135" si="166">G132+H132</f>
        <v>0</v>
      </c>
      <c r="J132" s="53">
        <v>160</v>
      </c>
      <c r="K132" s="54"/>
      <c r="L132" s="55">
        <f t="shared" ref="L132:L135" si="167">K132+J132</f>
        <v>160</v>
      </c>
      <c r="M132" s="53"/>
      <c r="N132" s="54"/>
      <c r="O132" s="55">
        <f t="shared" ref="O132:O135" si="168">N132+M132</f>
        <v>0</v>
      </c>
      <c r="P132" s="57"/>
    </row>
    <row r="133" spans="1:16" ht="19.5" customHeight="1" x14ac:dyDescent="0.25">
      <c r="A133" s="51">
        <v>2312</v>
      </c>
      <c r="B133" s="87" t="s">
        <v>152</v>
      </c>
      <c r="C133" s="88">
        <f t="shared" si="102"/>
        <v>4155</v>
      </c>
      <c r="D133" s="193">
        <v>2955</v>
      </c>
      <c r="E133" s="194"/>
      <c r="F133" s="55">
        <f t="shared" si="165"/>
        <v>2955</v>
      </c>
      <c r="G133" s="53"/>
      <c r="H133" s="54"/>
      <c r="I133" s="55">
        <f t="shared" si="166"/>
        <v>0</v>
      </c>
      <c r="J133" s="53">
        <v>1200</v>
      </c>
      <c r="K133" s="54"/>
      <c r="L133" s="55">
        <f t="shared" si="167"/>
        <v>1200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180</v>
      </c>
      <c r="D135" s="193"/>
      <c r="E135" s="194"/>
      <c r="F135" s="55">
        <f t="shared" si="165"/>
        <v>0</v>
      </c>
      <c r="G135" s="53"/>
      <c r="H135" s="54"/>
      <c r="I135" s="55">
        <f t="shared" si="166"/>
        <v>0</v>
      </c>
      <c r="J135" s="53">
        <v>180</v>
      </c>
      <c r="K135" s="54"/>
      <c r="L135" s="55">
        <f t="shared" si="167"/>
        <v>180</v>
      </c>
      <c r="M135" s="53"/>
      <c r="N135" s="54"/>
      <c r="O135" s="55">
        <f t="shared" si="168"/>
        <v>0</v>
      </c>
      <c r="P135" s="57"/>
    </row>
    <row r="136" spans="1:16" x14ac:dyDescent="0.25">
      <c r="A136" s="187">
        <v>2320</v>
      </c>
      <c r="B136" s="87" t="s">
        <v>155</v>
      </c>
      <c r="C136" s="88">
        <f t="shared" si="102"/>
        <v>1502</v>
      </c>
      <c r="D136" s="188">
        <f>SUM(D137:D139)</f>
        <v>1502</v>
      </c>
      <c r="E136" s="189">
        <f t="shared" ref="E136:F136" si="169">SUM(E137:E139)</f>
        <v>0</v>
      </c>
      <c r="F136" s="55">
        <f t="shared" si="169"/>
        <v>1502</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1502</v>
      </c>
      <c r="D138" s="193">
        <v>1502</v>
      </c>
      <c r="E138" s="194"/>
      <c r="F138" s="55">
        <f t="shared" si="173"/>
        <v>1502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5713</v>
      </c>
      <c r="D144" s="185">
        <f>SUM(D145:D150)</f>
        <v>4200</v>
      </c>
      <c r="E144" s="186">
        <f t="shared" ref="E144:F144" si="185">SUM(E145:E150)</f>
        <v>0</v>
      </c>
      <c r="F144" s="139">
        <f t="shared" si="185"/>
        <v>4200</v>
      </c>
      <c r="G144" s="185">
        <f>SUM(G145:G150)</f>
        <v>0</v>
      </c>
      <c r="H144" s="186">
        <f t="shared" ref="H144:I144" si="186">SUM(H145:H150)</f>
        <v>0</v>
      </c>
      <c r="I144" s="139">
        <f t="shared" si="186"/>
        <v>0</v>
      </c>
      <c r="J144" s="185">
        <f>SUM(J145:J150)</f>
        <v>1513</v>
      </c>
      <c r="K144" s="186">
        <f t="shared" ref="K144:L144" si="187">SUM(K145:K150)</f>
        <v>0</v>
      </c>
      <c r="L144" s="139">
        <f t="shared" si="187"/>
        <v>1513</v>
      </c>
      <c r="M144" s="185">
        <f>SUM(M145:M150)</f>
        <v>0</v>
      </c>
      <c r="N144" s="186">
        <f t="shared" ref="N144:O144" si="188">SUM(N145:N150)</f>
        <v>0</v>
      </c>
      <c r="O144" s="139">
        <f t="shared" si="188"/>
        <v>0</v>
      </c>
      <c r="P144" s="127"/>
    </row>
    <row r="145" spans="1:16" ht="12" customHeight="1" x14ac:dyDescent="0.25">
      <c r="A145" s="44">
        <v>2351</v>
      </c>
      <c r="B145" s="80" t="s">
        <v>164</v>
      </c>
      <c r="C145" s="81">
        <f t="shared" si="102"/>
        <v>400</v>
      </c>
      <c r="D145" s="195">
        <v>300</v>
      </c>
      <c r="E145" s="196"/>
      <c r="F145" s="132">
        <f t="shared" ref="F145:F150" si="189">D145+E145</f>
        <v>300</v>
      </c>
      <c r="G145" s="46"/>
      <c r="H145" s="47"/>
      <c r="I145" s="132">
        <f t="shared" ref="I145:I150" si="190">G145+H145</f>
        <v>0</v>
      </c>
      <c r="J145" s="46">
        <v>100</v>
      </c>
      <c r="K145" s="47"/>
      <c r="L145" s="132">
        <f t="shared" ref="L145:L150" si="191">K145+J145</f>
        <v>100</v>
      </c>
      <c r="M145" s="46"/>
      <c r="N145" s="47"/>
      <c r="O145" s="132">
        <f t="shared" ref="O145:O150" si="192">N145+M145</f>
        <v>0</v>
      </c>
      <c r="P145" s="49"/>
    </row>
    <row r="146" spans="1:16" ht="14.25" customHeight="1" x14ac:dyDescent="0.25">
      <c r="A146" s="51">
        <v>2352</v>
      </c>
      <c r="B146" s="87" t="s">
        <v>165</v>
      </c>
      <c r="C146" s="88">
        <f t="shared" si="102"/>
        <v>5131</v>
      </c>
      <c r="D146" s="193">
        <v>3900</v>
      </c>
      <c r="E146" s="194"/>
      <c r="F146" s="55">
        <f t="shared" si="189"/>
        <v>3900</v>
      </c>
      <c r="G146" s="53"/>
      <c r="H146" s="54"/>
      <c r="I146" s="55">
        <f t="shared" si="190"/>
        <v>0</v>
      </c>
      <c r="J146" s="53">
        <v>1231</v>
      </c>
      <c r="K146" s="54"/>
      <c r="L146" s="55">
        <f t="shared" si="191"/>
        <v>1231</v>
      </c>
      <c r="M146" s="53"/>
      <c r="N146" s="54"/>
      <c r="O146" s="55">
        <f t="shared" si="192"/>
        <v>0</v>
      </c>
      <c r="P146" s="57"/>
    </row>
    <row r="147" spans="1:16" ht="24" customHeight="1" x14ac:dyDescent="0.25">
      <c r="A147" s="51">
        <v>2353</v>
      </c>
      <c r="B147" s="87" t="s">
        <v>166</v>
      </c>
      <c r="C147" s="88">
        <f t="shared" si="102"/>
        <v>150</v>
      </c>
      <c r="D147" s="193"/>
      <c r="E147" s="194"/>
      <c r="F147" s="55">
        <f t="shared" si="189"/>
        <v>0</v>
      </c>
      <c r="G147" s="53"/>
      <c r="H147" s="54"/>
      <c r="I147" s="55">
        <f t="shared" si="190"/>
        <v>0</v>
      </c>
      <c r="J147" s="53">
        <v>150</v>
      </c>
      <c r="K147" s="54"/>
      <c r="L147" s="55">
        <f t="shared" si="191"/>
        <v>150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32</v>
      </c>
      <c r="D149" s="193"/>
      <c r="E149" s="194"/>
      <c r="F149" s="55">
        <f t="shared" si="189"/>
        <v>0</v>
      </c>
      <c r="G149" s="53"/>
      <c r="H149" s="54"/>
      <c r="I149" s="55">
        <f t="shared" si="190"/>
        <v>0</v>
      </c>
      <c r="J149" s="53">
        <v>32</v>
      </c>
      <c r="K149" s="54"/>
      <c r="L149" s="55">
        <f t="shared" si="191"/>
        <v>32</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182</v>
      </c>
      <c r="C163" s="141">
        <f t="shared" si="193"/>
        <v>430</v>
      </c>
      <c r="D163" s="199"/>
      <c r="E163" s="200"/>
      <c r="F163" s="139">
        <f t="shared" si="206"/>
        <v>0</v>
      </c>
      <c r="G163" s="142"/>
      <c r="H163" s="143"/>
      <c r="I163" s="139">
        <f t="shared" si="207"/>
        <v>0</v>
      </c>
      <c r="J163" s="142">
        <v>430</v>
      </c>
      <c r="K163" s="143"/>
      <c r="L163" s="139">
        <f t="shared" si="208"/>
        <v>430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42035</v>
      </c>
      <c r="D194" s="171">
        <f t="shared" ref="D194:O194" si="259">SUM(D195,D230,D269,D283)</f>
        <v>41265</v>
      </c>
      <c r="E194" s="172">
        <f t="shared" si="259"/>
        <v>0</v>
      </c>
      <c r="F194" s="173">
        <f t="shared" si="259"/>
        <v>41265</v>
      </c>
      <c r="G194" s="171">
        <f t="shared" si="259"/>
        <v>0</v>
      </c>
      <c r="H194" s="172">
        <f t="shared" si="259"/>
        <v>0</v>
      </c>
      <c r="I194" s="173">
        <f t="shared" si="259"/>
        <v>0</v>
      </c>
      <c r="J194" s="171">
        <f t="shared" si="259"/>
        <v>770</v>
      </c>
      <c r="K194" s="172">
        <f t="shared" si="259"/>
        <v>0</v>
      </c>
      <c r="L194" s="173">
        <f t="shared" si="259"/>
        <v>770</v>
      </c>
      <c r="M194" s="171">
        <f t="shared" si="259"/>
        <v>0</v>
      </c>
      <c r="N194" s="172">
        <f t="shared" si="259"/>
        <v>0</v>
      </c>
      <c r="O194" s="173">
        <f t="shared" si="259"/>
        <v>0</v>
      </c>
      <c r="P194" s="174"/>
    </row>
    <row r="195" spans="1:16" x14ac:dyDescent="0.25">
      <c r="A195" s="175">
        <v>5000</v>
      </c>
      <c r="B195" s="175" t="s">
        <v>214</v>
      </c>
      <c r="C195" s="176">
        <f t="shared" si="193"/>
        <v>42035</v>
      </c>
      <c r="D195" s="177">
        <f>D196+D204</f>
        <v>41265</v>
      </c>
      <c r="E195" s="178">
        <f t="shared" ref="E195:F195" si="260">E196+E204</f>
        <v>0</v>
      </c>
      <c r="F195" s="179">
        <f t="shared" si="260"/>
        <v>41265</v>
      </c>
      <c r="G195" s="177">
        <f>G196+G204</f>
        <v>0</v>
      </c>
      <c r="H195" s="178">
        <f t="shared" ref="H195:I195" si="261">H196+H204</f>
        <v>0</v>
      </c>
      <c r="I195" s="179">
        <f t="shared" si="261"/>
        <v>0</v>
      </c>
      <c r="J195" s="177">
        <f>J196+J204</f>
        <v>770</v>
      </c>
      <c r="K195" s="178">
        <f t="shared" ref="K195:L195" si="262">K196+K204</f>
        <v>0</v>
      </c>
      <c r="L195" s="179">
        <f t="shared" si="262"/>
        <v>770</v>
      </c>
      <c r="M195" s="177">
        <f>M196+M204</f>
        <v>0</v>
      </c>
      <c r="N195" s="178">
        <f t="shared" ref="N195:O195" si="263">N196+N204</f>
        <v>0</v>
      </c>
      <c r="O195" s="179">
        <f t="shared" si="263"/>
        <v>0</v>
      </c>
      <c r="P195" s="180"/>
    </row>
    <row r="196" spans="1:16" x14ac:dyDescent="0.25">
      <c r="A196" s="67">
        <v>5100</v>
      </c>
      <c r="B196" s="181" t="s">
        <v>215</v>
      </c>
      <c r="C196" s="68">
        <f t="shared" si="193"/>
        <v>970</v>
      </c>
      <c r="D196" s="182">
        <f>D197+D198+D201+D202+D203</f>
        <v>200</v>
      </c>
      <c r="E196" s="183">
        <f t="shared" ref="E196:F196" si="264">E197+E198+E201+E202+E203</f>
        <v>0</v>
      </c>
      <c r="F196" s="71">
        <f t="shared" si="264"/>
        <v>200</v>
      </c>
      <c r="G196" s="182">
        <f>G197+G198+G201+G202+G203</f>
        <v>0</v>
      </c>
      <c r="H196" s="183">
        <f t="shared" ref="H196:I196" si="265">H197+H198+H201+H202+H203</f>
        <v>0</v>
      </c>
      <c r="I196" s="71">
        <f t="shared" si="265"/>
        <v>0</v>
      </c>
      <c r="J196" s="182">
        <f>J197+J198+J201+J202+J203</f>
        <v>770</v>
      </c>
      <c r="K196" s="183">
        <f t="shared" ref="K196:L196" si="266">K197+K198+K201+K202+K203</f>
        <v>0</v>
      </c>
      <c r="L196" s="71">
        <f t="shared" si="266"/>
        <v>770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970</v>
      </c>
      <c r="D198" s="188">
        <f>D199+D200</f>
        <v>200</v>
      </c>
      <c r="E198" s="189">
        <f t="shared" ref="E198:F198" si="268">E199+E200</f>
        <v>0</v>
      </c>
      <c r="F198" s="55">
        <f t="shared" si="268"/>
        <v>200</v>
      </c>
      <c r="G198" s="188">
        <f>G199+G200</f>
        <v>0</v>
      </c>
      <c r="H198" s="189">
        <f t="shared" ref="H198:I198" si="269">H199+H200</f>
        <v>0</v>
      </c>
      <c r="I198" s="55">
        <f t="shared" si="269"/>
        <v>0</v>
      </c>
      <c r="J198" s="188">
        <f>J199+J200</f>
        <v>770</v>
      </c>
      <c r="K198" s="189">
        <f t="shared" ref="K198:L198" si="270">K199+K200</f>
        <v>0</v>
      </c>
      <c r="L198" s="55">
        <f t="shared" si="270"/>
        <v>770</v>
      </c>
      <c r="M198" s="188">
        <f>M199+M200</f>
        <v>0</v>
      </c>
      <c r="N198" s="189">
        <f t="shared" ref="N198:O198" si="271">N199+N200</f>
        <v>0</v>
      </c>
      <c r="O198" s="55">
        <f t="shared" si="271"/>
        <v>0</v>
      </c>
      <c r="P198" s="57"/>
    </row>
    <row r="199" spans="1:16" ht="18.75" customHeight="1" x14ac:dyDescent="0.2">
      <c r="A199" s="51">
        <v>5121</v>
      </c>
      <c r="B199" s="87" t="s">
        <v>218</v>
      </c>
      <c r="C199" s="88">
        <f t="shared" si="193"/>
        <v>970</v>
      </c>
      <c r="D199" s="193">
        <v>200</v>
      </c>
      <c r="E199" s="194"/>
      <c r="F199" s="55">
        <f t="shared" ref="F199:F203" si="272">D199+E199</f>
        <v>200</v>
      </c>
      <c r="G199" s="53"/>
      <c r="H199" s="54"/>
      <c r="I199" s="55">
        <f t="shared" ref="I199:I203" si="273">G199+H199</f>
        <v>0</v>
      </c>
      <c r="J199" s="53">
        <v>770</v>
      </c>
      <c r="K199" s="54"/>
      <c r="L199" s="55">
        <f t="shared" ref="L199:L203" si="274">K199+J199</f>
        <v>770</v>
      </c>
      <c r="M199" s="53"/>
      <c r="N199" s="54"/>
      <c r="O199" s="55">
        <f t="shared" ref="O199:O203" si="275">N199+M199</f>
        <v>0</v>
      </c>
      <c r="P199" s="547"/>
    </row>
    <row r="200" spans="1:16" ht="24" hidden="1" customHeight="1" x14ac:dyDescent="0.2">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47"/>
    </row>
    <row r="201" spans="1:16" ht="12" hidden="1" customHeight="1" x14ac:dyDescent="0.2">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48"/>
    </row>
    <row r="202" spans="1:16" ht="12" hidden="1" customHeight="1" x14ac:dyDescent="0.2">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49"/>
    </row>
    <row r="203" spans="1:16" ht="24" hidden="1" customHeight="1" x14ac:dyDescent="0.2">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50"/>
    </row>
    <row r="204" spans="1:16" x14ac:dyDescent="0.25">
      <c r="A204" s="67">
        <v>5200</v>
      </c>
      <c r="B204" s="181" t="s">
        <v>223</v>
      </c>
      <c r="C204" s="68">
        <f t="shared" si="193"/>
        <v>41065</v>
      </c>
      <c r="D204" s="182">
        <f>D205+D215+D216+D225+D226+D227+D229</f>
        <v>41065</v>
      </c>
      <c r="E204" s="183">
        <f t="shared" ref="E204:F204" si="276">E205+E215+E216+E225+E226+E227+E229</f>
        <v>0</v>
      </c>
      <c r="F204" s="71">
        <f t="shared" si="276"/>
        <v>41065</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41065</v>
      </c>
      <c r="D216" s="188">
        <f>SUM(D217:D224)</f>
        <v>41065</v>
      </c>
      <c r="E216" s="189">
        <f t="shared" ref="E216:F216" si="289">SUM(E217:E224)</f>
        <v>0</v>
      </c>
      <c r="F216" s="55">
        <f t="shared" si="289"/>
        <v>41065</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2.5" customHeight="1" x14ac:dyDescent="0.25">
      <c r="A223" s="51">
        <v>5238</v>
      </c>
      <c r="B223" s="87" t="s">
        <v>242</v>
      </c>
      <c r="C223" s="88">
        <f t="shared" si="288"/>
        <v>1399</v>
      </c>
      <c r="D223" s="193">
        <v>1399</v>
      </c>
      <c r="E223" s="194"/>
      <c r="F223" s="55">
        <f t="shared" si="293"/>
        <v>1399</v>
      </c>
      <c r="G223" s="53"/>
      <c r="H223" s="54"/>
      <c r="I223" s="55">
        <f t="shared" si="294"/>
        <v>0</v>
      </c>
      <c r="J223" s="53"/>
      <c r="K223" s="54"/>
      <c r="L223" s="55">
        <f t="shared" si="295"/>
        <v>0</v>
      </c>
      <c r="M223" s="53"/>
      <c r="N223" s="54"/>
      <c r="O223" s="55">
        <f t="shared" si="296"/>
        <v>0</v>
      </c>
      <c r="P223" s="57"/>
    </row>
    <row r="224" spans="1:16" ht="23.25" customHeight="1" x14ac:dyDescent="0.25">
      <c r="A224" s="51">
        <v>5239</v>
      </c>
      <c r="B224" s="87" t="s">
        <v>243</v>
      </c>
      <c r="C224" s="88">
        <f t="shared" si="288"/>
        <v>39666</v>
      </c>
      <c r="D224" s="193">
        <v>39666</v>
      </c>
      <c r="E224" s="194"/>
      <c r="F224" s="55">
        <f t="shared" si="293"/>
        <v>39666</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1029317</v>
      </c>
      <c r="D289" s="248">
        <f t="shared" ref="D289:O289" si="389">SUM(D286,D269,D230,D195,D187,D173,D75,D53,D283)</f>
        <v>998261</v>
      </c>
      <c r="E289" s="249">
        <f t="shared" si="389"/>
        <v>0</v>
      </c>
      <c r="F289" s="250">
        <f t="shared" si="389"/>
        <v>998261</v>
      </c>
      <c r="G289" s="248">
        <f t="shared" si="389"/>
        <v>10724</v>
      </c>
      <c r="H289" s="249">
        <f t="shared" si="389"/>
        <v>0</v>
      </c>
      <c r="I289" s="250">
        <f t="shared" si="389"/>
        <v>10724</v>
      </c>
      <c r="J289" s="248">
        <f t="shared" si="389"/>
        <v>20332</v>
      </c>
      <c r="K289" s="249">
        <f t="shared" si="389"/>
        <v>0</v>
      </c>
      <c r="L289" s="250">
        <f t="shared" si="389"/>
        <v>20332</v>
      </c>
      <c r="M289" s="248">
        <f t="shared" si="389"/>
        <v>0</v>
      </c>
      <c r="N289" s="249">
        <f t="shared" si="389"/>
        <v>0</v>
      </c>
      <c r="O289" s="250">
        <f t="shared" si="389"/>
        <v>0</v>
      </c>
      <c r="P289" s="251"/>
    </row>
    <row r="290" spans="1:16" s="28" customFormat="1" ht="13.5" thickTop="1" thickBot="1" x14ac:dyDescent="0.3">
      <c r="A290" s="889" t="s">
        <v>311</v>
      </c>
      <c r="B290" s="890"/>
      <c r="C290" s="252">
        <f t="shared" si="371"/>
        <v>-1951</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-1951</v>
      </c>
      <c r="K290" s="254">
        <f t="shared" ref="K290:L290" si="392">(K26+K43)-K51</f>
        <v>0</v>
      </c>
      <c r="L290" s="255">
        <f t="shared" si="392"/>
        <v>-1951</v>
      </c>
      <c r="M290" s="253">
        <f>M45-M51</f>
        <v>0</v>
      </c>
      <c r="N290" s="254">
        <f t="shared" ref="N290:O290" si="393">N45-N51</f>
        <v>0</v>
      </c>
      <c r="O290" s="255">
        <f t="shared" si="393"/>
        <v>0</v>
      </c>
      <c r="P290" s="256"/>
    </row>
    <row r="291" spans="1:16" s="28" customFormat="1" ht="12.75" thickTop="1" x14ac:dyDescent="0.25">
      <c r="A291" s="891" t="s">
        <v>312</v>
      </c>
      <c r="B291" s="892"/>
      <c r="C291" s="257">
        <f t="shared" si="371"/>
        <v>1951</v>
      </c>
      <c r="D291" s="258">
        <f t="shared" ref="D291:O291" si="394">SUM(D292,D293)-D300+D301</f>
        <v>0</v>
      </c>
      <c r="E291" s="259">
        <f t="shared" si="394"/>
        <v>0</v>
      </c>
      <c r="F291" s="260">
        <f t="shared" si="394"/>
        <v>0</v>
      </c>
      <c r="G291" s="258">
        <f t="shared" si="394"/>
        <v>0</v>
      </c>
      <c r="H291" s="259">
        <f t="shared" si="394"/>
        <v>0</v>
      </c>
      <c r="I291" s="260">
        <f t="shared" si="394"/>
        <v>0</v>
      </c>
      <c r="J291" s="258">
        <f t="shared" si="394"/>
        <v>1951</v>
      </c>
      <c r="K291" s="259">
        <f t="shared" si="394"/>
        <v>0</v>
      </c>
      <c r="L291" s="260">
        <f t="shared" si="394"/>
        <v>1951</v>
      </c>
      <c r="M291" s="258">
        <f t="shared" si="394"/>
        <v>0</v>
      </c>
      <c r="N291" s="259">
        <f t="shared" si="394"/>
        <v>0</v>
      </c>
      <c r="O291" s="260">
        <f t="shared" si="394"/>
        <v>0</v>
      </c>
      <c r="P291" s="261"/>
    </row>
    <row r="292" spans="1:16" s="28" customFormat="1" ht="12.75" thickBot="1" x14ac:dyDescent="0.3">
      <c r="A292" s="155" t="s">
        <v>313</v>
      </c>
      <c r="B292" s="155" t="s">
        <v>314</v>
      </c>
      <c r="C292" s="156">
        <f t="shared" si="371"/>
        <v>1951</v>
      </c>
      <c r="D292" s="157">
        <f t="shared" ref="D292:O292" si="395">D21-D286</f>
        <v>0</v>
      </c>
      <c r="E292" s="158">
        <f t="shared" si="395"/>
        <v>0</v>
      </c>
      <c r="F292" s="159">
        <f t="shared" si="395"/>
        <v>0</v>
      </c>
      <c r="G292" s="157">
        <f t="shared" si="395"/>
        <v>0</v>
      </c>
      <c r="H292" s="158">
        <f t="shared" si="395"/>
        <v>0</v>
      </c>
      <c r="I292" s="159">
        <f t="shared" si="395"/>
        <v>0</v>
      </c>
      <c r="J292" s="157">
        <f t="shared" si="395"/>
        <v>1951</v>
      </c>
      <c r="K292" s="158">
        <f t="shared" si="395"/>
        <v>0</v>
      </c>
      <c r="L292" s="159">
        <f t="shared" si="395"/>
        <v>1951</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6R+Ipj+oC4uHFZ5qa+/5zPObXrxEvAtx7LuLG8FU0P8F0wTCRma3TKQL+SpoLwWHSgAT1r2fQMNNEEGassgt6g==" saltValue="oUrdnV7M9htnV05XucLNFQ==" spinCount="100000" sheet="1" objects="1" scenarios="1" formatCells="0" formatColumns="0" formatRows="0" deleteColumns="0"/>
  <autoFilter ref="A18:P301">
    <filterColumn colId="2">
      <filters>
        <filter val="1 008 985"/>
        <filter val="1 029 317"/>
        <filter val="1 333"/>
        <filter val="1 335"/>
        <filter val="1 399"/>
        <filter val="1 431"/>
        <filter val="1 450"/>
        <filter val="1 480"/>
        <filter val="1 502"/>
        <filter val="1 565"/>
        <filter val="1 645"/>
        <filter val="1 951"/>
        <filter val="-1 951"/>
        <filter val="10 097"/>
        <filter val="103 870"/>
        <filter val="13 378"/>
        <filter val="13 411"/>
        <filter val="14 836"/>
        <filter val="140"/>
        <filter val="15 137"/>
        <filter val="150"/>
        <filter val="167 342"/>
        <filter val="18 067"/>
        <filter val="180"/>
        <filter val="19 637"/>
        <filter val="2 204"/>
        <filter val="2 550"/>
        <filter val="2 930"/>
        <filter val="216 457"/>
        <filter val="237"/>
        <filter val="28 145"/>
        <filter val="3 007"/>
        <filter val="3 350"/>
        <filter val="3 581"/>
        <filter val="301"/>
        <filter val="31 453"/>
        <filter val="314"/>
        <filter val="32"/>
        <filter val="32 189"/>
        <filter val="34 721"/>
        <filter val="39 666"/>
        <filter val="4 155"/>
        <filter val="4 451"/>
        <filter val="400"/>
        <filter val="41 065"/>
        <filter val="42 035"/>
        <filter val="430"/>
        <filter val="46 737"/>
        <filter val="49 115"/>
        <filter val="5 131"/>
        <filter val="5 713"/>
        <filter val="5 766"/>
        <filter val="50"/>
        <filter val="508"/>
        <filter val="559"/>
        <filter val="620 218"/>
        <filter val="66"/>
        <filter val="666 955"/>
        <filter val="70 859"/>
        <filter val="883 412"/>
        <filter val="9 263"/>
        <filter val="90 459"/>
        <filter val="97"/>
        <filter val="970"/>
        <filter val="987 2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2019.gada 19.decembra saistošajiem noteikumiem Nr.56
(protokols Nr.16, 31.punkts)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2" sqref="S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3</v>
      </c>
      <c r="D3" s="921"/>
      <c r="E3" s="921"/>
      <c r="F3" s="921"/>
      <c r="G3" s="921"/>
      <c r="H3" s="921"/>
      <c r="I3" s="921"/>
      <c r="J3" s="921"/>
      <c r="K3" s="921"/>
      <c r="L3" s="921"/>
      <c r="M3" s="921"/>
      <c r="N3" s="921"/>
      <c r="O3" s="921"/>
      <c r="P3" s="922"/>
      <c r="Q3" s="273"/>
    </row>
    <row r="4" spans="1:17" ht="12.75" customHeight="1" x14ac:dyDescent="0.25">
      <c r="A4" s="5" t="s">
        <v>4</v>
      </c>
      <c r="B4" s="6"/>
      <c r="C4" s="921" t="s">
        <v>5</v>
      </c>
      <c r="D4" s="921"/>
      <c r="E4" s="921"/>
      <c r="F4" s="921"/>
      <c r="G4" s="921"/>
      <c r="H4" s="921"/>
      <c r="I4" s="921"/>
      <c r="J4" s="921"/>
      <c r="K4" s="921"/>
      <c r="L4" s="921"/>
      <c r="M4" s="921"/>
      <c r="N4" s="921"/>
      <c r="O4" s="921"/>
      <c r="P4" s="922"/>
      <c r="Q4" s="273"/>
    </row>
    <row r="5" spans="1:17" ht="12.75" customHeight="1" x14ac:dyDescent="0.25">
      <c r="A5" s="7" t="s">
        <v>6</v>
      </c>
      <c r="B5" s="8"/>
      <c r="C5" s="916" t="s">
        <v>7</v>
      </c>
      <c r="D5" s="916"/>
      <c r="E5" s="916"/>
      <c r="F5" s="916"/>
      <c r="G5" s="916"/>
      <c r="H5" s="916"/>
      <c r="I5" s="916"/>
      <c r="J5" s="916"/>
      <c r="K5" s="916"/>
      <c r="L5" s="916"/>
      <c r="M5" s="916"/>
      <c r="N5" s="916"/>
      <c r="O5" s="916"/>
      <c r="P5" s="917"/>
      <c r="Q5" s="273"/>
    </row>
    <row r="6" spans="1:17" ht="12.75" customHeight="1" x14ac:dyDescent="0.25">
      <c r="A6" s="7" t="s">
        <v>8</v>
      </c>
      <c r="B6" s="8"/>
      <c r="C6" s="916" t="s">
        <v>9</v>
      </c>
      <c r="D6" s="916"/>
      <c r="E6" s="916"/>
      <c r="F6" s="916"/>
      <c r="G6" s="916"/>
      <c r="H6" s="916"/>
      <c r="I6" s="916"/>
      <c r="J6" s="916"/>
      <c r="K6" s="916"/>
      <c r="L6" s="916"/>
      <c r="M6" s="916"/>
      <c r="N6" s="916"/>
      <c r="O6" s="916"/>
      <c r="P6" s="917"/>
      <c r="Q6" s="273"/>
    </row>
    <row r="7" spans="1:17" x14ac:dyDescent="0.25">
      <c r="A7" s="7" t="s">
        <v>10</v>
      </c>
      <c r="B7" s="8"/>
      <c r="C7" s="921" t="s">
        <v>11</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14</v>
      </c>
      <c r="D9" s="916"/>
      <c r="E9" s="916"/>
      <c r="F9" s="916"/>
      <c r="G9" s="916"/>
      <c r="H9" s="916"/>
      <c r="I9" s="916"/>
      <c r="J9" s="916"/>
      <c r="K9" s="916"/>
      <c r="L9" s="916"/>
      <c r="M9" s="916"/>
      <c r="N9" s="916"/>
      <c r="O9" s="916"/>
      <c r="P9" s="917"/>
      <c r="Q9" s="273"/>
    </row>
    <row r="10" spans="1:17" ht="12.75" customHeight="1" x14ac:dyDescent="0.25">
      <c r="A10" s="7"/>
      <c r="B10" s="8" t="s">
        <v>15</v>
      </c>
      <c r="C10" s="916" t="s">
        <v>16</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19</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534093</v>
      </c>
      <c r="D20" s="32">
        <f>SUM(D21,D24,D25,D41,D43)</f>
        <v>509228</v>
      </c>
      <c r="E20" s="33">
        <f t="shared" ref="E20:F20" si="1">SUM(E21,E24,E25,E41,E43)</f>
        <v>0</v>
      </c>
      <c r="F20" s="34">
        <f t="shared" si="1"/>
        <v>509228</v>
      </c>
      <c r="G20" s="32">
        <f>SUM(G21,G24,G43)</f>
        <v>0</v>
      </c>
      <c r="H20" s="33">
        <f t="shared" ref="H20:I20" si="2">SUM(H21,H24,H43)</f>
        <v>0</v>
      </c>
      <c r="I20" s="34">
        <f t="shared" si="2"/>
        <v>0</v>
      </c>
      <c r="J20" s="32">
        <f>SUM(J21,J26,J43)</f>
        <v>24865</v>
      </c>
      <c r="K20" s="33">
        <f t="shared" ref="K20:L20" si="3">SUM(K21,K26,K43)</f>
        <v>0</v>
      </c>
      <c r="L20" s="34">
        <f t="shared" si="3"/>
        <v>24865</v>
      </c>
      <c r="M20" s="32">
        <f>SUM(M21,M45)</f>
        <v>0</v>
      </c>
      <c r="N20" s="33">
        <f t="shared" ref="N20:O20" si="4">SUM(N21,N45)</f>
        <v>0</v>
      </c>
      <c r="O20" s="34">
        <f t="shared" si="4"/>
        <v>0</v>
      </c>
      <c r="P20" s="35"/>
    </row>
    <row r="21" spans="1:16" ht="12.75" thickTop="1" x14ac:dyDescent="0.25">
      <c r="A21" s="36"/>
      <c r="B21" s="37" t="s">
        <v>41</v>
      </c>
      <c r="C21" s="38">
        <f t="shared" si="0"/>
        <v>1535</v>
      </c>
      <c r="D21" s="39">
        <f>SUM(D22:D23)</f>
        <v>0</v>
      </c>
      <c r="E21" s="40">
        <f t="shared" ref="E21:F21" si="5">SUM(E22:E23)</f>
        <v>0</v>
      </c>
      <c r="F21" s="41">
        <f t="shared" si="5"/>
        <v>0</v>
      </c>
      <c r="G21" s="39">
        <f>SUM(G22:G23)</f>
        <v>0</v>
      </c>
      <c r="H21" s="40">
        <f t="shared" ref="H21:I21" si="6">SUM(H22:H23)</f>
        <v>0</v>
      </c>
      <c r="I21" s="41">
        <f t="shared" si="6"/>
        <v>0</v>
      </c>
      <c r="J21" s="39">
        <f>SUM(J22:J23)</f>
        <v>1535</v>
      </c>
      <c r="K21" s="40">
        <f t="shared" ref="K21:L21" si="7">SUM(K22:K23)</f>
        <v>0</v>
      </c>
      <c r="L21" s="41">
        <f t="shared" si="7"/>
        <v>1535</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 t="shared" si="0"/>
        <v>1535</v>
      </c>
      <c r="D23" s="53"/>
      <c r="E23" s="54"/>
      <c r="F23" s="55">
        <f t="shared" ref="F23:F25" si="9">D23+E23</f>
        <v>0</v>
      </c>
      <c r="G23" s="53"/>
      <c r="H23" s="54"/>
      <c r="I23" s="55">
        <f t="shared" ref="I23:I24" si="10">G23+H23</f>
        <v>0</v>
      </c>
      <c r="J23" s="53">
        <v>1535</v>
      </c>
      <c r="K23" s="54"/>
      <c r="L23" s="56">
        <f>K23+J23</f>
        <v>1535</v>
      </c>
      <c r="M23" s="53"/>
      <c r="N23" s="54"/>
      <c r="O23" s="55">
        <f>N23+M23</f>
        <v>0</v>
      </c>
      <c r="P23" s="57"/>
    </row>
    <row r="24" spans="1:16" s="28" customFormat="1" ht="33.75" customHeight="1" thickBot="1" x14ac:dyDescent="0.3">
      <c r="A24" s="58">
        <v>19300</v>
      </c>
      <c r="B24" s="58" t="s">
        <v>44</v>
      </c>
      <c r="C24" s="59">
        <f>F24+I24</f>
        <v>509228</v>
      </c>
      <c r="D24" s="60">
        <v>509228</v>
      </c>
      <c r="E24" s="61"/>
      <c r="F24" s="62">
        <f t="shared" si="9"/>
        <v>509228</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L26</f>
        <v>23330</v>
      </c>
      <c r="D26" s="72" t="s">
        <v>45</v>
      </c>
      <c r="E26" s="73" t="s">
        <v>45</v>
      </c>
      <c r="F26" s="74" t="s">
        <v>45</v>
      </c>
      <c r="G26" s="72" t="s">
        <v>45</v>
      </c>
      <c r="H26" s="73" t="s">
        <v>45</v>
      </c>
      <c r="I26" s="74" t="s">
        <v>45</v>
      </c>
      <c r="J26" s="76">
        <f>SUM(J27,J31,J33,J36)</f>
        <v>23330</v>
      </c>
      <c r="K26" s="77">
        <f t="shared" ref="K26:L26" si="11">SUM(K27,K31,K33,K36)</f>
        <v>0</v>
      </c>
      <c r="L26" s="78">
        <f t="shared" si="11"/>
        <v>23330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customHeight="1" x14ac:dyDescent="0.25">
      <c r="A33" s="79">
        <v>21380</v>
      </c>
      <c r="B33" s="67" t="s">
        <v>54</v>
      </c>
      <c r="C33" s="68">
        <f t="shared" si="16"/>
        <v>2780</v>
      </c>
      <c r="D33" s="72" t="s">
        <v>45</v>
      </c>
      <c r="E33" s="73" t="s">
        <v>45</v>
      </c>
      <c r="F33" s="74" t="s">
        <v>45</v>
      </c>
      <c r="G33" s="72" t="s">
        <v>45</v>
      </c>
      <c r="H33" s="73" t="s">
        <v>45</v>
      </c>
      <c r="I33" s="74" t="s">
        <v>45</v>
      </c>
      <c r="J33" s="76">
        <f>SUM(J34:J35)</f>
        <v>2780</v>
      </c>
      <c r="K33" s="77">
        <f t="shared" ref="K33:L33" si="17">SUM(K34:K35)</f>
        <v>0</v>
      </c>
      <c r="L33" s="78">
        <f t="shared" si="17"/>
        <v>2780</v>
      </c>
      <c r="M33" s="76" t="s">
        <v>45</v>
      </c>
      <c r="N33" s="77" t="s">
        <v>45</v>
      </c>
      <c r="O33" s="78" t="s">
        <v>45</v>
      </c>
      <c r="P33" s="75"/>
    </row>
    <row r="34" spans="1:16" ht="12" customHeight="1" x14ac:dyDescent="0.25">
      <c r="A34" s="44">
        <v>21381</v>
      </c>
      <c r="B34" s="80" t="s">
        <v>55</v>
      </c>
      <c r="C34" s="81">
        <f t="shared" si="16"/>
        <v>2780</v>
      </c>
      <c r="D34" s="82" t="s">
        <v>45</v>
      </c>
      <c r="E34" s="83" t="s">
        <v>45</v>
      </c>
      <c r="F34" s="84" t="s">
        <v>45</v>
      </c>
      <c r="G34" s="82" t="s">
        <v>45</v>
      </c>
      <c r="H34" s="83" t="s">
        <v>45</v>
      </c>
      <c r="I34" s="84" t="s">
        <v>45</v>
      </c>
      <c r="J34" s="46">
        <v>2780</v>
      </c>
      <c r="K34" s="47"/>
      <c r="L34" s="48">
        <f t="shared" ref="L34:L35" si="18">K34+J34</f>
        <v>2780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customHeight="1" x14ac:dyDescent="0.25">
      <c r="A36" s="79">
        <v>21390</v>
      </c>
      <c r="B36" s="67" t="s">
        <v>57</v>
      </c>
      <c r="C36" s="68">
        <f t="shared" si="16"/>
        <v>20550</v>
      </c>
      <c r="D36" s="72" t="s">
        <v>45</v>
      </c>
      <c r="E36" s="73" t="s">
        <v>45</v>
      </c>
      <c r="F36" s="74" t="s">
        <v>45</v>
      </c>
      <c r="G36" s="72" t="s">
        <v>45</v>
      </c>
      <c r="H36" s="73" t="s">
        <v>45</v>
      </c>
      <c r="I36" s="74" t="s">
        <v>45</v>
      </c>
      <c r="J36" s="76">
        <f>SUM(J37:J40)</f>
        <v>20550</v>
      </c>
      <c r="K36" s="77">
        <f t="shared" ref="K36:L36" si="19">SUM(K37:K40)</f>
        <v>0</v>
      </c>
      <c r="L36" s="78">
        <f t="shared" si="19"/>
        <v>20550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customHeight="1" x14ac:dyDescent="0.25">
      <c r="A38" s="51">
        <v>21393</v>
      </c>
      <c r="B38" s="87" t="s">
        <v>59</v>
      </c>
      <c r="C38" s="88">
        <f t="shared" si="16"/>
        <v>20550</v>
      </c>
      <c r="D38" s="89" t="s">
        <v>45</v>
      </c>
      <c r="E38" s="90" t="s">
        <v>45</v>
      </c>
      <c r="F38" s="91" t="s">
        <v>45</v>
      </c>
      <c r="G38" s="89" t="s">
        <v>45</v>
      </c>
      <c r="H38" s="90" t="s">
        <v>45</v>
      </c>
      <c r="I38" s="91" t="s">
        <v>45</v>
      </c>
      <c r="J38" s="53">
        <v>20550</v>
      </c>
      <c r="K38" s="54"/>
      <c r="L38" s="56">
        <f t="shared" si="20"/>
        <v>20550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534093</v>
      </c>
      <c r="D50" s="157">
        <f>SUM(D51,D286)</f>
        <v>509228</v>
      </c>
      <c r="E50" s="158">
        <f t="shared" ref="E50:F50" si="26">SUM(E51,E286)</f>
        <v>0</v>
      </c>
      <c r="F50" s="159">
        <f t="shared" si="26"/>
        <v>509228</v>
      </c>
      <c r="G50" s="157">
        <f>SUM(G51,G286)</f>
        <v>0</v>
      </c>
      <c r="H50" s="158">
        <f>SUM(H51,H286)</f>
        <v>0</v>
      </c>
      <c r="I50" s="159">
        <f t="shared" ref="I50" si="27">SUM(I51,I286)</f>
        <v>0</v>
      </c>
      <c r="J50" s="32">
        <f>SUM(J51,J286)</f>
        <v>24865</v>
      </c>
      <c r="K50" s="33">
        <f t="shared" ref="K50:L50" si="28">SUM(K51,K286)</f>
        <v>0</v>
      </c>
      <c r="L50" s="34">
        <f t="shared" si="28"/>
        <v>24865</v>
      </c>
      <c r="M50" s="32">
        <f>SUM(M51,M286)</f>
        <v>0</v>
      </c>
      <c r="N50" s="33">
        <f t="shared" ref="N50:O50" si="29">SUM(N51,N286)</f>
        <v>0</v>
      </c>
      <c r="O50" s="34">
        <f t="shared" si="29"/>
        <v>0</v>
      </c>
      <c r="P50" s="35"/>
    </row>
    <row r="51" spans="1:16" s="28" customFormat="1" ht="36.75" thickTop="1" x14ac:dyDescent="0.25">
      <c r="A51" s="160"/>
      <c r="B51" s="161" t="s">
        <v>71</v>
      </c>
      <c r="C51" s="162">
        <f t="shared" si="0"/>
        <v>534093</v>
      </c>
      <c r="D51" s="163">
        <f>SUM(D52,D194)</f>
        <v>509228</v>
      </c>
      <c r="E51" s="164">
        <f t="shared" ref="E51:F51" si="30">SUM(E52,E194)</f>
        <v>0</v>
      </c>
      <c r="F51" s="165">
        <f t="shared" si="30"/>
        <v>509228</v>
      </c>
      <c r="G51" s="163">
        <f>SUM(G52,G194)</f>
        <v>0</v>
      </c>
      <c r="H51" s="164">
        <f t="shared" ref="H51:I51" si="31">SUM(H52,H194)</f>
        <v>0</v>
      </c>
      <c r="I51" s="165">
        <f t="shared" si="31"/>
        <v>0</v>
      </c>
      <c r="J51" s="166">
        <f>SUM(J52,J194)</f>
        <v>24865</v>
      </c>
      <c r="K51" s="167">
        <f t="shared" ref="K51:L51" si="32">SUM(K52,K194)</f>
        <v>0</v>
      </c>
      <c r="L51" s="168">
        <f t="shared" si="32"/>
        <v>24865</v>
      </c>
      <c r="M51" s="166">
        <f>SUM(M52,M194)</f>
        <v>0</v>
      </c>
      <c r="N51" s="167">
        <f t="shared" ref="N51:O51" si="33">SUM(N52,N194)</f>
        <v>0</v>
      </c>
      <c r="O51" s="168">
        <f t="shared" si="33"/>
        <v>0</v>
      </c>
      <c r="P51" s="169"/>
    </row>
    <row r="52" spans="1:16" s="28" customFormat="1" ht="24" x14ac:dyDescent="0.25">
      <c r="A52" s="24"/>
      <c r="B52" s="22" t="s">
        <v>72</v>
      </c>
      <c r="C52" s="170">
        <f t="shared" si="0"/>
        <v>534093</v>
      </c>
      <c r="D52" s="171">
        <f>SUM(D53,D75,D173,D187)</f>
        <v>509228</v>
      </c>
      <c r="E52" s="172">
        <f t="shared" ref="E52:F52" si="34">SUM(E53,E75,E173,E187)</f>
        <v>0</v>
      </c>
      <c r="F52" s="173">
        <f t="shared" si="34"/>
        <v>509228</v>
      </c>
      <c r="G52" s="171">
        <f>SUM(G53,G75,G173,G187)</f>
        <v>0</v>
      </c>
      <c r="H52" s="172">
        <f t="shared" ref="H52:I52" si="35">SUM(H53,H75,H173,H187)</f>
        <v>0</v>
      </c>
      <c r="I52" s="173">
        <f t="shared" si="35"/>
        <v>0</v>
      </c>
      <c r="J52" s="171">
        <f>SUM(J53,J75,J173,J187)</f>
        <v>24865</v>
      </c>
      <c r="K52" s="172">
        <f t="shared" ref="K52:L52" si="36">SUM(K53,K75,K173,K187)</f>
        <v>0</v>
      </c>
      <c r="L52" s="173">
        <f t="shared" si="36"/>
        <v>24865</v>
      </c>
      <c r="M52" s="171">
        <f>SUM(M53,M75,M173,M187)</f>
        <v>0</v>
      </c>
      <c r="N52" s="172">
        <f t="shared" ref="N52:O52" si="37">SUM(N53,N75,N173,N187)</f>
        <v>0</v>
      </c>
      <c r="O52" s="173">
        <f t="shared" si="37"/>
        <v>0</v>
      </c>
      <c r="P52" s="174"/>
    </row>
    <row r="53" spans="1:16" s="28" customFormat="1" x14ac:dyDescent="0.25">
      <c r="A53" s="175">
        <v>1000</v>
      </c>
      <c r="B53" s="175" t="s">
        <v>73</v>
      </c>
      <c r="C53" s="176">
        <f t="shared" si="0"/>
        <v>82965</v>
      </c>
      <c r="D53" s="177">
        <f>SUM(D54,D67)</f>
        <v>74759</v>
      </c>
      <c r="E53" s="178">
        <f t="shared" ref="E53:F53" si="38">SUM(E54,E67)</f>
        <v>-15</v>
      </c>
      <c r="F53" s="179">
        <f t="shared" si="38"/>
        <v>74744</v>
      </c>
      <c r="G53" s="177">
        <f>SUM(G54,G67)</f>
        <v>0</v>
      </c>
      <c r="H53" s="178">
        <f t="shared" ref="H53:I53" si="39">SUM(H54,H67)</f>
        <v>0</v>
      </c>
      <c r="I53" s="179">
        <f t="shared" si="39"/>
        <v>0</v>
      </c>
      <c r="J53" s="177">
        <f>SUM(J54,J67)</f>
        <v>8221</v>
      </c>
      <c r="K53" s="178">
        <f t="shared" ref="K53:L53" si="40">SUM(K54,K67)</f>
        <v>0</v>
      </c>
      <c r="L53" s="179">
        <f t="shared" si="40"/>
        <v>8221</v>
      </c>
      <c r="M53" s="177">
        <f>SUM(M54,M67)</f>
        <v>0</v>
      </c>
      <c r="N53" s="178">
        <f t="shared" ref="N53:O53" si="41">SUM(N54,N67)</f>
        <v>0</v>
      </c>
      <c r="O53" s="179">
        <f t="shared" si="41"/>
        <v>0</v>
      </c>
      <c r="P53" s="180"/>
    </row>
    <row r="54" spans="1:16" x14ac:dyDescent="0.25">
      <c r="A54" s="67">
        <v>1100</v>
      </c>
      <c r="B54" s="181" t="s">
        <v>74</v>
      </c>
      <c r="C54" s="68">
        <f t="shared" si="0"/>
        <v>79019</v>
      </c>
      <c r="D54" s="182">
        <f>SUM(D55,D58,D66)</f>
        <v>71190</v>
      </c>
      <c r="E54" s="183">
        <f t="shared" ref="E54:F54" si="42">SUM(E55,E58,E66)</f>
        <v>0</v>
      </c>
      <c r="F54" s="71">
        <f t="shared" si="42"/>
        <v>71190</v>
      </c>
      <c r="G54" s="182">
        <f>SUM(G55,G58,G66)</f>
        <v>0</v>
      </c>
      <c r="H54" s="183">
        <f t="shared" ref="H54:I54" si="43">SUM(H55,H58,H66)</f>
        <v>0</v>
      </c>
      <c r="I54" s="71">
        <f t="shared" si="43"/>
        <v>0</v>
      </c>
      <c r="J54" s="182">
        <f>SUM(J55,J58,J66)</f>
        <v>7829</v>
      </c>
      <c r="K54" s="183">
        <f t="shared" ref="K54:L54" si="44">SUM(K55,K58,K66)</f>
        <v>0</v>
      </c>
      <c r="L54" s="71">
        <f t="shared" si="44"/>
        <v>7829</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79019</v>
      </c>
      <c r="D66" s="142">
        <v>71190</v>
      </c>
      <c r="E66" s="143"/>
      <c r="F66" s="139">
        <f t="shared" si="58"/>
        <v>71190</v>
      </c>
      <c r="G66" s="142"/>
      <c r="H66" s="143"/>
      <c r="I66" s="139">
        <f t="shared" si="59"/>
        <v>0</v>
      </c>
      <c r="J66" s="142">
        <v>7829</v>
      </c>
      <c r="K66" s="143"/>
      <c r="L66" s="139">
        <f t="shared" si="60"/>
        <v>7829</v>
      </c>
      <c r="M66" s="142"/>
      <c r="N66" s="143"/>
      <c r="O66" s="139">
        <f t="shared" si="61"/>
        <v>0</v>
      </c>
      <c r="P66" s="127"/>
    </row>
    <row r="67" spans="1:16" ht="24" x14ac:dyDescent="0.25">
      <c r="A67" s="67">
        <v>1200</v>
      </c>
      <c r="B67" s="181" t="s">
        <v>87</v>
      </c>
      <c r="C67" s="68">
        <f t="shared" si="0"/>
        <v>3946</v>
      </c>
      <c r="D67" s="182">
        <f>SUM(D68:D69)</f>
        <v>3569</v>
      </c>
      <c r="E67" s="183">
        <f t="shared" ref="E67:F67" si="62">SUM(E68:E69)</f>
        <v>-15</v>
      </c>
      <c r="F67" s="71">
        <f t="shared" si="62"/>
        <v>3554</v>
      </c>
      <c r="G67" s="182">
        <f>SUM(G68:G69)</f>
        <v>0</v>
      </c>
      <c r="H67" s="183">
        <f t="shared" ref="H67:I67" si="63">SUM(H68:H69)</f>
        <v>0</v>
      </c>
      <c r="I67" s="71">
        <f t="shared" si="63"/>
        <v>0</v>
      </c>
      <c r="J67" s="182">
        <f>SUM(J68:J69)</f>
        <v>392</v>
      </c>
      <c r="K67" s="183">
        <f t="shared" ref="K67:L67" si="64">SUM(K68:K69)</f>
        <v>0</v>
      </c>
      <c r="L67" s="71">
        <f t="shared" si="64"/>
        <v>392</v>
      </c>
      <c r="M67" s="182">
        <f>SUM(M68:M69)</f>
        <v>0</v>
      </c>
      <c r="N67" s="183">
        <f t="shared" ref="N67:O67" si="65">SUM(N68:N69)</f>
        <v>0</v>
      </c>
      <c r="O67" s="71">
        <f t="shared" si="65"/>
        <v>0</v>
      </c>
      <c r="P67" s="75"/>
    </row>
    <row r="68" spans="1:16" ht="24" customHeight="1" x14ac:dyDescent="0.25">
      <c r="A68" s="190">
        <v>1210</v>
      </c>
      <c r="B68" s="80" t="s">
        <v>88</v>
      </c>
      <c r="C68" s="81">
        <f t="shared" si="0"/>
        <v>3946</v>
      </c>
      <c r="D68" s="46">
        <v>3569</v>
      </c>
      <c r="E68" s="47">
        <v>-15</v>
      </c>
      <c r="F68" s="132">
        <f>D68+E68</f>
        <v>3554</v>
      </c>
      <c r="G68" s="46"/>
      <c r="H68" s="47"/>
      <c r="I68" s="132">
        <f>G68+H68</f>
        <v>0</v>
      </c>
      <c r="J68" s="46">
        <v>392</v>
      </c>
      <c r="K68" s="47"/>
      <c r="L68" s="132">
        <f>K68+J68</f>
        <v>392</v>
      </c>
      <c r="M68" s="46"/>
      <c r="N68" s="47"/>
      <c r="O68" s="132">
        <f>N68+M68</f>
        <v>0</v>
      </c>
      <c r="P68" s="127" t="s">
        <v>89</v>
      </c>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12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451128</v>
      </c>
      <c r="D75" s="177">
        <f>SUM(D76,D83,D130,D164,D165,D172)</f>
        <v>434469</v>
      </c>
      <c r="E75" s="178">
        <f t="shared" ref="E75:F75" si="74">SUM(E76,E83,E130,E164,E165,E172)</f>
        <v>15</v>
      </c>
      <c r="F75" s="179">
        <f t="shared" si="74"/>
        <v>434484</v>
      </c>
      <c r="G75" s="177">
        <f>SUM(G76,G83,G130,G164,G165,G172)</f>
        <v>0</v>
      </c>
      <c r="H75" s="178">
        <f t="shared" ref="H75:I75" si="75">SUM(H76,H83,H130,H164,H165,H172)</f>
        <v>0</v>
      </c>
      <c r="I75" s="179">
        <f t="shared" si="75"/>
        <v>0</v>
      </c>
      <c r="J75" s="177">
        <f>SUM(J76,J83,J130,J164,J165,J172)</f>
        <v>16644</v>
      </c>
      <c r="K75" s="178">
        <f t="shared" ref="K75:L75" si="76">SUM(K76,K83,K130,K164,K165,K172)</f>
        <v>0</v>
      </c>
      <c r="L75" s="179">
        <f t="shared" si="76"/>
        <v>16644</v>
      </c>
      <c r="M75" s="177">
        <f>SUM(M76,M83,M130,M164,M165,M172)</f>
        <v>0</v>
      </c>
      <c r="N75" s="178">
        <f t="shared" ref="N75:O75" si="77">SUM(N76,N83,N130,N164,N165,N172)</f>
        <v>0</v>
      </c>
      <c r="O75" s="179">
        <f t="shared" si="77"/>
        <v>0</v>
      </c>
      <c r="P75" s="180"/>
    </row>
    <row r="76" spans="1:16" ht="24" x14ac:dyDescent="0.25">
      <c r="A76" s="67">
        <v>2100</v>
      </c>
      <c r="B76" s="181" t="s">
        <v>97</v>
      </c>
      <c r="C76" s="68">
        <f t="shared" si="0"/>
        <v>1920</v>
      </c>
      <c r="D76" s="182">
        <f>SUM(D77,D80)</f>
        <v>1920</v>
      </c>
      <c r="E76" s="183">
        <f t="shared" ref="E76:F76" si="78">SUM(E77,E80)</f>
        <v>0</v>
      </c>
      <c r="F76" s="71">
        <f t="shared" si="78"/>
        <v>1920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1920</v>
      </c>
      <c r="D80" s="188">
        <f>SUM(D81:D82)</f>
        <v>1920</v>
      </c>
      <c r="E80" s="189">
        <f t="shared" ref="E80:F80" si="90">SUM(E81:E82)</f>
        <v>0</v>
      </c>
      <c r="F80" s="55">
        <f t="shared" si="90"/>
        <v>1920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24" customHeight="1" x14ac:dyDescent="0.25">
      <c r="A81" s="51">
        <v>2121</v>
      </c>
      <c r="B81" s="87" t="s">
        <v>99</v>
      </c>
      <c r="C81" s="88">
        <f t="shared" si="0"/>
        <v>1510</v>
      </c>
      <c r="D81" s="193">
        <v>1510</v>
      </c>
      <c r="E81" s="194"/>
      <c r="F81" s="55">
        <f t="shared" ref="F81:F82" si="94">D81+E81</f>
        <v>1510</v>
      </c>
      <c r="G81" s="53"/>
      <c r="H81" s="54"/>
      <c r="I81" s="55">
        <f t="shared" ref="I81:I82" si="95">G81+H81</f>
        <v>0</v>
      </c>
      <c r="J81" s="53"/>
      <c r="K81" s="54"/>
      <c r="L81" s="55">
        <f t="shared" ref="L81:L82" si="96">K81+J81</f>
        <v>0</v>
      </c>
      <c r="M81" s="53"/>
      <c r="N81" s="54"/>
      <c r="O81" s="55">
        <f t="shared" ref="O81:O82" si="97">N81+M81</f>
        <v>0</v>
      </c>
      <c r="P81" s="127"/>
    </row>
    <row r="82" spans="1:16" ht="24" customHeight="1" x14ac:dyDescent="0.25">
      <c r="A82" s="51">
        <v>2122</v>
      </c>
      <c r="B82" s="87" t="s">
        <v>100</v>
      </c>
      <c r="C82" s="88">
        <f t="shared" si="0"/>
        <v>410</v>
      </c>
      <c r="D82" s="193">
        <v>410</v>
      </c>
      <c r="E82" s="194"/>
      <c r="F82" s="55">
        <f t="shared" si="94"/>
        <v>410</v>
      </c>
      <c r="G82" s="53"/>
      <c r="H82" s="54"/>
      <c r="I82" s="55">
        <f t="shared" si="95"/>
        <v>0</v>
      </c>
      <c r="J82" s="53"/>
      <c r="K82" s="54"/>
      <c r="L82" s="55">
        <f t="shared" si="96"/>
        <v>0</v>
      </c>
      <c r="M82" s="53"/>
      <c r="N82" s="54"/>
      <c r="O82" s="55">
        <f t="shared" si="97"/>
        <v>0</v>
      </c>
      <c r="P82" s="127"/>
    </row>
    <row r="83" spans="1:16" x14ac:dyDescent="0.25">
      <c r="A83" s="67">
        <v>2200</v>
      </c>
      <c r="B83" s="181" t="s">
        <v>102</v>
      </c>
      <c r="C83" s="68">
        <f t="shared" si="0"/>
        <v>378236</v>
      </c>
      <c r="D83" s="182">
        <f>SUM(D84,D89,D95,D103,D112,D116,D122,D128)</f>
        <v>367727</v>
      </c>
      <c r="E83" s="183">
        <f t="shared" ref="E83:F83" si="98">SUM(E84,E89,E95,E103,E112,E116,E122,E128)</f>
        <v>15</v>
      </c>
      <c r="F83" s="71">
        <f t="shared" si="98"/>
        <v>367742</v>
      </c>
      <c r="G83" s="182">
        <f>SUM(G84,G89,G95,G103,G112,G116,G122,G128)</f>
        <v>0</v>
      </c>
      <c r="H83" s="183">
        <f t="shared" ref="H83:I83" si="99">SUM(H84,H89,H95,H103,H112,H116,H122,H128)</f>
        <v>0</v>
      </c>
      <c r="I83" s="71">
        <f t="shared" si="99"/>
        <v>0</v>
      </c>
      <c r="J83" s="182">
        <f>SUM(J84,J89,J95,J103,J112,J116,J122,J128)</f>
        <v>10494</v>
      </c>
      <c r="K83" s="183">
        <f t="shared" ref="K83:L83" si="100">SUM(K84,K89,K95,K103,K112,K116,K122,K128)</f>
        <v>0</v>
      </c>
      <c r="L83" s="71">
        <f t="shared" si="100"/>
        <v>10494</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360</v>
      </c>
      <c r="D89" s="188">
        <f>SUM(D90:D94)</f>
        <v>360</v>
      </c>
      <c r="E89" s="189">
        <f t="shared" ref="E89:F89" si="111">SUM(E90:E94)</f>
        <v>0</v>
      </c>
      <c r="F89" s="55">
        <f t="shared" si="111"/>
        <v>360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360</v>
      </c>
      <c r="D92" s="193">
        <v>360</v>
      </c>
      <c r="E92" s="194"/>
      <c r="F92" s="55">
        <f t="shared" si="115"/>
        <v>360</v>
      </c>
      <c r="G92" s="53"/>
      <c r="H92" s="54"/>
      <c r="I92" s="55">
        <f t="shared" si="116"/>
        <v>0</v>
      </c>
      <c r="J92" s="53"/>
      <c r="K92" s="54"/>
      <c r="L92" s="55">
        <f t="shared" si="117"/>
        <v>0</v>
      </c>
      <c r="M92" s="53"/>
      <c r="N92" s="54"/>
      <c r="O92" s="55">
        <f t="shared" si="118"/>
        <v>0</v>
      </c>
      <c r="P92" s="12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43684</v>
      </c>
      <c r="D95" s="188">
        <f>SUM(D96:D102)</f>
        <v>43684</v>
      </c>
      <c r="E95" s="189">
        <f t="shared" ref="E95:F95" si="119">SUM(E96:E102)</f>
        <v>0</v>
      </c>
      <c r="F95" s="55">
        <f t="shared" si="119"/>
        <v>43684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115</v>
      </c>
      <c r="C96" s="88">
        <f t="shared" si="102"/>
        <v>3500</v>
      </c>
      <c r="D96" s="193">
        <v>3500</v>
      </c>
      <c r="E96" s="194"/>
      <c r="F96" s="55">
        <f t="shared" ref="F96:F102" si="123">D96+E96</f>
        <v>3500</v>
      </c>
      <c r="G96" s="53"/>
      <c r="H96" s="54"/>
      <c r="I96" s="55">
        <f t="shared" ref="I96:I102" si="124">G96+H96</f>
        <v>0</v>
      </c>
      <c r="J96" s="53"/>
      <c r="K96" s="54"/>
      <c r="L96" s="55">
        <f t="shared" ref="L96:L102" si="125">K96+J96</f>
        <v>0</v>
      </c>
      <c r="M96" s="53"/>
      <c r="N96" s="54"/>
      <c r="O96" s="55">
        <f t="shared" ref="O96:O102" si="126">N96+M96</f>
        <v>0</v>
      </c>
      <c r="P96" s="12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40184</v>
      </c>
      <c r="D102" s="193">
        <v>40184</v>
      </c>
      <c r="E102" s="194"/>
      <c r="F102" s="55">
        <f t="shared" si="123"/>
        <v>40184</v>
      </c>
      <c r="G102" s="53"/>
      <c r="H102" s="54"/>
      <c r="I102" s="55">
        <f t="shared" si="124"/>
        <v>0</v>
      </c>
      <c r="J102" s="53"/>
      <c r="K102" s="54"/>
      <c r="L102" s="55">
        <f t="shared" si="125"/>
        <v>0</v>
      </c>
      <c r="M102" s="53"/>
      <c r="N102" s="54"/>
      <c r="O102" s="55">
        <f t="shared" si="126"/>
        <v>0</v>
      </c>
      <c r="P102" s="127"/>
    </row>
    <row r="103" spans="1:16" ht="36" x14ac:dyDescent="0.25">
      <c r="A103" s="187">
        <v>2240</v>
      </c>
      <c r="B103" s="87" t="s">
        <v>122</v>
      </c>
      <c r="C103" s="88">
        <f t="shared" si="102"/>
        <v>700</v>
      </c>
      <c r="D103" s="188">
        <f>SUM(D104:D111)</f>
        <v>700</v>
      </c>
      <c r="E103" s="189">
        <f t="shared" ref="E103:F103" si="127">SUM(E104:E111)</f>
        <v>0</v>
      </c>
      <c r="F103" s="55">
        <f t="shared" si="127"/>
        <v>700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8.75"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127"/>
    </row>
    <row r="110" spans="1:16" ht="24" customHeight="1" x14ac:dyDescent="0.25">
      <c r="A110" s="51">
        <v>2248</v>
      </c>
      <c r="B110" s="87" t="s">
        <v>129</v>
      </c>
      <c r="C110" s="88">
        <f t="shared" si="102"/>
        <v>700</v>
      </c>
      <c r="D110" s="193">
        <v>700</v>
      </c>
      <c r="E110" s="194"/>
      <c r="F110" s="55">
        <f t="shared" si="131"/>
        <v>700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173872</v>
      </c>
      <c r="D116" s="188">
        <f>SUM(D117:D121)</f>
        <v>173847</v>
      </c>
      <c r="E116" s="189">
        <f t="shared" ref="E116:F116" si="143">SUM(E117:E121)</f>
        <v>-1075</v>
      </c>
      <c r="F116" s="55">
        <f t="shared" si="143"/>
        <v>172772</v>
      </c>
      <c r="G116" s="188">
        <f>SUM(G117:G121)</f>
        <v>0</v>
      </c>
      <c r="H116" s="189">
        <f t="shared" ref="H116:I116" si="144">SUM(H117:H121)</f>
        <v>0</v>
      </c>
      <c r="I116" s="55">
        <f t="shared" si="144"/>
        <v>0</v>
      </c>
      <c r="J116" s="188">
        <f>SUM(J117:J121)</f>
        <v>1100</v>
      </c>
      <c r="K116" s="189">
        <f t="shared" ref="K116:L116" si="145">SUM(K117:K121)</f>
        <v>0</v>
      </c>
      <c r="L116" s="55">
        <f t="shared" si="145"/>
        <v>1100</v>
      </c>
      <c r="M116" s="188">
        <f>SUM(M117:M121)</f>
        <v>0</v>
      </c>
      <c r="N116" s="189">
        <f t="shared" ref="N116:O116" si="146">SUM(N117:N121)</f>
        <v>0</v>
      </c>
      <c r="O116" s="55">
        <f t="shared" si="146"/>
        <v>0</v>
      </c>
      <c r="P116" s="57"/>
    </row>
    <row r="117" spans="1:16" ht="21" customHeight="1" x14ac:dyDescent="0.25">
      <c r="A117" s="51">
        <v>2261</v>
      </c>
      <c r="B117" s="87" t="s">
        <v>136</v>
      </c>
      <c r="C117" s="88">
        <f t="shared" si="102"/>
        <v>376</v>
      </c>
      <c r="D117" s="193">
        <v>376</v>
      </c>
      <c r="E117" s="194"/>
      <c r="F117" s="55">
        <f t="shared" ref="F117:F121" si="147">D117+E117</f>
        <v>376</v>
      </c>
      <c r="G117" s="53"/>
      <c r="H117" s="54"/>
      <c r="I117" s="55">
        <f t="shared" ref="I117:I121" si="148">G117+H117</f>
        <v>0</v>
      </c>
      <c r="J117" s="53"/>
      <c r="K117" s="54"/>
      <c r="L117" s="55">
        <f t="shared" ref="L117:L121" si="149">K117+J117</f>
        <v>0</v>
      </c>
      <c r="M117" s="53"/>
      <c r="N117" s="54"/>
      <c r="O117" s="55">
        <f t="shared" ref="O117:O121" si="150">N117+M117</f>
        <v>0</v>
      </c>
      <c r="P117" s="127"/>
    </row>
    <row r="118" spans="1:16" ht="21.75" customHeight="1" x14ac:dyDescent="0.25">
      <c r="A118" s="51">
        <v>2262</v>
      </c>
      <c r="B118" s="87" t="s">
        <v>137</v>
      </c>
      <c r="C118" s="88">
        <f t="shared" si="102"/>
        <v>24668</v>
      </c>
      <c r="D118" s="193">
        <v>24206</v>
      </c>
      <c r="E118" s="194">
        <v>-38</v>
      </c>
      <c r="F118" s="55">
        <f t="shared" si="147"/>
        <v>24168</v>
      </c>
      <c r="G118" s="53"/>
      <c r="H118" s="54"/>
      <c r="I118" s="55">
        <f t="shared" si="148"/>
        <v>0</v>
      </c>
      <c r="J118" s="53">
        <v>500</v>
      </c>
      <c r="K118" s="54"/>
      <c r="L118" s="55">
        <f t="shared" si="149"/>
        <v>500</v>
      </c>
      <c r="M118" s="53"/>
      <c r="N118" s="54"/>
      <c r="O118" s="55">
        <f t="shared" si="150"/>
        <v>0</v>
      </c>
      <c r="P118" s="127" t="s">
        <v>89</v>
      </c>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147928</v>
      </c>
      <c r="D120" s="193">
        <v>148965</v>
      </c>
      <c r="E120" s="194">
        <v>-1037</v>
      </c>
      <c r="F120" s="55">
        <f t="shared" si="147"/>
        <v>147928</v>
      </c>
      <c r="G120" s="53"/>
      <c r="H120" s="54"/>
      <c r="I120" s="55">
        <f t="shared" si="148"/>
        <v>0</v>
      </c>
      <c r="J120" s="53"/>
      <c r="K120" s="54"/>
      <c r="L120" s="55">
        <f t="shared" si="149"/>
        <v>0</v>
      </c>
      <c r="M120" s="53"/>
      <c r="N120" s="54"/>
      <c r="O120" s="55">
        <f t="shared" si="150"/>
        <v>0</v>
      </c>
      <c r="P120" s="127" t="s">
        <v>89</v>
      </c>
    </row>
    <row r="121" spans="1:16" ht="12" customHeight="1" x14ac:dyDescent="0.25">
      <c r="A121" s="51">
        <v>2269</v>
      </c>
      <c r="B121" s="87" t="s">
        <v>140</v>
      </c>
      <c r="C121" s="88">
        <f t="shared" si="102"/>
        <v>900</v>
      </c>
      <c r="D121" s="193">
        <v>300</v>
      </c>
      <c r="E121" s="194"/>
      <c r="F121" s="55">
        <f t="shared" si="147"/>
        <v>300</v>
      </c>
      <c r="G121" s="53"/>
      <c r="H121" s="54"/>
      <c r="I121" s="55">
        <f t="shared" si="148"/>
        <v>0</v>
      </c>
      <c r="J121" s="53">
        <v>600</v>
      </c>
      <c r="K121" s="54"/>
      <c r="L121" s="55">
        <f t="shared" si="149"/>
        <v>600</v>
      </c>
      <c r="M121" s="53"/>
      <c r="N121" s="54"/>
      <c r="O121" s="55">
        <f t="shared" si="150"/>
        <v>0</v>
      </c>
      <c r="P121" s="57"/>
    </row>
    <row r="122" spans="1:16" x14ac:dyDescent="0.25">
      <c r="A122" s="187">
        <v>2270</v>
      </c>
      <c r="B122" s="87" t="s">
        <v>141</v>
      </c>
      <c r="C122" s="88">
        <f t="shared" si="102"/>
        <v>159620</v>
      </c>
      <c r="D122" s="188">
        <f>SUM(D123:D127)</f>
        <v>149136</v>
      </c>
      <c r="E122" s="189">
        <f t="shared" ref="E122:F122" si="151">SUM(E123:E127)</f>
        <v>1090</v>
      </c>
      <c r="F122" s="55">
        <f t="shared" si="151"/>
        <v>150226</v>
      </c>
      <c r="G122" s="188">
        <f>SUM(G123:G127)</f>
        <v>0</v>
      </c>
      <c r="H122" s="189">
        <f t="shared" ref="H122:I122" si="152">SUM(H123:H127)</f>
        <v>0</v>
      </c>
      <c r="I122" s="55">
        <f t="shared" si="152"/>
        <v>0</v>
      </c>
      <c r="J122" s="188">
        <f>SUM(J123:J127)</f>
        <v>9394</v>
      </c>
      <c r="K122" s="189">
        <f t="shared" ref="K122:L122" si="153">SUM(K123:K127)</f>
        <v>0</v>
      </c>
      <c r="L122" s="55">
        <f t="shared" si="153"/>
        <v>9394</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159620</v>
      </c>
      <c r="D127" s="193">
        <v>149136</v>
      </c>
      <c r="E127" s="194">
        <v>1090</v>
      </c>
      <c r="F127" s="55">
        <f t="shared" si="155"/>
        <v>150226</v>
      </c>
      <c r="G127" s="53"/>
      <c r="H127" s="54"/>
      <c r="I127" s="55">
        <f t="shared" si="156"/>
        <v>0</v>
      </c>
      <c r="J127" s="53">
        <v>9394</v>
      </c>
      <c r="K127" s="54"/>
      <c r="L127" s="55">
        <f t="shared" si="157"/>
        <v>9394</v>
      </c>
      <c r="M127" s="53"/>
      <c r="N127" s="54"/>
      <c r="O127" s="55">
        <f t="shared" si="158"/>
        <v>0</v>
      </c>
      <c r="P127" s="127" t="s">
        <v>89</v>
      </c>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70972</v>
      </c>
      <c r="D130" s="182">
        <f>SUM(D131,D136,D140,D141,D144,D151,D159,D160,D163)</f>
        <v>64822</v>
      </c>
      <c r="E130" s="183">
        <f t="shared" ref="E130:F130" si="160">SUM(E131,E136,E140,E141,E144,E151,E159,E160,E163)</f>
        <v>0</v>
      </c>
      <c r="F130" s="71">
        <f t="shared" si="160"/>
        <v>64822</v>
      </c>
      <c r="G130" s="182">
        <f>SUM(G131,G136,G140,G141,G144,G151,G159,G160,G163)</f>
        <v>0</v>
      </c>
      <c r="H130" s="183">
        <f t="shared" ref="H130:I130" si="161">SUM(H131,H136,H140,H141,H144,H151,H159,H160,H163)</f>
        <v>0</v>
      </c>
      <c r="I130" s="71">
        <f t="shared" si="161"/>
        <v>0</v>
      </c>
      <c r="J130" s="182">
        <f>SUM(J131,J136,J140,J141,J144,J151,J159,J160,J163)</f>
        <v>6150</v>
      </c>
      <c r="K130" s="183">
        <f t="shared" ref="K130:L130" si="162">SUM(K131,K136,K140,K141,K144,K151,K159,K160,K163)</f>
        <v>0</v>
      </c>
      <c r="L130" s="71">
        <f t="shared" si="162"/>
        <v>6150</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48550</v>
      </c>
      <c r="D131" s="191">
        <f t="shared" ref="D131:O131" si="164">SUM(D132:D135)</f>
        <v>42900</v>
      </c>
      <c r="E131" s="192">
        <f t="shared" si="164"/>
        <v>0</v>
      </c>
      <c r="F131" s="132">
        <f t="shared" si="164"/>
        <v>42900</v>
      </c>
      <c r="G131" s="191">
        <f t="shared" si="164"/>
        <v>0</v>
      </c>
      <c r="H131" s="192">
        <f t="shared" si="164"/>
        <v>0</v>
      </c>
      <c r="I131" s="132">
        <f t="shared" si="164"/>
        <v>0</v>
      </c>
      <c r="J131" s="191">
        <f t="shared" si="164"/>
        <v>5650</v>
      </c>
      <c r="K131" s="192">
        <f t="shared" si="164"/>
        <v>0</v>
      </c>
      <c r="L131" s="132">
        <f t="shared" si="164"/>
        <v>5650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51">
        <v>2312</v>
      </c>
      <c r="B133" s="87" t="s">
        <v>152</v>
      </c>
      <c r="C133" s="88">
        <f t="shared" si="102"/>
        <v>1670</v>
      </c>
      <c r="D133" s="193">
        <v>1370</v>
      </c>
      <c r="E133" s="194"/>
      <c r="F133" s="55">
        <f t="shared" si="165"/>
        <v>1370</v>
      </c>
      <c r="G133" s="53"/>
      <c r="H133" s="54"/>
      <c r="I133" s="55">
        <f t="shared" si="166"/>
        <v>0</v>
      </c>
      <c r="J133" s="53">
        <v>300</v>
      </c>
      <c r="K133" s="54"/>
      <c r="L133" s="55">
        <f t="shared" si="167"/>
        <v>300</v>
      </c>
      <c r="M133" s="53"/>
      <c r="N133" s="54"/>
      <c r="O133" s="55">
        <f t="shared" si="168"/>
        <v>0</v>
      </c>
      <c r="P133" s="12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46880</v>
      </c>
      <c r="D135" s="193">
        <v>41530</v>
      </c>
      <c r="E135" s="194"/>
      <c r="F135" s="55">
        <f t="shared" si="165"/>
        <v>41530</v>
      </c>
      <c r="G135" s="53"/>
      <c r="H135" s="54"/>
      <c r="I135" s="55">
        <f t="shared" si="166"/>
        <v>0</v>
      </c>
      <c r="J135" s="53">
        <v>5350</v>
      </c>
      <c r="K135" s="54"/>
      <c r="L135" s="55">
        <f t="shared" si="167"/>
        <v>5350</v>
      </c>
      <c r="M135" s="53"/>
      <c r="N135" s="54"/>
      <c r="O135" s="55">
        <f t="shared" si="168"/>
        <v>0</v>
      </c>
      <c r="P135" s="12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22101</v>
      </c>
      <c r="D151" s="188">
        <f>SUM(D152:D158)</f>
        <v>21601</v>
      </c>
      <c r="E151" s="189">
        <f t="shared" ref="E151:F151" si="194">SUM(E152:E158)</f>
        <v>0</v>
      </c>
      <c r="F151" s="55">
        <f t="shared" si="194"/>
        <v>21601</v>
      </c>
      <c r="G151" s="188">
        <f>SUM(G152:G158)</f>
        <v>0</v>
      </c>
      <c r="H151" s="189">
        <f t="shared" ref="H151:I151" si="195">SUM(H152:H158)</f>
        <v>0</v>
      </c>
      <c r="I151" s="55">
        <f t="shared" si="195"/>
        <v>0</v>
      </c>
      <c r="J151" s="188">
        <f>SUM(J152:J158)</f>
        <v>500</v>
      </c>
      <c r="K151" s="189">
        <f t="shared" ref="K151:L151" si="196">SUM(K152:K158)</f>
        <v>0</v>
      </c>
      <c r="L151" s="55">
        <f t="shared" si="196"/>
        <v>500</v>
      </c>
      <c r="M151" s="188">
        <f>SUM(M152:M158)</f>
        <v>0</v>
      </c>
      <c r="N151" s="189">
        <f t="shared" ref="N151:O151" si="197">SUM(N152:N158)</f>
        <v>0</v>
      </c>
      <c r="O151" s="55">
        <f t="shared" si="197"/>
        <v>0</v>
      </c>
      <c r="P151" s="57"/>
    </row>
    <row r="152" spans="1:16" ht="21" customHeight="1" x14ac:dyDescent="0.25">
      <c r="A152" s="50">
        <v>2361</v>
      </c>
      <c r="B152" s="87" t="s">
        <v>171</v>
      </c>
      <c r="C152" s="88">
        <f t="shared" si="193"/>
        <v>18676</v>
      </c>
      <c r="D152" s="193">
        <v>18676</v>
      </c>
      <c r="E152" s="194"/>
      <c r="F152" s="55">
        <f t="shared" ref="F152:F159" si="198">D152+E152</f>
        <v>18676</v>
      </c>
      <c r="G152" s="53"/>
      <c r="H152" s="54"/>
      <c r="I152" s="55">
        <f t="shared" ref="I152:I159" si="199">G152+H152</f>
        <v>0</v>
      </c>
      <c r="J152" s="53"/>
      <c r="K152" s="54"/>
      <c r="L152" s="55">
        <f t="shared" ref="L152:L159" si="200">K152+J152</f>
        <v>0</v>
      </c>
      <c r="M152" s="53"/>
      <c r="N152" s="54"/>
      <c r="O152" s="55">
        <f t="shared" ref="O152:O159" si="201">N152+M152</f>
        <v>0</v>
      </c>
      <c r="P152" s="12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26.25" customHeight="1" x14ac:dyDescent="0.25">
      <c r="A154" s="50">
        <v>2363</v>
      </c>
      <c r="B154" s="87" t="s">
        <v>173</v>
      </c>
      <c r="C154" s="88">
        <f t="shared" si="193"/>
        <v>3425</v>
      </c>
      <c r="D154" s="193">
        <v>2925</v>
      </c>
      <c r="E154" s="194"/>
      <c r="F154" s="55">
        <f t="shared" si="198"/>
        <v>2925</v>
      </c>
      <c r="G154" s="53"/>
      <c r="H154" s="54"/>
      <c r="I154" s="55">
        <f t="shared" si="199"/>
        <v>0</v>
      </c>
      <c r="J154" s="53">
        <v>500</v>
      </c>
      <c r="K154" s="54"/>
      <c r="L154" s="55">
        <f t="shared" si="200"/>
        <v>500</v>
      </c>
      <c r="M154" s="53"/>
      <c r="N154" s="54"/>
      <c r="O154" s="55">
        <f t="shared" si="201"/>
        <v>0</v>
      </c>
      <c r="P154" s="12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24.75" customHeight="1" x14ac:dyDescent="0.25">
      <c r="A163" s="184">
        <v>2390</v>
      </c>
      <c r="B163" s="136" t="s">
        <v>182</v>
      </c>
      <c r="C163" s="141">
        <f t="shared" si="193"/>
        <v>321</v>
      </c>
      <c r="D163" s="199">
        <v>321</v>
      </c>
      <c r="E163" s="200"/>
      <c r="F163" s="139">
        <f t="shared" si="206"/>
        <v>321</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9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534093</v>
      </c>
      <c r="D289" s="248">
        <f t="shared" ref="D289:O289" si="389">SUM(D286,D269,D230,D195,D187,D173,D75,D53,D283)</f>
        <v>509228</v>
      </c>
      <c r="E289" s="249">
        <f t="shared" si="389"/>
        <v>0</v>
      </c>
      <c r="F289" s="250">
        <f t="shared" si="389"/>
        <v>509228</v>
      </c>
      <c r="G289" s="248">
        <f t="shared" si="389"/>
        <v>0</v>
      </c>
      <c r="H289" s="249">
        <f t="shared" si="389"/>
        <v>0</v>
      </c>
      <c r="I289" s="250">
        <f t="shared" si="389"/>
        <v>0</v>
      </c>
      <c r="J289" s="248">
        <f t="shared" si="389"/>
        <v>24865</v>
      </c>
      <c r="K289" s="249">
        <f t="shared" si="389"/>
        <v>0</v>
      </c>
      <c r="L289" s="250">
        <f t="shared" si="389"/>
        <v>24865</v>
      </c>
      <c r="M289" s="248">
        <f t="shared" si="389"/>
        <v>0</v>
      </c>
      <c r="N289" s="249">
        <f t="shared" si="389"/>
        <v>0</v>
      </c>
      <c r="O289" s="250">
        <f t="shared" si="389"/>
        <v>0</v>
      </c>
      <c r="P289" s="251"/>
    </row>
    <row r="290" spans="1:16" s="28" customFormat="1" ht="13.5" thickTop="1" thickBot="1" x14ac:dyDescent="0.3">
      <c r="A290" s="889" t="s">
        <v>311</v>
      </c>
      <c r="B290" s="890"/>
      <c r="C290" s="252">
        <f t="shared" si="371"/>
        <v>-1535</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-1535</v>
      </c>
      <c r="K290" s="254">
        <f t="shared" ref="K290:L290" si="392">(K26+K43)-K51</f>
        <v>0</v>
      </c>
      <c r="L290" s="255">
        <f t="shared" si="392"/>
        <v>-1535</v>
      </c>
      <c r="M290" s="253">
        <f>M45-M51</f>
        <v>0</v>
      </c>
      <c r="N290" s="254">
        <f t="shared" ref="N290:O290" si="393">N45-N51</f>
        <v>0</v>
      </c>
      <c r="O290" s="255">
        <f t="shared" si="393"/>
        <v>0</v>
      </c>
      <c r="P290" s="256"/>
    </row>
    <row r="291" spans="1:16" s="28" customFormat="1" ht="12.75" thickTop="1" x14ac:dyDescent="0.25">
      <c r="A291" s="891" t="s">
        <v>312</v>
      </c>
      <c r="B291" s="892"/>
      <c r="C291" s="257">
        <f t="shared" si="371"/>
        <v>1535</v>
      </c>
      <c r="D291" s="258">
        <f t="shared" ref="D291:O291" si="394">SUM(D292,D293)-D300+D301</f>
        <v>0</v>
      </c>
      <c r="E291" s="259">
        <f t="shared" si="394"/>
        <v>0</v>
      </c>
      <c r="F291" s="260">
        <f t="shared" si="394"/>
        <v>0</v>
      </c>
      <c r="G291" s="258">
        <f t="shared" si="394"/>
        <v>0</v>
      </c>
      <c r="H291" s="259">
        <f t="shared" si="394"/>
        <v>0</v>
      </c>
      <c r="I291" s="260">
        <f t="shared" si="394"/>
        <v>0</v>
      </c>
      <c r="J291" s="258">
        <f t="shared" si="394"/>
        <v>1535</v>
      </c>
      <c r="K291" s="259">
        <f t="shared" si="394"/>
        <v>0</v>
      </c>
      <c r="L291" s="260">
        <f t="shared" si="394"/>
        <v>1535</v>
      </c>
      <c r="M291" s="258">
        <f t="shared" si="394"/>
        <v>0</v>
      </c>
      <c r="N291" s="259">
        <f t="shared" si="394"/>
        <v>0</v>
      </c>
      <c r="O291" s="260">
        <f t="shared" si="394"/>
        <v>0</v>
      </c>
      <c r="P291" s="261"/>
    </row>
    <row r="292" spans="1:16" s="28" customFormat="1" ht="12.75" thickBot="1" x14ac:dyDescent="0.3">
      <c r="A292" s="155" t="s">
        <v>313</v>
      </c>
      <c r="B292" s="155" t="s">
        <v>314</v>
      </c>
      <c r="C292" s="156">
        <f t="shared" si="371"/>
        <v>1535</v>
      </c>
      <c r="D292" s="157">
        <f t="shared" ref="D292:O292" si="395">D21-D286</f>
        <v>0</v>
      </c>
      <c r="E292" s="158">
        <f t="shared" si="395"/>
        <v>0</v>
      </c>
      <c r="F292" s="159">
        <f t="shared" si="395"/>
        <v>0</v>
      </c>
      <c r="G292" s="157">
        <f t="shared" si="395"/>
        <v>0</v>
      </c>
      <c r="H292" s="158">
        <f t="shared" si="395"/>
        <v>0</v>
      </c>
      <c r="I292" s="159">
        <f t="shared" si="395"/>
        <v>0</v>
      </c>
      <c r="J292" s="157">
        <f t="shared" si="395"/>
        <v>1535</v>
      </c>
      <c r="K292" s="158">
        <f t="shared" si="395"/>
        <v>0</v>
      </c>
      <c r="L292" s="159">
        <f t="shared" si="395"/>
        <v>1535</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D310" s="4"/>
      <c r="E310" s="4"/>
      <c r="G310" s="4"/>
      <c r="H310" s="4"/>
      <c r="J310" s="4"/>
      <c r="K310" s="4"/>
      <c r="M310" s="4"/>
    </row>
    <row r="311" spans="1:13" x14ac:dyDescent="0.25">
      <c r="D311" s="4"/>
      <c r="E311" s="4"/>
      <c r="G311" s="4"/>
      <c r="H311" s="4"/>
      <c r="J311" s="4"/>
      <c r="K311" s="4"/>
      <c r="M311" s="4"/>
    </row>
    <row r="312" spans="1:13" x14ac:dyDescent="0.25">
      <c r="D312" s="4"/>
      <c r="E312" s="4"/>
      <c r="G312" s="4"/>
      <c r="H312" s="4"/>
      <c r="J312" s="4"/>
      <c r="K312" s="4"/>
      <c r="M312" s="4"/>
    </row>
    <row r="313" spans="1:13" x14ac:dyDescent="0.25">
      <c r="D313" s="4"/>
      <c r="E313" s="4"/>
      <c r="G313" s="4"/>
      <c r="H313" s="4"/>
      <c r="J313" s="4"/>
      <c r="K313" s="4"/>
      <c r="M313" s="4"/>
    </row>
    <row r="314" spans="1:13" x14ac:dyDescent="0.25">
      <c r="D314" s="4"/>
      <c r="E314" s="4"/>
      <c r="G314" s="4"/>
      <c r="H314" s="4"/>
      <c r="J314" s="4"/>
      <c r="K314" s="4"/>
      <c r="M314" s="4"/>
    </row>
    <row r="315" spans="1:13" x14ac:dyDescent="0.25">
      <c r="D315" s="4"/>
      <c r="E315" s="4"/>
      <c r="G315" s="4"/>
      <c r="H315" s="4"/>
      <c r="J315" s="4"/>
      <c r="K315" s="4"/>
      <c r="M315" s="4"/>
    </row>
    <row r="316" spans="1:13" x14ac:dyDescent="0.25">
      <c r="D316" s="4"/>
      <c r="E316" s="4"/>
      <c r="G316" s="4"/>
      <c r="H316" s="4"/>
      <c r="J316" s="4"/>
      <c r="K316" s="4"/>
      <c r="M316" s="4"/>
    </row>
    <row r="317" spans="1:13" x14ac:dyDescent="0.25">
      <c r="D317" s="4"/>
      <c r="E317" s="4"/>
      <c r="G317" s="4"/>
      <c r="H317" s="4"/>
      <c r="J317" s="4"/>
      <c r="K317" s="4"/>
      <c r="M317" s="4"/>
    </row>
    <row r="318" spans="1:13" x14ac:dyDescent="0.25">
      <c r="D318" s="4"/>
      <c r="E318" s="4"/>
      <c r="G318" s="4"/>
      <c r="H318" s="4"/>
      <c r="J318" s="4"/>
      <c r="K318" s="4"/>
      <c r="M318" s="4"/>
    </row>
    <row r="319" spans="1:13" x14ac:dyDescent="0.25">
      <c r="D319" s="4"/>
      <c r="E319" s="4"/>
      <c r="G319" s="4"/>
      <c r="H319" s="4"/>
      <c r="J319" s="4"/>
      <c r="K319" s="4"/>
      <c r="M319" s="4"/>
    </row>
  </sheetData>
  <sheetProtection algorithmName="SHA-512" hashValue="pUWmcelGBo2BhSRbkbs29V8B6TBIX91D5TYnA42LDxlMl08WxT5OqJsuEgq2DaB7pRxpqqJrXYvq3926Nxsjsg==" saltValue="MiYH7zDpe2ql3seejoTs5A==" spinCount="100000" sheet="1" objects="1" scenarios="1" formatCells="0" formatColumns="0" formatRows="0" deleteColumns="0"/>
  <autoFilter ref="A18:P301">
    <filterColumn colId="2">
      <filters>
        <filter val="1 510"/>
        <filter val="1 535"/>
        <filter val="-1 535"/>
        <filter val="1 670"/>
        <filter val="1 920"/>
        <filter val="147 928"/>
        <filter val="159 620"/>
        <filter val="173 872"/>
        <filter val="18 676"/>
        <filter val="2 780"/>
        <filter val="20 550"/>
        <filter val="22 101"/>
        <filter val="23 330"/>
        <filter val="24 668"/>
        <filter val="3 425"/>
        <filter val="3 500"/>
        <filter val="3 946"/>
        <filter val="321"/>
        <filter val="360"/>
        <filter val="376"/>
        <filter val="378 236"/>
        <filter val="40 184"/>
        <filter val="410"/>
        <filter val="43 684"/>
        <filter val="451 128"/>
        <filter val="46 880"/>
        <filter val="48 550"/>
        <filter val="509 228"/>
        <filter val="534 093"/>
        <filter val="70 972"/>
        <filter val="700"/>
        <filter val="79 019"/>
        <filter val="82 965"/>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2019.gada 19.decembra saistošajiem noteikumiem Nr.56
(protokols Nr.16, 31.punkts)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S13" sqref="S13"/>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3</v>
      </c>
      <c r="D3" s="921"/>
      <c r="E3" s="921"/>
      <c r="F3" s="921"/>
      <c r="G3" s="921"/>
      <c r="H3" s="921"/>
      <c r="I3" s="921"/>
      <c r="J3" s="921"/>
      <c r="K3" s="921"/>
      <c r="L3" s="921"/>
      <c r="M3" s="921"/>
      <c r="N3" s="921"/>
      <c r="O3" s="921"/>
      <c r="P3" s="922"/>
      <c r="Q3" s="273"/>
    </row>
    <row r="4" spans="1:17" ht="12.75" customHeight="1" x14ac:dyDescent="0.25">
      <c r="A4" s="5" t="s">
        <v>4</v>
      </c>
      <c r="B4" s="6"/>
      <c r="C4" s="921" t="s">
        <v>5</v>
      </c>
      <c r="D4" s="921"/>
      <c r="E4" s="921"/>
      <c r="F4" s="921"/>
      <c r="G4" s="921"/>
      <c r="H4" s="921"/>
      <c r="I4" s="921"/>
      <c r="J4" s="921"/>
      <c r="K4" s="921"/>
      <c r="L4" s="921"/>
      <c r="M4" s="921"/>
      <c r="N4" s="921"/>
      <c r="O4" s="921"/>
      <c r="P4" s="922"/>
      <c r="Q4" s="273"/>
    </row>
    <row r="5" spans="1:17" ht="12.75" customHeight="1" x14ac:dyDescent="0.25">
      <c r="A5" s="7" t="s">
        <v>6</v>
      </c>
      <c r="B5" s="8"/>
      <c r="C5" s="916" t="s">
        <v>7</v>
      </c>
      <c r="D5" s="916"/>
      <c r="E5" s="916"/>
      <c r="F5" s="916"/>
      <c r="G5" s="916"/>
      <c r="H5" s="916"/>
      <c r="I5" s="916"/>
      <c r="J5" s="916"/>
      <c r="K5" s="916"/>
      <c r="L5" s="916"/>
      <c r="M5" s="916"/>
      <c r="N5" s="916"/>
      <c r="O5" s="916"/>
      <c r="P5" s="917"/>
      <c r="Q5" s="273"/>
    </row>
    <row r="6" spans="1:17" ht="12.75" customHeight="1" x14ac:dyDescent="0.25">
      <c r="A6" s="7" t="s">
        <v>8</v>
      </c>
      <c r="B6" s="8"/>
      <c r="C6" s="916" t="s">
        <v>9</v>
      </c>
      <c r="D6" s="916"/>
      <c r="E6" s="916"/>
      <c r="F6" s="916"/>
      <c r="G6" s="916"/>
      <c r="H6" s="916"/>
      <c r="I6" s="916"/>
      <c r="J6" s="916"/>
      <c r="K6" s="916"/>
      <c r="L6" s="916"/>
      <c r="M6" s="916"/>
      <c r="N6" s="916"/>
      <c r="O6" s="916"/>
      <c r="P6" s="917"/>
      <c r="Q6" s="273"/>
    </row>
    <row r="7" spans="1:17" x14ac:dyDescent="0.25">
      <c r="A7" s="7" t="s">
        <v>10</v>
      </c>
      <c r="B7" s="8"/>
      <c r="C7" s="921" t="s">
        <v>11</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14</v>
      </c>
      <c r="D9" s="916"/>
      <c r="E9" s="916"/>
      <c r="F9" s="916"/>
      <c r="G9" s="916"/>
      <c r="H9" s="916"/>
      <c r="I9" s="916"/>
      <c r="J9" s="916"/>
      <c r="K9" s="916"/>
      <c r="L9" s="916"/>
      <c r="M9" s="916"/>
      <c r="N9" s="916"/>
      <c r="O9" s="916"/>
      <c r="P9" s="917"/>
      <c r="Q9" s="273"/>
    </row>
    <row r="10" spans="1:17" ht="12.75" customHeight="1" x14ac:dyDescent="0.25">
      <c r="A10" s="7"/>
      <c r="B10" s="8" t="s">
        <v>15</v>
      </c>
      <c r="C10" s="916" t="s">
        <v>16</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19</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536666</v>
      </c>
      <c r="D20" s="32">
        <f>SUM(D21,D24,D25,D41,D43)</f>
        <v>509228</v>
      </c>
      <c r="E20" s="33">
        <f t="shared" ref="E20:F20" si="1">SUM(E21,E24,E25,E41,E43)</f>
        <v>2573</v>
      </c>
      <c r="F20" s="34">
        <f t="shared" si="1"/>
        <v>511801</v>
      </c>
      <c r="G20" s="32">
        <f>SUM(G21,G24,G43)</f>
        <v>0</v>
      </c>
      <c r="H20" s="33">
        <f t="shared" ref="H20:I20" si="2">SUM(H21,H24,H43)</f>
        <v>0</v>
      </c>
      <c r="I20" s="34">
        <f t="shared" si="2"/>
        <v>0</v>
      </c>
      <c r="J20" s="32">
        <f>SUM(J21,J26,J43)</f>
        <v>24865</v>
      </c>
      <c r="K20" s="33">
        <f t="shared" ref="K20:L20" si="3">SUM(K21,K26,K43)</f>
        <v>0</v>
      </c>
      <c r="L20" s="34">
        <f t="shared" si="3"/>
        <v>24865</v>
      </c>
      <c r="M20" s="32">
        <f>SUM(M21,M45)</f>
        <v>0</v>
      </c>
      <c r="N20" s="33">
        <f t="shared" ref="N20:O20" si="4">SUM(N21,N45)</f>
        <v>0</v>
      </c>
      <c r="O20" s="34">
        <f t="shared" si="4"/>
        <v>0</v>
      </c>
      <c r="P20" s="35"/>
    </row>
    <row r="21" spans="1:16" ht="12.75" thickTop="1" x14ac:dyDescent="0.25">
      <c r="A21" s="36"/>
      <c r="B21" s="37" t="s">
        <v>41</v>
      </c>
      <c r="C21" s="38">
        <f t="shared" si="0"/>
        <v>1535</v>
      </c>
      <c r="D21" s="39">
        <f>SUM(D22:D23)</f>
        <v>0</v>
      </c>
      <c r="E21" s="40">
        <f t="shared" ref="E21:F21" si="5">SUM(E22:E23)</f>
        <v>0</v>
      </c>
      <c r="F21" s="41">
        <f t="shared" si="5"/>
        <v>0</v>
      </c>
      <c r="G21" s="39">
        <f>SUM(G22:G23)</f>
        <v>0</v>
      </c>
      <c r="H21" s="40">
        <f t="shared" ref="H21:I21" si="6">SUM(H22:H23)</f>
        <v>0</v>
      </c>
      <c r="I21" s="41">
        <f t="shared" si="6"/>
        <v>0</v>
      </c>
      <c r="J21" s="39">
        <f>SUM(J22:J23)</f>
        <v>1535</v>
      </c>
      <c r="K21" s="40">
        <f t="shared" ref="K21:L21" si="7">SUM(K22:K23)</f>
        <v>0</v>
      </c>
      <c r="L21" s="41">
        <f t="shared" si="7"/>
        <v>1535</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 t="shared" si="0"/>
        <v>1535</v>
      </c>
      <c r="D23" s="53"/>
      <c r="E23" s="54"/>
      <c r="F23" s="55">
        <f t="shared" ref="F23:F25" si="9">D23+E23</f>
        <v>0</v>
      </c>
      <c r="G23" s="53"/>
      <c r="H23" s="54"/>
      <c r="I23" s="55">
        <f t="shared" ref="I23:I24" si="10">G23+H23</f>
        <v>0</v>
      </c>
      <c r="J23" s="53">
        <v>1535</v>
      </c>
      <c r="K23" s="54"/>
      <c r="L23" s="56">
        <f>K23+J23</f>
        <v>1535</v>
      </c>
      <c r="M23" s="53"/>
      <c r="N23" s="54"/>
      <c r="O23" s="55">
        <f>N23+M23</f>
        <v>0</v>
      </c>
      <c r="P23" s="57"/>
    </row>
    <row r="24" spans="1:16" s="28" customFormat="1" ht="33.75" customHeight="1" thickBot="1" x14ac:dyDescent="0.3">
      <c r="A24" s="58">
        <v>19300</v>
      </c>
      <c r="B24" s="58" t="s">
        <v>44</v>
      </c>
      <c r="C24" s="59">
        <f>F24+I24</f>
        <v>511801</v>
      </c>
      <c r="D24" s="60">
        <v>509228</v>
      </c>
      <c r="E24" s="61">
        <v>2573</v>
      </c>
      <c r="F24" s="62">
        <f t="shared" si="9"/>
        <v>511801</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75" thickTop="1" x14ac:dyDescent="0.25">
      <c r="A26" s="67">
        <v>21300</v>
      </c>
      <c r="B26" s="67" t="s">
        <v>47</v>
      </c>
      <c r="C26" s="68">
        <f>L26</f>
        <v>23330</v>
      </c>
      <c r="D26" s="72" t="s">
        <v>45</v>
      </c>
      <c r="E26" s="73" t="s">
        <v>45</v>
      </c>
      <c r="F26" s="74" t="s">
        <v>45</v>
      </c>
      <c r="G26" s="72" t="s">
        <v>45</v>
      </c>
      <c r="H26" s="73" t="s">
        <v>45</v>
      </c>
      <c r="I26" s="74" t="s">
        <v>45</v>
      </c>
      <c r="J26" s="76">
        <f>SUM(J27,J31,J33,J36)</f>
        <v>23330</v>
      </c>
      <c r="K26" s="77">
        <f t="shared" ref="K26:L26" si="11">SUM(K27,K31,K33,K36)</f>
        <v>0</v>
      </c>
      <c r="L26" s="78">
        <f t="shared" si="11"/>
        <v>23330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customHeight="1" x14ac:dyDescent="0.25">
      <c r="A33" s="79">
        <v>21380</v>
      </c>
      <c r="B33" s="67" t="s">
        <v>54</v>
      </c>
      <c r="C33" s="68">
        <f t="shared" si="16"/>
        <v>2780</v>
      </c>
      <c r="D33" s="72" t="s">
        <v>45</v>
      </c>
      <c r="E33" s="73" t="s">
        <v>45</v>
      </c>
      <c r="F33" s="74" t="s">
        <v>45</v>
      </c>
      <c r="G33" s="72" t="s">
        <v>45</v>
      </c>
      <c r="H33" s="73" t="s">
        <v>45</v>
      </c>
      <c r="I33" s="74" t="s">
        <v>45</v>
      </c>
      <c r="J33" s="76">
        <f>SUM(J34:J35)</f>
        <v>2780</v>
      </c>
      <c r="K33" s="77">
        <f t="shared" ref="K33:L33" si="17">SUM(K34:K35)</f>
        <v>0</v>
      </c>
      <c r="L33" s="78">
        <f t="shared" si="17"/>
        <v>2780</v>
      </c>
      <c r="M33" s="76" t="s">
        <v>45</v>
      </c>
      <c r="N33" s="77" t="s">
        <v>45</v>
      </c>
      <c r="O33" s="78" t="s">
        <v>45</v>
      </c>
      <c r="P33" s="75"/>
    </row>
    <row r="34" spans="1:16" ht="12" customHeight="1" x14ac:dyDescent="0.25">
      <c r="A34" s="44">
        <v>21381</v>
      </c>
      <c r="B34" s="80" t="s">
        <v>55</v>
      </c>
      <c r="C34" s="81">
        <f t="shared" si="16"/>
        <v>2780</v>
      </c>
      <c r="D34" s="82" t="s">
        <v>45</v>
      </c>
      <c r="E34" s="83" t="s">
        <v>45</v>
      </c>
      <c r="F34" s="84" t="s">
        <v>45</v>
      </c>
      <c r="G34" s="82" t="s">
        <v>45</v>
      </c>
      <c r="H34" s="83" t="s">
        <v>45</v>
      </c>
      <c r="I34" s="84" t="s">
        <v>45</v>
      </c>
      <c r="J34" s="46">
        <v>2780</v>
      </c>
      <c r="K34" s="47"/>
      <c r="L34" s="48">
        <f t="shared" ref="L34:L35" si="18">K34+J34</f>
        <v>2780</v>
      </c>
      <c r="M34" s="85" t="s">
        <v>45</v>
      </c>
      <c r="N34" s="86" t="s">
        <v>45</v>
      </c>
      <c r="O34" s="48" t="s">
        <v>45</v>
      </c>
      <c r="P34" s="49"/>
    </row>
    <row r="35" spans="1:16" ht="24" hidden="1" customHeight="1" x14ac:dyDescent="0.25">
      <c r="A35" s="206">
        <v>21383</v>
      </c>
      <c r="B35" s="223" t="s">
        <v>56</v>
      </c>
      <c r="C35" s="205">
        <f t="shared" si="16"/>
        <v>0</v>
      </c>
      <c r="D35" s="551" t="s">
        <v>45</v>
      </c>
      <c r="E35" s="552" t="s">
        <v>45</v>
      </c>
      <c r="F35" s="553" t="s">
        <v>45</v>
      </c>
      <c r="G35" s="551" t="s">
        <v>45</v>
      </c>
      <c r="H35" s="552" t="s">
        <v>45</v>
      </c>
      <c r="I35" s="553" t="s">
        <v>45</v>
      </c>
      <c r="J35" s="210"/>
      <c r="K35" s="211"/>
      <c r="L35" s="554">
        <f t="shared" si="18"/>
        <v>0</v>
      </c>
      <c r="M35" s="555" t="s">
        <v>45</v>
      </c>
      <c r="N35" s="556" t="s">
        <v>45</v>
      </c>
      <c r="O35" s="554" t="s">
        <v>45</v>
      </c>
      <c r="P35" s="212"/>
    </row>
    <row r="36" spans="1:16" s="28" customFormat="1" ht="36" x14ac:dyDescent="0.25">
      <c r="A36" s="557">
        <v>21390</v>
      </c>
      <c r="B36" s="213" t="s">
        <v>57</v>
      </c>
      <c r="C36" s="214">
        <f t="shared" si="16"/>
        <v>20550</v>
      </c>
      <c r="D36" s="558" t="s">
        <v>45</v>
      </c>
      <c r="E36" s="559" t="s">
        <v>45</v>
      </c>
      <c r="F36" s="560" t="s">
        <v>45</v>
      </c>
      <c r="G36" s="558" t="s">
        <v>45</v>
      </c>
      <c r="H36" s="559" t="s">
        <v>45</v>
      </c>
      <c r="I36" s="560" t="s">
        <v>45</v>
      </c>
      <c r="J36" s="561">
        <f>SUM(J37:J40)</f>
        <v>20550</v>
      </c>
      <c r="K36" s="562">
        <f t="shared" ref="K36:L36" si="19">SUM(K37:K40)</f>
        <v>0</v>
      </c>
      <c r="L36" s="563">
        <f t="shared" si="19"/>
        <v>20550</v>
      </c>
      <c r="M36" s="561" t="s">
        <v>45</v>
      </c>
      <c r="N36" s="562" t="s">
        <v>45</v>
      </c>
      <c r="O36" s="563" t="s">
        <v>45</v>
      </c>
      <c r="P36" s="218"/>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customHeight="1" x14ac:dyDescent="0.25">
      <c r="A38" s="51">
        <v>21393</v>
      </c>
      <c r="B38" s="87" t="s">
        <v>59</v>
      </c>
      <c r="C38" s="88">
        <f t="shared" si="16"/>
        <v>20550</v>
      </c>
      <c r="D38" s="89" t="s">
        <v>45</v>
      </c>
      <c r="E38" s="90" t="s">
        <v>45</v>
      </c>
      <c r="F38" s="91" t="s">
        <v>45</v>
      </c>
      <c r="G38" s="89" t="s">
        <v>45</v>
      </c>
      <c r="H38" s="90" t="s">
        <v>45</v>
      </c>
      <c r="I38" s="91" t="s">
        <v>45</v>
      </c>
      <c r="J38" s="53">
        <v>20550</v>
      </c>
      <c r="K38" s="54"/>
      <c r="L38" s="56">
        <f t="shared" si="20"/>
        <v>20550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536666</v>
      </c>
      <c r="D50" s="157">
        <f>SUM(D51,D286)</f>
        <v>509228</v>
      </c>
      <c r="E50" s="158">
        <f t="shared" ref="E50:F50" si="26">SUM(E51,E286)</f>
        <v>2573</v>
      </c>
      <c r="F50" s="159">
        <f t="shared" si="26"/>
        <v>511801</v>
      </c>
      <c r="G50" s="157">
        <f>SUM(G51,G286)</f>
        <v>0</v>
      </c>
      <c r="H50" s="158">
        <f>SUM(H51,H286)</f>
        <v>0</v>
      </c>
      <c r="I50" s="159">
        <f t="shared" ref="I50" si="27">SUM(I51,I286)</f>
        <v>0</v>
      </c>
      <c r="J50" s="32">
        <f>SUM(J51,J286)</f>
        <v>24865</v>
      </c>
      <c r="K50" s="33">
        <f t="shared" ref="K50:L50" si="28">SUM(K51,K286)</f>
        <v>0</v>
      </c>
      <c r="L50" s="34">
        <f t="shared" si="28"/>
        <v>24865</v>
      </c>
      <c r="M50" s="32">
        <f>SUM(M51,M286)</f>
        <v>0</v>
      </c>
      <c r="N50" s="33">
        <f t="shared" ref="N50:O50" si="29">SUM(N51,N286)</f>
        <v>0</v>
      </c>
      <c r="O50" s="34">
        <f t="shared" si="29"/>
        <v>0</v>
      </c>
      <c r="P50" s="35"/>
    </row>
    <row r="51" spans="1:16" s="28" customFormat="1" ht="36.75" thickTop="1" x14ac:dyDescent="0.25">
      <c r="A51" s="160"/>
      <c r="B51" s="161" t="s">
        <v>71</v>
      </c>
      <c r="C51" s="162">
        <f t="shared" si="0"/>
        <v>536666</v>
      </c>
      <c r="D51" s="163">
        <f>SUM(D52,D194)</f>
        <v>509228</v>
      </c>
      <c r="E51" s="164">
        <f t="shared" ref="E51:F51" si="30">SUM(E52,E194)</f>
        <v>2573</v>
      </c>
      <c r="F51" s="165">
        <f t="shared" si="30"/>
        <v>511801</v>
      </c>
      <c r="G51" s="163">
        <f>SUM(G52,G194)</f>
        <v>0</v>
      </c>
      <c r="H51" s="164">
        <f t="shared" ref="H51:I51" si="31">SUM(H52,H194)</f>
        <v>0</v>
      </c>
      <c r="I51" s="165">
        <f t="shared" si="31"/>
        <v>0</v>
      </c>
      <c r="J51" s="166">
        <f>SUM(J52,J194)</f>
        <v>24865</v>
      </c>
      <c r="K51" s="167">
        <f t="shared" ref="K51:L51" si="32">SUM(K52,K194)</f>
        <v>0</v>
      </c>
      <c r="L51" s="168">
        <f t="shared" si="32"/>
        <v>24865</v>
      </c>
      <c r="M51" s="166">
        <f>SUM(M52,M194)</f>
        <v>0</v>
      </c>
      <c r="N51" s="167">
        <f t="shared" ref="N51:O51" si="33">SUM(N52,N194)</f>
        <v>0</v>
      </c>
      <c r="O51" s="168">
        <f t="shared" si="33"/>
        <v>0</v>
      </c>
      <c r="P51" s="169"/>
    </row>
    <row r="52" spans="1:16" s="28" customFormat="1" ht="24" x14ac:dyDescent="0.25">
      <c r="A52" s="24"/>
      <c r="B52" s="22" t="s">
        <v>72</v>
      </c>
      <c r="C52" s="170">
        <f t="shared" si="0"/>
        <v>536666</v>
      </c>
      <c r="D52" s="171">
        <f>SUM(D53,D75,D173,D187)</f>
        <v>509228</v>
      </c>
      <c r="E52" s="172">
        <f t="shared" ref="E52:F52" si="34">SUM(E53,E75,E173,E187)</f>
        <v>2573</v>
      </c>
      <c r="F52" s="173">
        <f t="shared" si="34"/>
        <v>511801</v>
      </c>
      <c r="G52" s="171">
        <f>SUM(G53,G75,G173,G187)</f>
        <v>0</v>
      </c>
      <c r="H52" s="172">
        <f t="shared" ref="H52:I52" si="35">SUM(H53,H75,H173,H187)</f>
        <v>0</v>
      </c>
      <c r="I52" s="173">
        <f t="shared" si="35"/>
        <v>0</v>
      </c>
      <c r="J52" s="171">
        <f>SUM(J53,J75,J173,J187)</f>
        <v>24865</v>
      </c>
      <c r="K52" s="172">
        <f t="shared" ref="K52:L52" si="36">SUM(K53,K75,K173,K187)</f>
        <v>0</v>
      </c>
      <c r="L52" s="173">
        <f t="shared" si="36"/>
        <v>24865</v>
      </c>
      <c r="M52" s="171">
        <f>SUM(M53,M75,M173,M187)</f>
        <v>0</v>
      </c>
      <c r="N52" s="172">
        <f t="shared" ref="N52:O52" si="37">SUM(N53,N75,N173,N187)</f>
        <v>0</v>
      </c>
      <c r="O52" s="173">
        <f t="shared" si="37"/>
        <v>0</v>
      </c>
      <c r="P52" s="174"/>
    </row>
    <row r="53" spans="1:16" s="28" customFormat="1" x14ac:dyDescent="0.25">
      <c r="A53" s="175">
        <v>1000</v>
      </c>
      <c r="B53" s="175" t="s">
        <v>73</v>
      </c>
      <c r="C53" s="176">
        <f t="shared" si="0"/>
        <v>85135</v>
      </c>
      <c r="D53" s="177">
        <f>SUM(D54,D67)</f>
        <v>74744</v>
      </c>
      <c r="E53" s="178">
        <f t="shared" ref="E53:F53" si="38">SUM(E54,E67)</f>
        <v>2170</v>
      </c>
      <c r="F53" s="179">
        <f t="shared" si="38"/>
        <v>76914</v>
      </c>
      <c r="G53" s="177">
        <f>SUM(G54,G67)</f>
        <v>0</v>
      </c>
      <c r="H53" s="178">
        <f t="shared" ref="H53:I53" si="39">SUM(H54,H67)</f>
        <v>0</v>
      </c>
      <c r="I53" s="179">
        <f t="shared" si="39"/>
        <v>0</v>
      </c>
      <c r="J53" s="177">
        <f>SUM(J54,J67)</f>
        <v>8221</v>
      </c>
      <c r="K53" s="178">
        <f t="shared" ref="K53:L53" si="40">SUM(K54,K67)</f>
        <v>0</v>
      </c>
      <c r="L53" s="179">
        <f t="shared" si="40"/>
        <v>8221</v>
      </c>
      <c r="M53" s="177">
        <f>SUM(M54,M67)</f>
        <v>0</v>
      </c>
      <c r="N53" s="178">
        <f t="shared" ref="N53:O53" si="41">SUM(N54,N67)</f>
        <v>0</v>
      </c>
      <c r="O53" s="179">
        <f t="shared" si="41"/>
        <v>0</v>
      </c>
      <c r="P53" s="180"/>
    </row>
    <row r="54" spans="1:16" x14ac:dyDescent="0.25">
      <c r="A54" s="67">
        <v>1100</v>
      </c>
      <c r="B54" s="181" t="s">
        <v>74</v>
      </c>
      <c r="C54" s="68">
        <f t="shared" si="0"/>
        <v>81092</v>
      </c>
      <c r="D54" s="182">
        <f>SUM(D55,D58,D66)</f>
        <v>71190</v>
      </c>
      <c r="E54" s="183">
        <f t="shared" ref="E54:F54" si="42">SUM(E55,E58,E66)</f>
        <v>2073</v>
      </c>
      <c r="F54" s="71">
        <f t="shared" si="42"/>
        <v>73263</v>
      </c>
      <c r="G54" s="182">
        <f>SUM(G55,G58,G66)</f>
        <v>0</v>
      </c>
      <c r="H54" s="183">
        <f t="shared" ref="H54:I54" si="43">SUM(H55,H58,H66)</f>
        <v>0</v>
      </c>
      <c r="I54" s="71">
        <f t="shared" si="43"/>
        <v>0</v>
      </c>
      <c r="J54" s="182">
        <f>SUM(J55,J58,J66)</f>
        <v>7829</v>
      </c>
      <c r="K54" s="183">
        <f t="shared" ref="K54:L54" si="44">SUM(K55,K58,K66)</f>
        <v>0</v>
      </c>
      <c r="L54" s="71">
        <f t="shared" si="44"/>
        <v>7829</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81092</v>
      </c>
      <c r="D66" s="142">
        <v>71190</v>
      </c>
      <c r="E66" s="143">
        <v>2073</v>
      </c>
      <c r="F66" s="139">
        <f t="shared" si="58"/>
        <v>73263</v>
      </c>
      <c r="G66" s="142"/>
      <c r="H66" s="143"/>
      <c r="I66" s="139">
        <f t="shared" si="59"/>
        <v>0</v>
      </c>
      <c r="J66" s="142">
        <v>7829</v>
      </c>
      <c r="K66" s="143"/>
      <c r="L66" s="139">
        <f t="shared" si="60"/>
        <v>7829</v>
      </c>
      <c r="M66" s="142"/>
      <c r="N66" s="143"/>
      <c r="O66" s="139">
        <f t="shared" si="61"/>
        <v>0</v>
      </c>
      <c r="P66" s="127" t="s">
        <v>987</v>
      </c>
    </row>
    <row r="67" spans="1:16" ht="24" x14ac:dyDescent="0.25">
      <c r="A67" s="67">
        <v>1200</v>
      </c>
      <c r="B67" s="181" t="s">
        <v>87</v>
      </c>
      <c r="C67" s="68">
        <f t="shared" si="0"/>
        <v>4043</v>
      </c>
      <c r="D67" s="182">
        <f>SUM(D68:D69)</f>
        <v>3554</v>
      </c>
      <c r="E67" s="183">
        <f t="shared" ref="E67:F67" si="62">SUM(E68:E69)</f>
        <v>97</v>
      </c>
      <c r="F67" s="71">
        <f t="shared" si="62"/>
        <v>3651</v>
      </c>
      <c r="G67" s="182">
        <f>SUM(G68:G69)</f>
        <v>0</v>
      </c>
      <c r="H67" s="183">
        <f t="shared" ref="H67:I67" si="63">SUM(H68:H69)</f>
        <v>0</v>
      </c>
      <c r="I67" s="71">
        <f t="shared" si="63"/>
        <v>0</v>
      </c>
      <c r="J67" s="182">
        <f>SUM(J68:J69)</f>
        <v>392</v>
      </c>
      <c r="K67" s="183">
        <f t="shared" ref="K67:L67" si="64">SUM(K68:K69)</f>
        <v>0</v>
      </c>
      <c r="L67" s="71">
        <f t="shared" si="64"/>
        <v>392</v>
      </c>
      <c r="M67" s="182">
        <f>SUM(M68:M69)</f>
        <v>0</v>
      </c>
      <c r="N67" s="183">
        <f t="shared" ref="N67:O67" si="65">SUM(N68:N69)</f>
        <v>0</v>
      </c>
      <c r="O67" s="71">
        <f t="shared" si="65"/>
        <v>0</v>
      </c>
      <c r="P67" s="75"/>
    </row>
    <row r="68" spans="1:16" ht="24" customHeight="1" x14ac:dyDescent="0.25">
      <c r="A68" s="384">
        <v>1210</v>
      </c>
      <c r="B68" s="80" t="s">
        <v>88</v>
      </c>
      <c r="C68" s="81">
        <f t="shared" si="0"/>
        <v>4043</v>
      </c>
      <c r="D68" s="46">
        <v>3554</v>
      </c>
      <c r="E68" s="47">
        <v>97</v>
      </c>
      <c r="F68" s="132">
        <f>D68+E68</f>
        <v>3651</v>
      </c>
      <c r="G68" s="46"/>
      <c r="H68" s="47"/>
      <c r="I68" s="132">
        <f>G68+H68</f>
        <v>0</v>
      </c>
      <c r="J68" s="46">
        <v>392</v>
      </c>
      <c r="K68" s="47"/>
      <c r="L68" s="132">
        <f>K68+J68</f>
        <v>392</v>
      </c>
      <c r="M68" s="46"/>
      <c r="N68" s="47"/>
      <c r="O68" s="132">
        <f>N68+M68</f>
        <v>0</v>
      </c>
      <c r="P68" s="127" t="s">
        <v>987</v>
      </c>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12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451531</v>
      </c>
      <c r="D75" s="177">
        <f>SUM(D76,D83,D130,D164,D165,D172)</f>
        <v>434484</v>
      </c>
      <c r="E75" s="178">
        <f t="shared" ref="E75:F75" si="74">SUM(E76,E83,E130,E164,E165,E172)</f>
        <v>403</v>
      </c>
      <c r="F75" s="179">
        <f t="shared" si="74"/>
        <v>434887</v>
      </c>
      <c r="G75" s="177">
        <f>SUM(G76,G83,G130,G164,G165,G172)</f>
        <v>0</v>
      </c>
      <c r="H75" s="178">
        <f t="shared" ref="H75:I75" si="75">SUM(H76,H83,H130,H164,H165,H172)</f>
        <v>0</v>
      </c>
      <c r="I75" s="179">
        <f t="shared" si="75"/>
        <v>0</v>
      </c>
      <c r="J75" s="177">
        <f>SUM(J76,J83,J130,J164,J165,J172)</f>
        <v>16644</v>
      </c>
      <c r="K75" s="178">
        <f t="shared" ref="K75:L75" si="76">SUM(K76,K83,K130,K164,K165,K172)</f>
        <v>0</v>
      </c>
      <c r="L75" s="179">
        <f t="shared" si="76"/>
        <v>16644</v>
      </c>
      <c r="M75" s="177">
        <f>SUM(M76,M83,M130,M164,M165,M172)</f>
        <v>0</v>
      </c>
      <c r="N75" s="178">
        <f t="shared" ref="N75:O75" si="77">SUM(N76,N83,N130,N164,N165,N172)</f>
        <v>0</v>
      </c>
      <c r="O75" s="179">
        <f t="shared" si="77"/>
        <v>0</v>
      </c>
      <c r="P75" s="180"/>
    </row>
    <row r="76" spans="1:16" ht="24" x14ac:dyDescent="0.25">
      <c r="A76" s="67">
        <v>2100</v>
      </c>
      <c r="B76" s="181" t="s">
        <v>97</v>
      </c>
      <c r="C76" s="68">
        <f t="shared" si="0"/>
        <v>2012</v>
      </c>
      <c r="D76" s="182">
        <f>SUM(D77,D80)</f>
        <v>1920</v>
      </c>
      <c r="E76" s="183">
        <f t="shared" ref="E76:F76" si="78">SUM(E77,E80)</f>
        <v>92</v>
      </c>
      <c r="F76" s="71">
        <f t="shared" si="78"/>
        <v>2012</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2012</v>
      </c>
      <c r="D80" s="188">
        <f>SUM(D81:D82)</f>
        <v>1920</v>
      </c>
      <c r="E80" s="189">
        <f t="shared" ref="E80:F80" si="90">SUM(E81:E82)</f>
        <v>92</v>
      </c>
      <c r="F80" s="55">
        <f t="shared" si="90"/>
        <v>2012</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24" customHeight="1" x14ac:dyDescent="0.25">
      <c r="A81" s="51">
        <v>2121</v>
      </c>
      <c r="B81" s="87" t="s">
        <v>99</v>
      </c>
      <c r="C81" s="88">
        <f t="shared" si="0"/>
        <v>1602</v>
      </c>
      <c r="D81" s="193">
        <v>1510</v>
      </c>
      <c r="E81" s="194">
        <v>92</v>
      </c>
      <c r="F81" s="55">
        <f t="shared" ref="F81:F82" si="94">D81+E81</f>
        <v>1602</v>
      </c>
      <c r="G81" s="53"/>
      <c r="H81" s="54"/>
      <c r="I81" s="55">
        <f t="shared" ref="I81:I82" si="95">G81+H81</f>
        <v>0</v>
      </c>
      <c r="J81" s="53"/>
      <c r="K81" s="54"/>
      <c r="L81" s="55">
        <f t="shared" ref="L81:L82" si="96">K81+J81</f>
        <v>0</v>
      </c>
      <c r="M81" s="53"/>
      <c r="N81" s="54"/>
      <c r="O81" s="55">
        <f t="shared" ref="O81:O82" si="97">N81+M81</f>
        <v>0</v>
      </c>
      <c r="P81" s="127" t="s">
        <v>987</v>
      </c>
    </row>
    <row r="82" spans="1:16" ht="24" customHeight="1" x14ac:dyDescent="0.25">
      <c r="A82" s="51">
        <v>2122</v>
      </c>
      <c r="B82" s="87" t="s">
        <v>100</v>
      </c>
      <c r="C82" s="88">
        <f t="shared" si="0"/>
        <v>410</v>
      </c>
      <c r="D82" s="193">
        <v>410</v>
      </c>
      <c r="E82" s="194"/>
      <c r="F82" s="55">
        <f t="shared" si="94"/>
        <v>410</v>
      </c>
      <c r="G82" s="53"/>
      <c r="H82" s="54"/>
      <c r="I82" s="55">
        <f t="shared" si="95"/>
        <v>0</v>
      </c>
      <c r="J82" s="53"/>
      <c r="K82" s="54"/>
      <c r="L82" s="55">
        <f t="shared" si="96"/>
        <v>0</v>
      </c>
      <c r="M82" s="53"/>
      <c r="N82" s="54"/>
      <c r="O82" s="55">
        <f t="shared" si="97"/>
        <v>0</v>
      </c>
      <c r="P82" s="127"/>
    </row>
    <row r="83" spans="1:16" x14ac:dyDescent="0.25">
      <c r="A83" s="67">
        <v>2200</v>
      </c>
      <c r="B83" s="181" t="s">
        <v>102</v>
      </c>
      <c r="C83" s="68">
        <f t="shared" si="0"/>
        <v>373389</v>
      </c>
      <c r="D83" s="182">
        <f>SUM(D84,D89,D95,D103,D112,D116,D122,D128)</f>
        <v>367742</v>
      </c>
      <c r="E83" s="183">
        <f t="shared" ref="E83:F83" si="98">SUM(E84,E89,E95,E103,E112,E116,E122,E128)</f>
        <v>-4847</v>
      </c>
      <c r="F83" s="71">
        <f t="shared" si="98"/>
        <v>362895</v>
      </c>
      <c r="G83" s="182">
        <f>SUM(G84,G89,G95,G103,G112,G116,G122,G128)</f>
        <v>0</v>
      </c>
      <c r="H83" s="183">
        <f t="shared" ref="H83:I83" si="99">SUM(H84,H89,H95,H103,H112,H116,H122,H128)</f>
        <v>0</v>
      </c>
      <c r="I83" s="71">
        <f t="shared" si="99"/>
        <v>0</v>
      </c>
      <c r="J83" s="182">
        <f>SUM(J84,J89,J95,J103,J112,J116,J122,J128)</f>
        <v>10494</v>
      </c>
      <c r="K83" s="183">
        <f t="shared" ref="K83:L83" si="100">SUM(K84,K89,K95,K103,K112,K116,K122,K128)</f>
        <v>0</v>
      </c>
      <c r="L83" s="71">
        <f t="shared" si="100"/>
        <v>10494</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360</v>
      </c>
      <c r="D89" s="188">
        <f>SUM(D90:D94)</f>
        <v>360</v>
      </c>
      <c r="E89" s="189">
        <f t="shared" ref="E89:F89" si="111">SUM(E90:E94)</f>
        <v>0</v>
      </c>
      <c r="F89" s="55">
        <f t="shared" si="111"/>
        <v>360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360</v>
      </c>
      <c r="D92" s="193">
        <v>360</v>
      </c>
      <c r="E92" s="194"/>
      <c r="F92" s="55">
        <f t="shared" si="115"/>
        <v>360</v>
      </c>
      <c r="G92" s="53"/>
      <c r="H92" s="54"/>
      <c r="I92" s="55">
        <f t="shared" si="116"/>
        <v>0</v>
      </c>
      <c r="J92" s="53"/>
      <c r="K92" s="54"/>
      <c r="L92" s="55">
        <f t="shared" si="117"/>
        <v>0</v>
      </c>
      <c r="M92" s="53"/>
      <c r="N92" s="54"/>
      <c r="O92" s="55">
        <f t="shared" si="118"/>
        <v>0</v>
      </c>
      <c r="P92" s="12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42884</v>
      </c>
      <c r="D95" s="188">
        <f>SUM(D96:D102)</f>
        <v>43684</v>
      </c>
      <c r="E95" s="189">
        <f t="shared" ref="E95:F95" si="119">SUM(E96:E102)</f>
        <v>-800</v>
      </c>
      <c r="F95" s="55">
        <f t="shared" si="119"/>
        <v>42884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115</v>
      </c>
      <c r="C96" s="88">
        <f t="shared" si="102"/>
        <v>2700</v>
      </c>
      <c r="D96" s="193">
        <v>3500</v>
      </c>
      <c r="E96" s="194">
        <v>-800</v>
      </c>
      <c r="F96" s="55">
        <f t="shared" ref="F96:F102" si="123">D96+E96</f>
        <v>2700</v>
      </c>
      <c r="G96" s="53"/>
      <c r="H96" s="54"/>
      <c r="I96" s="55">
        <f t="shared" ref="I96:I102" si="124">G96+H96</f>
        <v>0</v>
      </c>
      <c r="J96" s="53"/>
      <c r="K96" s="54"/>
      <c r="L96" s="55">
        <f t="shared" ref="L96:L102" si="125">K96+J96</f>
        <v>0</v>
      </c>
      <c r="M96" s="53"/>
      <c r="N96" s="54"/>
      <c r="O96" s="55">
        <f t="shared" ref="O96:O102" si="126">N96+M96</f>
        <v>0</v>
      </c>
      <c r="P96" s="127" t="s">
        <v>987</v>
      </c>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40184</v>
      </c>
      <c r="D102" s="193">
        <v>40184</v>
      </c>
      <c r="E102" s="194"/>
      <c r="F102" s="55">
        <f t="shared" si="123"/>
        <v>40184</v>
      </c>
      <c r="G102" s="53"/>
      <c r="H102" s="54"/>
      <c r="I102" s="55">
        <f t="shared" si="124"/>
        <v>0</v>
      </c>
      <c r="J102" s="53"/>
      <c r="K102" s="54"/>
      <c r="L102" s="55">
        <f t="shared" si="125"/>
        <v>0</v>
      </c>
      <c r="M102" s="53"/>
      <c r="N102" s="54"/>
      <c r="O102" s="55">
        <f t="shared" si="126"/>
        <v>0</v>
      </c>
      <c r="P102" s="127"/>
    </row>
    <row r="103" spans="1:16" ht="36" x14ac:dyDescent="0.25">
      <c r="A103" s="187">
        <v>2240</v>
      </c>
      <c r="B103" s="87" t="s">
        <v>122</v>
      </c>
      <c r="C103" s="88">
        <f t="shared" si="102"/>
        <v>700</v>
      </c>
      <c r="D103" s="188">
        <f>SUM(D104:D111)</f>
        <v>700</v>
      </c>
      <c r="E103" s="189">
        <f t="shared" ref="E103:F103" si="127">SUM(E104:E111)</f>
        <v>0</v>
      </c>
      <c r="F103" s="55">
        <f t="shared" si="127"/>
        <v>700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8.75"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127"/>
    </row>
    <row r="110" spans="1:16" ht="24" customHeight="1" x14ac:dyDescent="0.25">
      <c r="A110" s="51">
        <v>2248</v>
      </c>
      <c r="B110" s="87" t="s">
        <v>129</v>
      </c>
      <c r="C110" s="88">
        <f t="shared" si="102"/>
        <v>700</v>
      </c>
      <c r="D110" s="193">
        <v>700</v>
      </c>
      <c r="E110" s="194"/>
      <c r="F110" s="55">
        <f t="shared" si="131"/>
        <v>700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164759</v>
      </c>
      <c r="D116" s="188">
        <f>SUM(D117:D121)</f>
        <v>172772</v>
      </c>
      <c r="E116" s="189">
        <f t="shared" ref="E116:F116" si="143">SUM(E117:E121)</f>
        <v>-9113</v>
      </c>
      <c r="F116" s="55">
        <f t="shared" si="143"/>
        <v>163659</v>
      </c>
      <c r="G116" s="188">
        <f>SUM(G117:G121)</f>
        <v>0</v>
      </c>
      <c r="H116" s="189">
        <f t="shared" ref="H116:I116" si="144">SUM(H117:H121)</f>
        <v>0</v>
      </c>
      <c r="I116" s="55">
        <f t="shared" si="144"/>
        <v>0</v>
      </c>
      <c r="J116" s="188">
        <f>SUM(J117:J121)</f>
        <v>1100</v>
      </c>
      <c r="K116" s="189">
        <f t="shared" ref="K116:L116" si="145">SUM(K117:K121)</f>
        <v>0</v>
      </c>
      <c r="L116" s="55">
        <f t="shared" si="145"/>
        <v>1100</v>
      </c>
      <c r="M116" s="188">
        <f>SUM(M117:M121)</f>
        <v>0</v>
      </c>
      <c r="N116" s="189">
        <f t="shared" ref="N116:O116" si="146">SUM(N117:N121)</f>
        <v>0</v>
      </c>
      <c r="O116" s="55">
        <f t="shared" si="146"/>
        <v>0</v>
      </c>
      <c r="P116" s="57"/>
    </row>
    <row r="117" spans="1:16" ht="15" customHeight="1" x14ac:dyDescent="0.25">
      <c r="A117" s="51">
        <v>2261</v>
      </c>
      <c r="B117" s="87" t="s">
        <v>136</v>
      </c>
      <c r="C117" s="88">
        <f t="shared" si="102"/>
        <v>126</v>
      </c>
      <c r="D117" s="193">
        <v>376</v>
      </c>
      <c r="E117" s="194">
        <v>-250</v>
      </c>
      <c r="F117" s="55">
        <f t="shared" ref="F117:F121" si="147">D117+E117</f>
        <v>126</v>
      </c>
      <c r="G117" s="53"/>
      <c r="H117" s="54"/>
      <c r="I117" s="55">
        <f t="shared" ref="I117:I121" si="148">G117+H117</f>
        <v>0</v>
      </c>
      <c r="J117" s="53"/>
      <c r="K117" s="54"/>
      <c r="L117" s="55">
        <f t="shared" ref="L117:L121" si="149">K117+J117</f>
        <v>0</v>
      </c>
      <c r="M117" s="53"/>
      <c r="N117" s="54"/>
      <c r="O117" s="55">
        <f t="shared" ref="O117:O121" si="150">N117+M117</f>
        <v>0</v>
      </c>
      <c r="P117" s="127" t="s">
        <v>987</v>
      </c>
    </row>
    <row r="118" spans="1:16" ht="15" customHeight="1" x14ac:dyDescent="0.25">
      <c r="A118" s="51">
        <v>2262</v>
      </c>
      <c r="B118" s="87" t="s">
        <v>137</v>
      </c>
      <c r="C118" s="88">
        <f t="shared" si="102"/>
        <v>23115</v>
      </c>
      <c r="D118" s="193">
        <v>24168</v>
      </c>
      <c r="E118" s="194">
        <v>-1553</v>
      </c>
      <c r="F118" s="55">
        <f t="shared" si="147"/>
        <v>22615</v>
      </c>
      <c r="G118" s="53"/>
      <c r="H118" s="54"/>
      <c r="I118" s="55">
        <f t="shared" si="148"/>
        <v>0</v>
      </c>
      <c r="J118" s="53">
        <v>500</v>
      </c>
      <c r="K118" s="54"/>
      <c r="L118" s="55">
        <f t="shared" si="149"/>
        <v>500</v>
      </c>
      <c r="M118" s="53"/>
      <c r="N118" s="54"/>
      <c r="O118" s="55">
        <f t="shared" si="150"/>
        <v>0</v>
      </c>
      <c r="P118" s="127" t="s">
        <v>987</v>
      </c>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140918</v>
      </c>
      <c r="D120" s="193">
        <v>147928</v>
      </c>
      <c r="E120" s="194">
        <f>-6106-904</f>
        <v>-7010</v>
      </c>
      <c r="F120" s="55">
        <f t="shared" si="147"/>
        <v>140918</v>
      </c>
      <c r="G120" s="53"/>
      <c r="H120" s="54"/>
      <c r="I120" s="55">
        <f t="shared" si="148"/>
        <v>0</v>
      </c>
      <c r="J120" s="53"/>
      <c r="K120" s="54"/>
      <c r="L120" s="55">
        <f t="shared" si="149"/>
        <v>0</v>
      </c>
      <c r="M120" s="53"/>
      <c r="N120" s="54"/>
      <c r="O120" s="55">
        <f t="shared" si="150"/>
        <v>0</v>
      </c>
      <c r="P120" s="127" t="s">
        <v>987</v>
      </c>
    </row>
    <row r="121" spans="1:16" ht="16.5" customHeight="1" x14ac:dyDescent="0.25">
      <c r="A121" s="51">
        <v>2269</v>
      </c>
      <c r="B121" s="87" t="s">
        <v>140</v>
      </c>
      <c r="C121" s="88">
        <f t="shared" si="102"/>
        <v>600</v>
      </c>
      <c r="D121" s="193">
        <v>300</v>
      </c>
      <c r="E121" s="194">
        <v>-300</v>
      </c>
      <c r="F121" s="55">
        <f t="shared" si="147"/>
        <v>0</v>
      </c>
      <c r="G121" s="53"/>
      <c r="H121" s="54"/>
      <c r="I121" s="55">
        <f t="shared" si="148"/>
        <v>0</v>
      </c>
      <c r="J121" s="53">
        <v>600</v>
      </c>
      <c r="K121" s="54"/>
      <c r="L121" s="55">
        <f t="shared" si="149"/>
        <v>600</v>
      </c>
      <c r="M121" s="53"/>
      <c r="N121" s="54"/>
      <c r="O121" s="55">
        <f t="shared" si="150"/>
        <v>0</v>
      </c>
      <c r="P121" s="127" t="s">
        <v>987</v>
      </c>
    </row>
    <row r="122" spans="1:16" x14ac:dyDescent="0.25">
      <c r="A122" s="187">
        <v>2270</v>
      </c>
      <c r="B122" s="87" t="s">
        <v>141</v>
      </c>
      <c r="C122" s="88">
        <f t="shared" si="102"/>
        <v>164686</v>
      </c>
      <c r="D122" s="188">
        <f>SUM(D123:D127)</f>
        <v>150226</v>
      </c>
      <c r="E122" s="189">
        <f t="shared" ref="E122:F122" si="151">SUM(E123:E127)</f>
        <v>5066</v>
      </c>
      <c r="F122" s="55">
        <f t="shared" si="151"/>
        <v>155292</v>
      </c>
      <c r="G122" s="188">
        <f>SUM(G123:G127)</f>
        <v>0</v>
      </c>
      <c r="H122" s="189">
        <f t="shared" ref="H122:I122" si="152">SUM(H123:H127)</f>
        <v>0</v>
      </c>
      <c r="I122" s="55">
        <f t="shared" si="152"/>
        <v>0</v>
      </c>
      <c r="J122" s="188">
        <f>SUM(J123:J127)</f>
        <v>9394</v>
      </c>
      <c r="K122" s="189">
        <f t="shared" ref="K122:L122" si="153">SUM(K123:K127)</f>
        <v>0</v>
      </c>
      <c r="L122" s="55">
        <f t="shared" si="153"/>
        <v>9394</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164686</v>
      </c>
      <c r="D127" s="193">
        <v>150226</v>
      </c>
      <c r="E127" s="194">
        <f>1589-523+1427+2573</f>
        <v>5066</v>
      </c>
      <c r="F127" s="55">
        <f t="shared" si="155"/>
        <v>155292</v>
      </c>
      <c r="G127" s="53"/>
      <c r="H127" s="54"/>
      <c r="I127" s="55">
        <f t="shared" si="156"/>
        <v>0</v>
      </c>
      <c r="J127" s="53">
        <v>9394</v>
      </c>
      <c r="K127" s="54"/>
      <c r="L127" s="55">
        <f t="shared" si="157"/>
        <v>9394</v>
      </c>
      <c r="M127" s="53"/>
      <c r="N127" s="54"/>
      <c r="O127" s="55">
        <f t="shared" si="158"/>
        <v>0</v>
      </c>
      <c r="P127" s="127" t="s">
        <v>987</v>
      </c>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76130</v>
      </c>
      <c r="D130" s="182">
        <f>SUM(D131,D136,D140,D141,D144,D151,D159,D160,D163)</f>
        <v>64822</v>
      </c>
      <c r="E130" s="183">
        <f t="shared" ref="E130:F130" si="160">SUM(E131,E136,E140,E141,E144,E151,E159,E160,E163)</f>
        <v>5158</v>
      </c>
      <c r="F130" s="71">
        <f t="shared" si="160"/>
        <v>69980</v>
      </c>
      <c r="G130" s="182">
        <f>SUM(G131,G136,G140,G141,G144,G151,G159,G160,G163)</f>
        <v>0</v>
      </c>
      <c r="H130" s="183">
        <f t="shared" ref="H130:I130" si="161">SUM(H131,H136,H140,H141,H144,H151,H159,H160,H163)</f>
        <v>0</v>
      </c>
      <c r="I130" s="71">
        <f t="shared" si="161"/>
        <v>0</v>
      </c>
      <c r="J130" s="182">
        <f>SUM(J131,J136,J140,J141,J144,J151,J159,J160,J163)</f>
        <v>6150</v>
      </c>
      <c r="K130" s="183">
        <f t="shared" ref="K130:L130" si="162">SUM(K131,K136,K140,K141,K144,K151,K159,K160,K163)</f>
        <v>0</v>
      </c>
      <c r="L130" s="71">
        <f t="shared" si="162"/>
        <v>6150</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53388</v>
      </c>
      <c r="D131" s="191">
        <f t="shared" ref="D131:O131" si="164">SUM(D132:D135)</f>
        <v>42900</v>
      </c>
      <c r="E131" s="192">
        <f t="shared" si="164"/>
        <v>4838</v>
      </c>
      <c r="F131" s="132">
        <f t="shared" si="164"/>
        <v>47738</v>
      </c>
      <c r="G131" s="191">
        <f t="shared" si="164"/>
        <v>0</v>
      </c>
      <c r="H131" s="192">
        <f t="shared" si="164"/>
        <v>0</v>
      </c>
      <c r="I131" s="132">
        <f t="shared" si="164"/>
        <v>0</v>
      </c>
      <c r="J131" s="191">
        <f t="shared" si="164"/>
        <v>5650</v>
      </c>
      <c r="K131" s="192">
        <f t="shared" si="164"/>
        <v>0</v>
      </c>
      <c r="L131" s="132">
        <f t="shared" si="164"/>
        <v>5650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51">
        <v>2312</v>
      </c>
      <c r="B133" s="87" t="s">
        <v>152</v>
      </c>
      <c r="C133" s="88">
        <f t="shared" si="102"/>
        <v>1570</v>
      </c>
      <c r="D133" s="193">
        <v>1370</v>
      </c>
      <c r="E133" s="194">
        <v>-100</v>
      </c>
      <c r="F133" s="55">
        <f t="shared" si="165"/>
        <v>1270</v>
      </c>
      <c r="G133" s="53"/>
      <c r="H133" s="54"/>
      <c r="I133" s="55">
        <f t="shared" si="166"/>
        <v>0</v>
      </c>
      <c r="J133" s="53">
        <v>300</v>
      </c>
      <c r="K133" s="54"/>
      <c r="L133" s="55">
        <f t="shared" si="167"/>
        <v>300</v>
      </c>
      <c r="M133" s="53"/>
      <c r="N133" s="54"/>
      <c r="O133" s="55">
        <f t="shared" si="168"/>
        <v>0</v>
      </c>
      <c r="P133" s="127" t="s">
        <v>987</v>
      </c>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51818</v>
      </c>
      <c r="D135" s="193">
        <v>41530</v>
      </c>
      <c r="E135" s="194">
        <v>4938</v>
      </c>
      <c r="F135" s="55">
        <f t="shared" si="165"/>
        <v>46468</v>
      </c>
      <c r="G135" s="53"/>
      <c r="H135" s="54"/>
      <c r="I135" s="55">
        <f t="shared" si="166"/>
        <v>0</v>
      </c>
      <c r="J135" s="53">
        <v>5350</v>
      </c>
      <c r="K135" s="54"/>
      <c r="L135" s="55">
        <f t="shared" si="167"/>
        <v>5350</v>
      </c>
      <c r="M135" s="53"/>
      <c r="N135" s="54"/>
      <c r="O135" s="55">
        <f t="shared" si="168"/>
        <v>0</v>
      </c>
      <c r="P135" s="127" t="s">
        <v>987</v>
      </c>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22451</v>
      </c>
      <c r="D151" s="188">
        <f>SUM(D152:D158)</f>
        <v>21601</v>
      </c>
      <c r="E151" s="189">
        <f t="shared" ref="E151:F151" si="194">SUM(E152:E158)</f>
        <v>350</v>
      </c>
      <c r="F151" s="55">
        <f t="shared" si="194"/>
        <v>21951</v>
      </c>
      <c r="G151" s="188">
        <f>SUM(G152:G158)</f>
        <v>0</v>
      </c>
      <c r="H151" s="189">
        <f t="shared" ref="H151:I151" si="195">SUM(H152:H158)</f>
        <v>0</v>
      </c>
      <c r="I151" s="55">
        <f t="shared" si="195"/>
        <v>0</v>
      </c>
      <c r="J151" s="188">
        <f>SUM(J152:J158)</f>
        <v>500</v>
      </c>
      <c r="K151" s="189">
        <f t="shared" ref="K151:L151" si="196">SUM(K152:K158)</f>
        <v>0</v>
      </c>
      <c r="L151" s="55">
        <f t="shared" si="196"/>
        <v>500</v>
      </c>
      <c r="M151" s="188">
        <f>SUM(M152:M158)</f>
        <v>0</v>
      </c>
      <c r="N151" s="189">
        <f t="shared" ref="N151:O151" si="197">SUM(N152:N158)</f>
        <v>0</v>
      </c>
      <c r="O151" s="55">
        <f t="shared" si="197"/>
        <v>0</v>
      </c>
      <c r="P151" s="57"/>
    </row>
    <row r="152" spans="1:16" ht="21" customHeight="1" x14ac:dyDescent="0.25">
      <c r="A152" s="50">
        <v>2361</v>
      </c>
      <c r="B152" s="87" t="s">
        <v>171</v>
      </c>
      <c r="C152" s="88">
        <f t="shared" si="193"/>
        <v>19026</v>
      </c>
      <c r="D152" s="193">
        <v>18676</v>
      </c>
      <c r="E152" s="194">
        <v>350</v>
      </c>
      <c r="F152" s="55">
        <f t="shared" ref="F152:F159" si="198">D152+E152</f>
        <v>19026</v>
      </c>
      <c r="G152" s="53"/>
      <c r="H152" s="54"/>
      <c r="I152" s="55">
        <f t="shared" ref="I152:I159" si="199">G152+H152</f>
        <v>0</v>
      </c>
      <c r="J152" s="53"/>
      <c r="K152" s="54"/>
      <c r="L152" s="55">
        <f t="shared" ref="L152:L159" si="200">K152+J152</f>
        <v>0</v>
      </c>
      <c r="M152" s="53"/>
      <c r="N152" s="54"/>
      <c r="O152" s="55">
        <f t="shared" ref="O152:O159" si="201">N152+M152</f>
        <v>0</v>
      </c>
      <c r="P152" s="127" t="s">
        <v>987</v>
      </c>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8.75" customHeight="1" x14ac:dyDescent="0.25">
      <c r="A154" s="50">
        <v>2363</v>
      </c>
      <c r="B154" s="87" t="s">
        <v>173</v>
      </c>
      <c r="C154" s="88">
        <f t="shared" si="193"/>
        <v>3425</v>
      </c>
      <c r="D154" s="193">
        <v>2925</v>
      </c>
      <c r="E154" s="194"/>
      <c r="F154" s="55">
        <f t="shared" si="198"/>
        <v>2925</v>
      </c>
      <c r="G154" s="53"/>
      <c r="H154" s="54"/>
      <c r="I154" s="55">
        <f t="shared" si="199"/>
        <v>0</v>
      </c>
      <c r="J154" s="53">
        <v>500</v>
      </c>
      <c r="K154" s="54"/>
      <c r="L154" s="55">
        <f t="shared" si="200"/>
        <v>500</v>
      </c>
      <c r="M154" s="53"/>
      <c r="N154" s="54"/>
      <c r="O154" s="55">
        <f t="shared" si="201"/>
        <v>0</v>
      </c>
      <c r="P154" s="12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4.25" customHeight="1" x14ac:dyDescent="0.25">
      <c r="A163" s="184">
        <v>2390</v>
      </c>
      <c r="B163" s="136" t="s">
        <v>182</v>
      </c>
      <c r="C163" s="141">
        <f t="shared" si="193"/>
        <v>291</v>
      </c>
      <c r="D163" s="199">
        <v>321</v>
      </c>
      <c r="E163" s="200">
        <v>-30</v>
      </c>
      <c r="F163" s="139">
        <f t="shared" si="206"/>
        <v>291</v>
      </c>
      <c r="G163" s="142"/>
      <c r="H163" s="143"/>
      <c r="I163" s="139">
        <f t="shared" si="207"/>
        <v>0</v>
      </c>
      <c r="J163" s="142"/>
      <c r="K163" s="143"/>
      <c r="L163" s="139">
        <f t="shared" si="208"/>
        <v>0</v>
      </c>
      <c r="M163" s="142"/>
      <c r="N163" s="143"/>
      <c r="O163" s="139">
        <f t="shared" si="209"/>
        <v>0</v>
      </c>
      <c r="P163" s="127" t="s">
        <v>987</v>
      </c>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536666</v>
      </c>
      <c r="D289" s="248">
        <f t="shared" ref="D289:O289" si="389">SUM(D286,D269,D230,D195,D187,D173,D75,D53,D283)</f>
        <v>509228</v>
      </c>
      <c r="E289" s="249">
        <f t="shared" si="389"/>
        <v>2573</v>
      </c>
      <c r="F289" s="250">
        <f t="shared" si="389"/>
        <v>511801</v>
      </c>
      <c r="G289" s="248">
        <f t="shared" si="389"/>
        <v>0</v>
      </c>
      <c r="H289" s="249">
        <f t="shared" si="389"/>
        <v>0</v>
      </c>
      <c r="I289" s="250">
        <f t="shared" si="389"/>
        <v>0</v>
      </c>
      <c r="J289" s="248">
        <f t="shared" si="389"/>
        <v>24865</v>
      </c>
      <c r="K289" s="249">
        <f t="shared" si="389"/>
        <v>0</v>
      </c>
      <c r="L289" s="250">
        <f t="shared" si="389"/>
        <v>24865</v>
      </c>
      <c r="M289" s="248">
        <f t="shared" si="389"/>
        <v>0</v>
      </c>
      <c r="N289" s="249">
        <f t="shared" si="389"/>
        <v>0</v>
      </c>
      <c r="O289" s="250">
        <f t="shared" si="389"/>
        <v>0</v>
      </c>
      <c r="P289" s="251"/>
    </row>
    <row r="290" spans="1:16" s="28" customFormat="1" ht="13.5" thickTop="1" thickBot="1" x14ac:dyDescent="0.3">
      <c r="A290" s="889" t="s">
        <v>311</v>
      </c>
      <c r="B290" s="890"/>
      <c r="C290" s="252">
        <f t="shared" si="371"/>
        <v>-1535</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-1535</v>
      </c>
      <c r="K290" s="254">
        <f t="shared" ref="K290:L290" si="392">(K26+K43)-K51</f>
        <v>0</v>
      </c>
      <c r="L290" s="255">
        <f t="shared" si="392"/>
        <v>-1535</v>
      </c>
      <c r="M290" s="253">
        <f>M45-M51</f>
        <v>0</v>
      </c>
      <c r="N290" s="254">
        <f t="shared" ref="N290:O290" si="393">N45-N51</f>
        <v>0</v>
      </c>
      <c r="O290" s="255">
        <f t="shared" si="393"/>
        <v>0</v>
      </c>
      <c r="P290" s="256"/>
    </row>
    <row r="291" spans="1:16" s="28" customFormat="1" ht="12.75" thickTop="1" x14ac:dyDescent="0.25">
      <c r="A291" s="891" t="s">
        <v>312</v>
      </c>
      <c r="B291" s="892"/>
      <c r="C291" s="257">
        <f t="shared" si="371"/>
        <v>1535</v>
      </c>
      <c r="D291" s="258">
        <f t="shared" ref="D291:O291" si="394">SUM(D292,D293)-D300+D301</f>
        <v>0</v>
      </c>
      <c r="E291" s="259">
        <f t="shared" si="394"/>
        <v>0</v>
      </c>
      <c r="F291" s="260">
        <f t="shared" si="394"/>
        <v>0</v>
      </c>
      <c r="G291" s="258">
        <f t="shared" si="394"/>
        <v>0</v>
      </c>
      <c r="H291" s="259">
        <f t="shared" si="394"/>
        <v>0</v>
      </c>
      <c r="I291" s="260">
        <f t="shared" si="394"/>
        <v>0</v>
      </c>
      <c r="J291" s="258">
        <f t="shared" si="394"/>
        <v>1535</v>
      </c>
      <c r="K291" s="259">
        <f t="shared" si="394"/>
        <v>0</v>
      </c>
      <c r="L291" s="260">
        <f t="shared" si="394"/>
        <v>1535</v>
      </c>
      <c r="M291" s="258">
        <f t="shared" si="394"/>
        <v>0</v>
      </c>
      <c r="N291" s="259">
        <f t="shared" si="394"/>
        <v>0</v>
      </c>
      <c r="O291" s="260">
        <f t="shared" si="394"/>
        <v>0</v>
      </c>
      <c r="P291" s="261"/>
    </row>
    <row r="292" spans="1:16" s="28" customFormat="1" ht="12.75" thickBot="1" x14ac:dyDescent="0.3">
      <c r="A292" s="155" t="s">
        <v>313</v>
      </c>
      <c r="B292" s="155" t="s">
        <v>314</v>
      </c>
      <c r="C292" s="156">
        <f t="shared" si="371"/>
        <v>1535</v>
      </c>
      <c r="D292" s="157">
        <f t="shared" ref="D292:O292" si="395">D21-D286</f>
        <v>0</v>
      </c>
      <c r="E292" s="158">
        <f t="shared" si="395"/>
        <v>0</v>
      </c>
      <c r="F292" s="159">
        <f t="shared" si="395"/>
        <v>0</v>
      </c>
      <c r="G292" s="157">
        <f t="shared" si="395"/>
        <v>0</v>
      </c>
      <c r="H292" s="158">
        <f t="shared" si="395"/>
        <v>0</v>
      </c>
      <c r="I292" s="159">
        <f t="shared" si="395"/>
        <v>0</v>
      </c>
      <c r="J292" s="157">
        <f t="shared" si="395"/>
        <v>1535</v>
      </c>
      <c r="K292" s="158">
        <f t="shared" si="395"/>
        <v>0</v>
      </c>
      <c r="L292" s="159">
        <f t="shared" si="395"/>
        <v>1535</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w4uoy+4Yb07HP7V4nphGCeygXkTxwsAEfpShMYBrbNPvx2LSQCWimiF9EQX1SIX12G23ivtkatwr01+pUYk5Wg==" saltValue="RzsVHzg8g9NCuMK0c8o26A==" spinCount="100000" sheet="1" objects="1" scenarios="1" formatCells="0" formatColumns="0" formatRows="0" deleteColumns="0"/>
  <autoFilter ref="A18:P301">
    <filterColumn colId="2">
      <filters>
        <filter val="1 535"/>
        <filter val="-1 535"/>
        <filter val="1 570"/>
        <filter val="1 602"/>
        <filter val="126"/>
        <filter val="140 918"/>
        <filter val="164 686"/>
        <filter val="164 759"/>
        <filter val="19 026"/>
        <filter val="2 012"/>
        <filter val="2 700"/>
        <filter val="2 780"/>
        <filter val="20 550"/>
        <filter val="22 451"/>
        <filter val="23 115"/>
        <filter val="23 330"/>
        <filter val="291"/>
        <filter val="3 425"/>
        <filter val="360"/>
        <filter val="373 389"/>
        <filter val="4 043"/>
        <filter val="40 184"/>
        <filter val="410"/>
        <filter val="42 884"/>
        <filter val="451 531"/>
        <filter val="51 818"/>
        <filter val="511 801"/>
        <filter val="53 388"/>
        <filter val="536 666"/>
        <filter val="600"/>
        <filter val="700"/>
        <filter val="76 130"/>
        <filter val="81 092"/>
        <filter val="85 13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2019.gada 19.decembra saistošajiem noteikumiem Nr.56
(protokols Nr.16, 31.punkts)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11" sqref="S11"/>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988</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989</v>
      </c>
      <c r="D3" s="921"/>
      <c r="E3" s="921"/>
      <c r="F3" s="921"/>
      <c r="G3" s="921"/>
      <c r="H3" s="921"/>
      <c r="I3" s="921"/>
      <c r="J3" s="921"/>
      <c r="K3" s="921"/>
      <c r="L3" s="921"/>
      <c r="M3" s="921"/>
      <c r="N3" s="921"/>
      <c r="O3" s="921"/>
      <c r="P3" s="922"/>
      <c r="Q3" s="273"/>
    </row>
    <row r="4" spans="1:17" ht="12.75" customHeight="1" x14ac:dyDescent="0.25">
      <c r="A4" s="5" t="s">
        <v>4</v>
      </c>
      <c r="B4" s="6"/>
      <c r="C4" s="921" t="s">
        <v>990</v>
      </c>
      <c r="D4" s="921"/>
      <c r="E4" s="921"/>
      <c r="F4" s="921"/>
      <c r="G4" s="921"/>
      <c r="H4" s="921"/>
      <c r="I4" s="921"/>
      <c r="J4" s="921"/>
      <c r="K4" s="921"/>
      <c r="L4" s="921"/>
      <c r="M4" s="921"/>
      <c r="N4" s="921"/>
      <c r="O4" s="921"/>
      <c r="P4" s="922"/>
      <c r="Q4" s="273"/>
    </row>
    <row r="5" spans="1:17" ht="12.75" customHeight="1" x14ac:dyDescent="0.25">
      <c r="A5" s="7" t="s">
        <v>6</v>
      </c>
      <c r="B5" s="8"/>
      <c r="C5" s="916" t="s">
        <v>991</v>
      </c>
      <c r="D5" s="916"/>
      <c r="E5" s="916"/>
      <c r="F5" s="916"/>
      <c r="G5" s="916"/>
      <c r="H5" s="916"/>
      <c r="I5" s="916"/>
      <c r="J5" s="916"/>
      <c r="K5" s="916"/>
      <c r="L5" s="916"/>
      <c r="M5" s="916"/>
      <c r="N5" s="916"/>
      <c r="O5" s="916"/>
      <c r="P5" s="917"/>
      <c r="Q5" s="273"/>
    </row>
    <row r="6" spans="1:17" ht="12.75" customHeight="1" x14ac:dyDescent="0.25">
      <c r="A6" s="7" t="s">
        <v>8</v>
      </c>
      <c r="B6" s="8"/>
      <c r="C6" s="916" t="s">
        <v>969</v>
      </c>
      <c r="D6" s="916"/>
      <c r="E6" s="916"/>
      <c r="F6" s="916"/>
      <c r="G6" s="916"/>
      <c r="H6" s="916"/>
      <c r="I6" s="916"/>
      <c r="J6" s="916"/>
      <c r="K6" s="916"/>
      <c r="L6" s="916"/>
      <c r="M6" s="916"/>
      <c r="N6" s="916"/>
      <c r="O6" s="916"/>
      <c r="P6" s="917"/>
      <c r="Q6" s="273"/>
    </row>
    <row r="7" spans="1:17" ht="36.75" customHeight="1" x14ac:dyDescent="0.25">
      <c r="A7" s="7" t="s">
        <v>10</v>
      </c>
      <c r="B7" s="8"/>
      <c r="C7" s="921" t="s">
        <v>992</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c r="D9" s="916"/>
      <c r="E9" s="916"/>
      <c r="F9" s="916"/>
      <c r="G9" s="916"/>
      <c r="H9" s="916"/>
      <c r="I9" s="916"/>
      <c r="J9" s="916"/>
      <c r="K9" s="916"/>
      <c r="L9" s="916"/>
      <c r="M9" s="916"/>
      <c r="N9" s="916"/>
      <c r="O9" s="916"/>
      <c r="P9" s="917"/>
      <c r="Q9" s="273"/>
    </row>
    <row r="10" spans="1:17" ht="12.75" customHeight="1" x14ac:dyDescent="0.25">
      <c r="A10" s="7"/>
      <c r="B10" s="8" t="s">
        <v>15</v>
      </c>
      <c r="C10" s="916" t="s">
        <v>993</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6356</v>
      </c>
      <c r="D20" s="32">
        <f>SUM(D21,D24,D25,D41,D43)</f>
        <v>0</v>
      </c>
      <c r="E20" s="33">
        <f t="shared" ref="E20:F20" si="1">SUM(E21,E24,E25,E41,E43)</f>
        <v>0</v>
      </c>
      <c r="F20" s="34">
        <f t="shared" si="1"/>
        <v>0</v>
      </c>
      <c r="G20" s="32">
        <f>SUM(G21,G24,G43)</f>
        <v>6356</v>
      </c>
      <c r="H20" s="33">
        <f t="shared" ref="H20:I20" si="2">SUM(H21,H24,H43)</f>
        <v>0</v>
      </c>
      <c r="I20" s="34">
        <f t="shared" si="2"/>
        <v>6356</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6.75" customHeight="1" thickTop="1" thickBot="1" x14ac:dyDescent="0.3">
      <c r="A24" s="58">
        <v>19300</v>
      </c>
      <c r="B24" s="58" t="s">
        <v>44</v>
      </c>
      <c r="C24" s="59">
        <f>F24+I24</f>
        <v>6356</v>
      </c>
      <c r="D24" s="60"/>
      <c r="E24" s="61"/>
      <c r="F24" s="62">
        <f t="shared" si="9"/>
        <v>0</v>
      </c>
      <c r="G24" s="60">
        <v>6356</v>
      </c>
      <c r="H24" s="61"/>
      <c r="I24" s="62">
        <f t="shared" si="10"/>
        <v>6356</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si="0"/>
        <v>6356</v>
      </c>
      <c r="D50" s="157">
        <f>SUM(D51,D286)</f>
        <v>0</v>
      </c>
      <c r="E50" s="158">
        <f t="shared" ref="E50:F50" si="26">SUM(E51,E286)</f>
        <v>0</v>
      </c>
      <c r="F50" s="159">
        <f t="shared" si="26"/>
        <v>0</v>
      </c>
      <c r="G50" s="157">
        <f>SUM(G51,G286)</f>
        <v>6356</v>
      </c>
      <c r="H50" s="158">
        <f>SUM(H51,H286)</f>
        <v>0</v>
      </c>
      <c r="I50" s="159">
        <f t="shared" ref="I50" si="27">SUM(I51,I286)</f>
        <v>6356</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6356</v>
      </c>
      <c r="D51" s="163">
        <f>SUM(D52,D194)</f>
        <v>0</v>
      </c>
      <c r="E51" s="164">
        <f t="shared" ref="E51:F51" si="30">SUM(E52,E194)</f>
        <v>0</v>
      </c>
      <c r="F51" s="165">
        <f t="shared" si="30"/>
        <v>0</v>
      </c>
      <c r="G51" s="163">
        <f>SUM(G52,G194)</f>
        <v>6356</v>
      </c>
      <c r="H51" s="164">
        <f t="shared" ref="H51:I51" si="31">SUM(H52,H194)</f>
        <v>0</v>
      </c>
      <c r="I51" s="165">
        <f t="shared" si="31"/>
        <v>6356</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6356</v>
      </c>
      <c r="D52" s="171">
        <f>SUM(D53,D75,D173,D187)</f>
        <v>0</v>
      </c>
      <c r="E52" s="172">
        <f t="shared" ref="E52:F52" si="34">SUM(E53,E75,E173,E187)</f>
        <v>0</v>
      </c>
      <c r="F52" s="173">
        <f t="shared" si="34"/>
        <v>0</v>
      </c>
      <c r="G52" s="171">
        <f>SUM(G53,G75,G173,G187)</f>
        <v>6356</v>
      </c>
      <c r="H52" s="172">
        <f t="shared" ref="H52:I52" si="35">SUM(H53,H75,H173,H187)</f>
        <v>0</v>
      </c>
      <c r="I52" s="173">
        <f t="shared" si="35"/>
        <v>6356</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73</v>
      </c>
      <c r="C53" s="176">
        <f t="shared" si="0"/>
        <v>546</v>
      </c>
      <c r="D53" s="177">
        <f>SUM(D54,D67)</f>
        <v>0</v>
      </c>
      <c r="E53" s="178">
        <f t="shared" ref="E53:F53" si="38">SUM(E54,E67)</f>
        <v>0</v>
      </c>
      <c r="F53" s="179">
        <f t="shared" si="38"/>
        <v>0</v>
      </c>
      <c r="G53" s="177">
        <f>SUM(G54,G67)</f>
        <v>3654</v>
      </c>
      <c r="H53" s="178">
        <f t="shared" ref="H53:I53" si="39">SUM(H54,H67)</f>
        <v>-3108</v>
      </c>
      <c r="I53" s="179">
        <f t="shared" si="39"/>
        <v>546</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74</v>
      </c>
      <c r="C54" s="68">
        <f t="shared" si="0"/>
        <v>520</v>
      </c>
      <c r="D54" s="182">
        <f>SUM(D55,D58,D66)</f>
        <v>0</v>
      </c>
      <c r="E54" s="183">
        <f t="shared" ref="E54:F54" si="42">SUM(E55,E58,E66)</f>
        <v>0</v>
      </c>
      <c r="F54" s="71">
        <f t="shared" si="42"/>
        <v>0</v>
      </c>
      <c r="G54" s="182">
        <f>SUM(G55,G58,G66)</f>
        <v>3480</v>
      </c>
      <c r="H54" s="183">
        <f t="shared" ref="H54:I54" si="43">SUM(H55,H58,H66)</f>
        <v>-2960</v>
      </c>
      <c r="I54" s="71">
        <f t="shared" si="43"/>
        <v>520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34.5"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63.75"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520</v>
      </c>
      <c r="D66" s="142"/>
      <c r="E66" s="143"/>
      <c r="F66" s="139">
        <f t="shared" si="58"/>
        <v>0</v>
      </c>
      <c r="G66" s="142">
        <v>3480</v>
      </c>
      <c r="H66" s="143">
        <v>-2960</v>
      </c>
      <c r="I66" s="139">
        <f t="shared" si="59"/>
        <v>520</v>
      </c>
      <c r="J66" s="142"/>
      <c r="K66" s="143"/>
      <c r="L66" s="139">
        <f t="shared" si="60"/>
        <v>0</v>
      </c>
      <c r="M66" s="142"/>
      <c r="N66" s="143"/>
      <c r="O66" s="139">
        <f t="shared" si="61"/>
        <v>0</v>
      </c>
      <c r="P66" s="127" t="s">
        <v>994</v>
      </c>
    </row>
    <row r="67" spans="1:16" ht="24" x14ac:dyDescent="0.25">
      <c r="A67" s="67">
        <v>1200</v>
      </c>
      <c r="B67" s="181" t="s">
        <v>87</v>
      </c>
      <c r="C67" s="68">
        <f t="shared" si="0"/>
        <v>26</v>
      </c>
      <c r="D67" s="182">
        <f>SUM(D68:D69)</f>
        <v>0</v>
      </c>
      <c r="E67" s="183">
        <f t="shared" ref="E67:F67" si="62">SUM(E68:E69)</f>
        <v>0</v>
      </c>
      <c r="F67" s="71">
        <f t="shared" si="62"/>
        <v>0</v>
      </c>
      <c r="G67" s="182">
        <f>SUM(G68:G69)</f>
        <v>174</v>
      </c>
      <c r="H67" s="183">
        <f t="shared" ref="H67:I67" si="63">SUM(H68:H69)</f>
        <v>-148</v>
      </c>
      <c r="I67" s="71">
        <f t="shared" si="63"/>
        <v>26</v>
      </c>
      <c r="J67" s="182">
        <f>SUM(J68:J69)</f>
        <v>0</v>
      </c>
      <c r="K67" s="183">
        <f t="shared" ref="K67:L67" si="64">SUM(K68:K69)</f>
        <v>0</v>
      </c>
      <c r="L67" s="71">
        <f t="shared" si="64"/>
        <v>0</v>
      </c>
      <c r="M67" s="182">
        <f>SUM(M68:M69)</f>
        <v>0</v>
      </c>
      <c r="N67" s="183">
        <f t="shared" ref="N67:O67" si="65">SUM(N68:N69)</f>
        <v>0</v>
      </c>
      <c r="O67" s="71">
        <f t="shared" si="65"/>
        <v>0</v>
      </c>
      <c r="P67" s="75"/>
    </row>
    <row r="68" spans="1:16" ht="39" customHeight="1" x14ac:dyDescent="0.25">
      <c r="A68" s="384">
        <v>1210</v>
      </c>
      <c r="B68" s="80" t="s">
        <v>88</v>
      </c>
      <c r="C68" s="81">
        <f t="shared" si="0"/>
        <v>26</v>
      </c>
      <c r="D68" s="46"/>
      <c r="E68" s="47"/>
      <c r="F68" s="132">
        <f>D68+E68</f>
        <v>0</v>
      </c>
      <c r="G68" s="46">
        <v>174</v>
      </c>
      <c r="H68" s="47">
        <v>-148</v>
      </c>
      <c r="I68" s="132">
        <f>G68+H68</f>
        <v>26</v>
      </c>
      <c r="J68" s="46"/>
      <c r="K68" s="47"/>
      <c r="L68" s="132">
        <f>K68+J68</f>
        <v>0</v>
      </c>
      <c r="M68" s="46"/>
      <c r="N68" s="47"/>
      <c r="O68" s="132">
        <f>N68+M68</f>
        <v>0</v>
      </c>
      <c r="P68" s="127" t="s">
        <v>994</v>
      </c>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87.75"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5810</v>
      </c>
      <c r="D75" s="177">
        <f>SUM(D76,D83,D130,D164,D165,D172)</f>
        <v>0</v>
      </c>
      <c r="E75" s="178">
        <f t="shared" ref="E75:F75" si="74">SUM(E76,E83,E130,E164,E165,E172)</f>
        <v>0</v>
      </c>
      <c r="F75" s="179">
        <f t="shared" si="74"/>
        <v>0</v>
      </c>
      <c r="G75" s="177">
        <f>SUM(G76,G83,G130,G164,G165,G172)</f>
        <v>2702</v>
      </c>
      <c r="H75" s="178">
        <f t="shared" ref="H75:I75" si="75">SUM(H76,H83,H130,H164,H165,H172)</f>
        <v>3108</v>
      </c>
      <c r="I75" s="179">
        <f t="shared" si="75"/>
        <v>5810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5208</v>
      </c>
      <c r="D83" s="182">
        <f>SUM(D84,D89,D95,D103,D112,D116,D122,D128)</f>
        <v>0</v>
      </c>
      <c r="E83" s="183">
        <f t="shared" ref="E83:F83" si="98">SUM(E84,E89,E95,E103,E112,E116,E122,E128)</f>
        <v>0</v>
      </c>
      <c r="F83" s="71">
        <f t="shared" si="98"/>
        <v>0</v>
      </c>
      <c r="G83" s="182">
        <f>SUM(G84,G89,G95,G103,G112,G116,G122,G128)</f>
        <v>2100</v>
      </c>
      <c r="H83" s="183">
        <f t="shared" ref="H83:I83" si="99">SUM(H84,H89,H95,H103,H112,H116,H122,H128)</f>
        <v>3108</v>
      </c>
      <c r="I83" s="71">
        <f t="shared" si="99"/>
        <v>5208</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5208</v>
      </c>
      <c r="D95" s="188">
        <f>SUM(D96:D102)</f>
        <v>0</v>
      </c>
      <c r="E95" s="189">
        <f t="shared" ref="E95:F95" si="119">SUM(E96:E102)</f>
        <v>0</v>
      </c>
      <c r="F95" s="55">
        <f t="shared" si="119"/>
        <v>0</v>
      </c>
      <c r="G95" s="188">
        <f>SUM(G96:G102)</f>
        <v>2100</v>
      </c>
      <c r="H95" s="189">
        <f t="shared" ref="H95:I95" si="120">SUM(H96:H102)</f>
        <v>3108</v>
      </c>
      <c r="I95" s="55">
        <f t="shared" si="120"/>
        <v>5208</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115</v>
      </c>
      <c r="C96" s="88">
        <f t="shared" si="102"/>
        <v>5208</v>
      </c>
      <c r="D96" s="193"/>
      <c r="E96" s="194"/>
      <c r="F96" s="55">
        <f t="shared" ref="F96:F102" si="123">D96+E96</f>
        <v>0</v>
      </c>
      <c r="G96" s="53">
        <v>2100</v>
      </c>
      <c r="H96" s="54">
        <v>3108</v>
      </c>
      <c r="I96" s="55">
        <f t="shared" ref="I96:I102" si="124">G96+H96</f>
        <v>5208</v>
      </c>
      <c r="J96" s="53"/>
      <c r="K96" s="54"/>
      <c r="L96" s="55">
        <f t="shared" ref="L96:L102" si="125">K96+J96</f>
        <v>0</v>
      </c>
      <c r="M96" s="53"/>
      <c r="N96" s="54"/>
      <c r="O96" s="55">
        <f t="shared" ref="O96:O102" si="126">N96+M96</f>
        <v>0</v>
      </c>
      <c r="P96" s="127" t="s">
        <v>994</v>
      </c>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72"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602</v>
      </c>
      <c r="D130" s="182">
        <f>SUM(D131,D136,D140,D141,D144,D151,D159,D160,D163)</f>
        <v>0</v>
      </c>
      <c r="E130" s="183">
        <f t="shared" ref="E130:F130" si="160">SUM(E131,E136,E140,E141,E144,E151,E159,E160,E163)</f>
        <v>0</v>
      </c>
      <c r="F130" s="71">
        <f t="shared" si="160"/>
        <v>0</v>
      </c>
      <c r="G130" s="182">
        <f>SUM(G131,G136,G140,G141,G144,G151,G159,G160,G163)</f>
        <v>602</v>
      </c>
      <c r="H130" s="183">
        <f t="shared" ref="H130:I130" si="161">SUM(H131,H136,H140,H141,H144,H151,H159,H160,H163)</f>
        <v>0</v>
      </c>
      <c r="I130" s="71">
        <f t="shared" si="161"/>
        <v>602</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550</v>
      </c>
      <c r="D131" s="191">
        <f t="shared" ref="D131:O131" si="164">SUM(D132:D135)</f>
        <v>0</v>
      </c>
      <c r="E131" s="192">
        <f t="shared" si="164"/>
        <v>0</v>
      </c>
      <c r="F131" s="132">
        <f t="shared" si="164"/>
        <v>0</v>
      </c>
      <c r="G131" s="191">
        <f t="shared" si="164"/>
        <v>550</v>
      </c>
      <c r="H131" s="192">
        <f t="shared" si="164"/>
        <v>0</v>
      </c>
      <c r="I131" s="132">
        <f t="shared" si="164"/>
        <v>550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200</v>
      </c>
      <c r="D132" s="193"/>
      <c r="E132" s="194"/>
      <c r="F132" s="55">
        <f t="shared" ref="F132:F135" si="165">D132+E132</f>
        <v>0</v>
      </c>
      <c r="G132" s="53">
        <v>200</v>
      </c>
      <c r="H132" s="54"/>
      <c r="I132" s="55">
        <f t="shared" ref="I132:I135" si="166">G132+H132</f>
        <v>200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350</v>
      </c>
      <c r="D135" s="193"/>
      <c r="E135" s="194"/>
      <c r="F135" s="55">
        <f t="shared" si="165"/>
        <v>0</v>
      </c>
      <c r="G135" s="53">
        <v>350</v>
      </c>
      <c r="H135" s="54"/>
      <c r="I135" s="55">
        <f t="shared" si="166"/>
        <v>350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52</v>
      </c>
      <c r="D159" s="199"/>
      <c r="E159" s="200"/>
      <c r="F159" s="139">
        <f t="shared" si="198"/>
        <v>0</v>
      </c>
      <c r="G159" s="142">
        <v>52</v>
      </c>
      <c r="H159" s="143"/>
      <c r="I159" s="139">
        <f t="shared" si="199"/>
        <v>52</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s="568" customFormat="1" ht="24" hidden="1" customHeight="1" x14ac:dyDescent="0.25">
      <c r="A200" s="187">
        <v>5129</v>
      </c>
      <c r="B200" s="187" t="s">
        <v>219</v>
      </c>
      <c r="C200" s="564">
        <f t="shared" si="193"/>
        <v>0</v>
      </c>
      <c r="D200" s="565"/>
      <c r="E200" s="566"/>
      <c r="F200" s="91">
        <f t="shared" si="272"/>
        <v>0</v>
      </c>
      <c r="G200" s="565"/>
      <c r="H200" s="566"/>
      <c r="I200" s="91">
        <f t="shared" si="273"/>
        <v>0</v>
      </c>
      <c r="J200" s="565"/>
      <c r="K200" s="566"/>
      <c r="L200" s="91">
        <f t="shared" si="274"/>
        <v>0</v>
      </c>
      <c r="M200" s="565"/>
      <c r="N200" s="566"/>
      <c r="O200" s="91">
        <f t="shared" si="275"/>
        <v>0</v>
      </c>
      <c r="P200" s="56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6356</v>
      </c>
      <c r="D289" s="248">
        <f t="shared" ref="D289:O289" si="389">SUM(D286,D269,D230,D195,D187,D173,D75,D53,D283)</f>
        <v>0</v>
      </c>
      <c r="E289" s="249">
        <f t="shared" si="389"/>
        <v>0</v>
      </c>
      <c r="F289" s="250">
        <f t="shared" si="389"/>
        <v>0</v>
      </c>
      <c r="G289" s="248">
        <f t="shared" si="389"/>
        <v>6356</v>
      </c>
      <c r="H289" s="249">
        <f t="shared" si="389"/>
        <v>0</v>
      </c>
      <c r="I289" s="250">
        <f t="shared" si="389"/>
        <v>6356</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5G3kdJ2W0pcYEVuj4of16wG3eJqkbu+npUIrZs3O4KLLkptPE8Wbwa7nuUHhDi/Yk6vdVxqj8rtIFflSJ6pPnQ==" saltValue="iYd6HXdElH4uqNLbLLkEOw==" spinCount="100000" sheet="1" objects="1" scenarios="1" formatCells="0" formatColumns="0" formatRows="0" deleteColumns="0"/>
  <autoFilter ref="A18:P301">
    <filterColumn colId="2">
      <filters>
        <filter val="200"/>
        <filter val="26"/>
        <filter val="350"/>
        <filter val="5 208"/>
        <filter val="5 810"/>
        <filter val="52"/>
        <filter val="520"/>
        <filter val="546"/>
        <filter val="550"/>
        <filter val="6 356"/>
        <filter val="60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19.decembra saistošajiem noteikumiem Nr.56
(protokols Nr.16, 31.punkts)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W4" sqref="W4"/>
    </sheetView>
  </sheetViews>
  <sheetFormatPr defaultRowHeight="12" outlineLevelCol="1" x14ac:dyDescent="0.25"/>
  <cols>
    <col min="1" max="1" width="10.85546875" style="272" customWidth="1"/>
    <col min="2" max="2" width="28" style="272" customWidth="1"/>
    <col min="3" max="3" width="8" style="272" customWidth="1"/>
    <col min="4" max="4" width="8.7109375" style="272" hidden="1" customWidth="1" outlineLevel="1"/>
    <col min="5" max="5" width="7.5703125" style="272" hidden="1" customWidth="1" outlineLevel="1"/>
    <col min="6" max="6" width="8.7109375" style="272" customWidth="1" collapsed="1"/>
    <col min="7" max="7" width="8.7109375" style="272" hidden="1" customWidth="1" outlineLevel="1"/>
    <col min="8" max="8" width="7.28515625" style="272" hidden="1" customWidth="1" outlineLevel="1"/>
    <col min="9" max="9" width="8.7109375" style="272" customWidth="1" collapsed="1"/>
    <col min="10" max="10" width="8.28515625" style="272" hidden="1" customWidth="1" outlineLevel="1"/>
    <col min="11" max="11" width="6.5703125" style="272" hidden="1" customWidth="1" outlineLevel="1"/>
    <col min="12" max="12" width="8.28515625" style="272" customWidth="1" collapsed="1"/>
    <col min="13" max="13" width="5.140625" style="272" hidden="1" customWidth="1" outlineLevel="1"/>
    <col min="14" max="14" width="4.140625" style="4" hidden="1" customWidth="1" outlineLevel="1"/>
    <col min="15" max="15" width="4.85546875" style="4" customWidth="1" collapsed="1"/>
    <col min="16" max="16" width="43.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1148</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1149</v>
      </c>
      <c r="D3" s="921"/>
      <c r="E3" s="921"/>
      <c r="F3" s="921"/>
      <c r="G3" s="921"/>
      <c r="H3" s="921"/>
      <c r="I3" s="921"/>
      <c r="J3" s="921"/>
      <c r="K3" s="921"/>
      <c r="L3" s="921"/>
      <c r="M3" s="921"/>
      <c r="N3" s="921"/>
      <c r="O3" s="921"/>
      <c r="P3" s="922"/>
      <c r="Q3" s="273"/>
    </row>
    <row r="4" spans="1:17" ht="12.75" customHeight="1" x14ac:dyDescent="0.25">
      <c r="A4" s="5" t="s">
        <v>4</v>
      </c>
      <c r="B4" s="6"/>
      <c r="C4" s="921" t="s">
        <v>1150</v>
      </c>
      <c r="D4" s="921"/>
      <c r="E4" s="921"/>
      <c r="F4" s="921"/>
      <c r="G4" s="921"/>
      <c r="H4" s="921"/>
      <c r="I4" s="921"/>
      <c r="J4" s="921"/>
      <c r="K4" s="921"/>
      <c r="L4" s="921"/>
      <c r="M4" s="921"/>
      <c r="N4" s="921"/>
      <c r="O4" s="921"/>
      <c r="P4" s="922"/>
      <c r="Q4" s="273"/>
    </row>
    <row r="5" spans="1:17" ht="12.75" customHeight="1" x14ac:dyDescent="0.25">
      <c r="A5" s="7" t="s">
        <v>6</v>
      </c>
      <c r="B5" s="8"/>
      <c r="C5" s="916" t="s">
        <v>1151</v>
      </c>
      <c r="D5" s="916"/>
      <c r="E5" s="916"/>
      <c r="F5" s="916"/>
      <c r="G5" s="916"/>
      <c r="H5" s="916"/>
      <c r="I5" s="916"/>
      <c r="J5" s="916"/>
      <c r="K5" s="916"/>
      <c r="L5" s="916"/>
      <c r="M5" s="916"/>
      <c r="N5" s="916"/>
      <c r="O5" s="916"/>
      <c r="P5" s="917"/>
      <c r="Q5" s="273"/>
    </row>
    <row r="6" spans="1:17" ht="12.75" customHeight="1" x14ac:dyDescent="0.25">
      <c r="A6" s="7" t="s">
        <v>8</v>
      </c>
      <c r="B6" s="8"/>
      <c r="C6" s="916" t="s">
        <v>969</v>
      </c>
      <c r="D6" s="916"/>
      <c r="E6" s="916"/>
      <c r="F6" s="916"/>
      <c r="G6" s="916"/>
      <c r="H6" s="916"/>
      <c r="I6" s="916"/>
      <c r="J6" s="916"/>
      <c r="K6" s="916"/>
      <c r="L6" s="916"/>
      <c r="M6" s="916"/>
      <c r="N6" s="916"/>
      <c r="O6" s="916"/>
      <c r="P6" s="917"/>
      <c r="Q6" s="273"/>
    </row>
    <row r="7" spans="1:17" ht="24.75" customHeight="1" x14ac:dyDescent="0.25">
      <c r="A7" s="7" t="s">
        <v>10</v>
      </c>
      <c r="B7" s="8"/>
      <c r="C7" s="921" t="s">
        <v>1152</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1153</v>
      </c>
      <c r="D9" s="916"/>
      <c r="E9" s="916"/>
      <c r="F9" s="916"/>
      <c r="G9" s="916"/>
      <c r="H9" s="916"/>
      <c r="I9" s="916"/>
      <c r="J9" s="916"/>
      <c r="K9" s="916"/>
      <c r="L9" s="916"/>
      <c r="M9" s="916"/>
      <c r="N9" s="916"/>
      <c r="O9" s="916"/>
      <c r="P9" s="917"/>
      <c r="Q9" s="273"/>
    </row>
    <row r="10" spans="1:17" ht="12.75" customHeight="1" x14ac:dyDescent="0.25">
      <c r="A10" s="7"/>
      <c r="B10" s="8" t="s">
        <v>15</v>
      </c>
      <c r="C10" s="916" t="s">
        <v>1154</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1155</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1491829</v>
      </c>
      <c r="D20" s="32">
        <f>SUM(D21,D24,D25,D41,D43)</f>
        <v>658796</v>
      </c>
      <c r="E20" s="33">
        <f>SUM(E21,E24,E25,E41,E43)</f>
        <v>0</v>
      </c>
      <c r="F20" s="34">
        <f>SUM(F21,F24,F25,F41,F43)</f>
        <v>658796</v>
      </c>
      <c r="G20" s="32">
        <f>SUM(G21,G24,G43)</f>
        <v>800893</v>
      </c>
      <c r="H20" s="33">
        <f>SUM(H21,H24,H43)</f>
        <v>0</v>
      </c>
      <c r="I20" s="34">
        <f>SUM(I21,I24,I43)</f>
        <v>800893</v>
      </c>
      <c r="J20" s="32">
        <f>SUM(J21,J26,J43)</f>
        <v>32140</v>
      </c>
      <c r="K20" s="33">
        <f>SUM(K21,K26,K43)</f>
        <v>0</v>
      </c>
      <c r="L20" s="34">
        <f>SUM(L21,L26,L43)</f>
        <v>32140</v>
      </c>
      <c r="M20" s="32">
        <f>SUM(M21,M45)</f>
        <v>0</v>
      </c>
      <c r="N20" s="33">
        <f>SUM(N21,N45)</f>
        <v>0</v>
      </c>
      <c r="O20" s="34">
        <f>SUM(O21,O45)</f>
        <v>0</v>
      </c>
      <c r="P20" s="35"/>
    </row>
    <row r="21" spans="1:16" ht="12.75" thickTop="1" x14ac:dyDescent="0.25">
      <c r="A21" s="36"/>
      <c r="B21" s="37" t="s">
        <v>41</v>
      </c>
      <c r="C21" s="38">
        <f t="shared" si="0"/>
        <v>6328</v>
      </c>
      <c r="D21" s="39">
        <f t="shared" ref="D21:O21" si="1">SUM(D22:D23)</f>
        <v>0</v>
      </c>
      <c r="E21" s="40">
        <f t="shared" si="1"/>
        <v>0</v>
      </c>
      <c r="F21" s="41">
        <f t="shared" si="1"/>
        <v>0</v>
      </c>
      <c r="G21" s="39">
        <f t="shared" si="1"/>
        <v>0</v>
      </c>
      <c r="H21" s="40">
        <f t="shared" si="1"/>
        <v>0</v>
      </c>
      <c r="I21" s="41">
        <f t="shared" si="1"/>
        <v>0</v>
      </c>
      <c r="J21" s="39">
        <f t="shared" si="1"/>
        <v>6328</v>
      </c>
      <c r="K21" s="40">
        <f t="shared" si="1"/>
        <v>0</v>
      </c>
      <c r="L21" s="41">
        <f t="shared" si="1"/>
        <v>6328</v>
      </c>
      <c r="M21" s="39">
        <f t="shared" si="1"/>
        <v>0</v>
      </c>
      <c r="N21" s="40">
        <f t="shared" si="1"/>
        <v>0</v>
      </c>
      <c r="O21" s="41">
        <f t="shared" si="1"/>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F23+I23+L23+O23</f>
        <v>6328</v>
      </c>
      <c r="D23" s="53"/>
      <c r="E23" s="54"/>
      <c r="F23" s="55">
        <f>D23+E23</f>
        <v>0</v>
      </c>
      <c r="G23" s="53"/>
      <c r="H23" s="54"/>
      <c r="I23" s="55">
        <f>G23+H23</f>
        <v>0</v>
      </c>
      <c r="J23" s="53">
        <v>6328</v>
      </c>
      <c r="K23" s="54"/>
      <c r="L23" s="56">
        <f>K23+J23</f>
        <v>6328</v>
      </c>
      <c r="M23" s="53"/>
      <c r="N23" s="54"/>
      <c r="O23" s="55">
        <f>N23+M23</f>
        <v>0</v>
      </c>
      <c r="P23" s="57"/>
    </row>
    <row r="24" spans="1:16" s="28" customFormat="1" ht="38.25" customHeight="1" thickBot="1" x14ac:dyDescent="0.3">
      <c r="A24" s="58">
        <v>19300</v>
      </c>
      <c r="B24" s="58" t="s">
        <v>44</v>
      </c>
      <c r="C24" s="59">
        <f>F24+I24</f>
        <v>1459689</v>
      </c>
      <c r="D24" s="60">
        <v>658796</v>
      </c>
      <c r="E24" s="531"/>
      <c r="F24" s="62">
        <f>D24+E24</f>
        <v>658796</v>
      </c>
      <c r="G24" s="60">
        <v>800893</v>
      </c>
      <c r="H24" s="531"/>
      <c r="I24" s="62">
        <f>G24+H24</f>
        <v>800893</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D25+E25</f>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 t="shared" ref="C26:C40" si="2">L26</f>
        <v>25752</v>
      </c>
      <c r="D26" s="72" t="s">
        <v>45</v>
      </c>
      <c r="E26" s="73" t="s">
        <v>45</v>
      </c>
      <c r="F26" s="74" t="s">
        <v>45</v>
      </c>
      <c r="G26" s="72" t="s">
        <v>45</v>
      </c>
      <c r="H26" s="73" t="s">
        <v>45</v>
      </c>
      <c r="I26" s="74" t="s">
        <v>45</v>
      </c>
      <c r="J26" s="76">
        <f>SUM(J27,J31,J33,J36)</f>
        <v>25752</v>
      </c>
      <c r="K26" s="77">
        <f>SUM(K27,K31,K33,K36)</f>
        <v>0</v>
      </c>
      <c r="L26" s="78">
        <f>SUM(L27,L31,L33,L36)</f>
        <v>25752</v>
      </c>
      <c r="M26" s="76" t="s">
        <v>45</v>
      </c>
      <c r="N26" s="77" t="s">
        <v>45</v>
      </c>
      <c r="O26" s="78" t="s">
        <v>45</v>
      </c>
      <c r="P26" s="75"/>
    </row>
    <row r="27" spans="1:16" s="28" customFormat="1" ht="24" hidden="1" customHeight="1" x14ac:dyDescent="0.25">
      <c r="A27" s="79">
        <v>21350</v>
      </c>
      <c r="B27" s="67" t="s">
        <v>48</v>
      </c>
      <c r="C27" s="68">
        <f t="shared" si="2"/>
        <v>0</v>
      </c>
      <c r="D27" s="72" t="s">
        <v>45</v>
      </c>
      <c r="E27" s="73" t="s">
        <v>45</v>
      </c>
      <c r="F27" s="74" t="s">
        <v>45</v>
      </c>
      <c r="G27" s="72" t="s">
        <v>45</v>
      </c>
      <c r="H27" s="73" t="s">
        <v>45</v>
      </c>
      <c r="I27" s="74" t="s">
        <v>45</v>
      </c>
      <c r="J27" s="76">
        <f>SUM(J28:J30)</f>
        <v>0</v>
      </c>
      <c r="K27" s="77">
        <f>SUM(K28:K30)</f>
        <v>0</v>
      </c>
      <c r="L27" s="78">
        <f>SUM(L28:L30)</f>
        <v>0</v>
      </c>
      <c r="M27" s="76" t="s">
        <v>45</v>
      </c>
      <c r="N27" s="77" t="s">
        <v>45</v>
      </c>
      <c r="O27" s="78" t="s">
        <v>45</v>
      </c>
      <c r="P27" s="75"/>
    </row>
    <row r="28" spans="1:16" ht="12" hidden="1" customHeight="1" x14ac:dyDescent="0.25">
      <c r="A28" s="43">
        <v>21351</v>
      </c>
      <c r="B28" s="80" t="s">
        <v>49</v>
      </c>
      <c r="C28" s="81">
        <f t="shared" si="2"/>
        <v>0</v>
      </c>
      <c r="D28" s="82" t="s">
        <v>45</v>
      </c>
      <c r="E28" s="83" t="s">
        <v>45</v>
      </c>
      <c r="F28" s="84" t="s">
        <v>45</v>
      </c>
      <c r="G28" s="82" t="s">
        <v>45</v>
      </c>
      <c r="H28" s="83" t="s">
        <v>45</v>
      </c>
      <c r="I28" s="84" t="s">
        <v>45</v>
      </c>
      <c r="J28" s="46"/>
      <c r="K28" s="47"/>
      <c r="L28" s="48">
        <f>K28+J28</f>
        <v>0</v>
      </c>
      <c r="M28" s="85" t="s">
        <v>45</v>
      </c>
      <c r="N28" s="86" t="s">
        <v>45</v>
      </c>
      <c r="O28" s="48" t="s">
        <v>45</v>
      </c>
      <c r="P28" s="49"/>
    </row>
    <row r="29" spans="1:16" ht="12" hidden="1" customHeight="1" x14ac:dyDescent="0.25">
      <c r="A29" s="50">
        <v>21352</v>
      </c>
      <c r="B29" s="87" t="s">
        <v>50</v>
      </c>
      <c r="C29" s="88">
        <f t="shared" si="2"/>
        <v>0</v>
      </c>
      <c r="D29" s="89" t="s">
        <v>45</v>
      </c>
      <c r="E29" s="90" t="s">
        <v>45</v>
      </c>
      <c r="F29" s="91" t="s">
        <v>45</v>
      </c>
      <c r="G29" s="89" t="s">
        <v>45</v>
      </c>
      <c r="H29" s="90" t="s">
        <v>45</v>
      </c>
      <c r="I29" s="91" t="s">
        <v>45</v>
      </c>
      <c r="J29" s="53"/>
      <c r="K29" s="54"/>
      <c r="L29" s="56">
        <f>K29+J29</f>
        <v>0</v>
      </c>
      <c r="M29" s="92" t="s">
        <v>45</v>
      </c>
      <c r="N29" s="93" t="s">
        <v>45</v>
      </c>
      <c r="O29" s="56" t="s">
        <v>45</v>
      </c>
      <c r="P29" s="57"/>
    </row>
    <row r="30" spans="1:16" ht="24" hidden="1" customHeight="1" x14ac:dyDescent="0.25">
      <c r="A30" s="50">
        <v>21359</v>
      </c>
      <c r="B30" s="87" t="s">
        <v>51</v>
      </c>
      <c r="C30" s="88">
        <f t="shared" si="2"/>
        <v>0</v>
      </c>
      <c r="D30" s="89" t="s">
        <v>45</v>
      </c>
      <c r="E30" s="90" t="s">
        <v>45</v>
      </c>
      <c r="F30" s="91" t="s">
        <v>45</v>
      </c>
      <c r="G30" s="89" t="s">
        <v>45</v>
      </c>
      <c r="H30" s="90" t="s">
        <v>45</v>
      </c>
      <c r="I30" s="91" t="s">
        <v>45</v>
      </c>
      <c r="J30" s="53"/>
      <c r="K30" s="54"/>
      <c r="L30" s="56">
        <f>K30+J30</f>
        <v>0</v>
      </c>
      <c r="M30" s="92" t="s">
        <v>45</v>
      </c>
      <c r="N30" s="93" t="s">
        <v>45</v>
      </c>
      <c r="O30" s="56" t="s">
        <v>45</v>
      </c>
      <c r="P30" s="57"/>
    </row>
    <row r="31" spans="1:16" s="28" customFormat="1" ht="36" hidden="1" customHeight="1" x14ac:dyDescent="0.25">
      <c r="A31" s="79">
        <v>21370</v>
      </c>
      <c r="B31" s="67" t="s">
        <v>52</v>
      </c>
      <c r="C31" s="68">
        <f t="shared" si="2"/>
        <v>0</v>
      </c>
      <c r="D31" s="72" t="s">
        <v>45</v>
      </c>
      <c r="E31" s="73" t="s">
        <v>45</v>
      </c>
      <c r="F31" s="74" t="s">
        <v>45</v>
      </c>
      <c r="G31" s="72" t="s">
        <v>45</v>
      </c>
      <c r="H31" s="73" t="s">
        <v>45</v>
      </c>
      <c r="I31" s="74" t="s">
        <v>45</v>
      </c>
      <c r="J31" s="76">
        <f>SUM(J32)</f>
        <v>0</v>
      </c>
      <c r="K31" s="77">
        <f>SUM(K32)</f>
        <v>0</v>
      </c>
      <c r="L31" s="78">
        <f>SUM(L32)</f>
        <v>0</v>
      </c>
      <c r="M31" s="76" t="s">
        <v>45</v>
      </c>
      <c r="N31" s="77" t="s">
        <v>45</v>
      </c>
      <c r="O31" s="78" t="s">
        <v>45</v>
      </c>
      <c r="P31" s="75"/>
    </row>
    <row r="32" spans="1:16" ht="36" hidden="1" customHeight="1" x14ac:dyDescent="0.25">
      <c r="A32" s="94">
        <v>21379</v>
      </c>
      <c r="B32" s="95" t="s">
        <v>53</v>
      </c>
      <c r="C32" s="96">
        <f t="shared" si="2"/>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customHeight="1" x14ac:dyDescent="0.25">
      <c r="A33" s="79">
        <v>21380</v>
      </c>
      <c r="B33" s="67" t="s">
        <v>54</v>
      </c>
      <c r="C33" s="68">
        <f t="shared" si="2"/>
        <v>11887</v>
      </c>
      <c r="D33" s="72" t="s">
        <v>45</v>
      </c>
      <c r="E33" s="73" t="s">
        <v>45</v>
      </c>
      <c r="F33" s="74" t="s">
        <v>45</v>
      </c>
      <c r="G33" s="72" t="s">
        <v>45</v>
      </c>
      <c r="H33" s="73" t="s">
        <v>45</v>
      </c>
      <c r="I33" s="74" t="s">
        <v>45</v>
      </c>
      <c r="J33" s="76">
        <f>SUM(J34:J35)</f>
        <v>11887</v>
      </c>
      <c r="K33" s="77">
        <f>SUM(K34:K35)</f>
        <v>0</v>
      </c>
      <c r="L33" s="78">
        <f>SUM(L34:L35)</f>
        <v>11887</v>
      </c>
      <c r="M33" s="76" t="s">
        <v>45</v>
      </c>
      <c r="N33" s="77" t="s">
        <v>45</v>
      </c>
      <c r="O33" s="78" t="s">
        <v>45</v>
      </c>
      <c r="P33" s="75"/>
    </row>
    <row r="34" spans="1:16" ht="19.5" customHeight="1" x14ac:dyDescent="0.25">
      <c r="A34" s="44">
        <v>21381</v>
      </c>
      <c r="B34" s="80" t="s">
        <v>55</v>
      </c>
      <c r="C34" s="81">
        <f t="shared" si="2"/>
        <v>11887</v>
      </c>
      <c r="D34" s="82" t="s">
        <v>45</v>
      </c>
      <c r="E34" s="83" t="s">
        <v>45</v>
      </c>
      <c r="F34" s="84" t="s">
        <v>45</v>
      </c>
      <c r="G34" s="82" t="s">
        <v>45</v>
      </c>
      <c r="H34" s="83" t="s">
        <v>45</v>
      </c>
      <c r="I34" s="84" t="s">
        <v>45</v>
      </c>
      <c r="J34" s="46">
        <v>11887</v>
      </c>
      <c r="K34" s="47"/>
      <c r="L34" s="48">
        <f>K34+J34</f>
        <v>11887</v>
      </c>
      <c r="M34" s="85" t="s">
        <v>45</v>
      </c>
      <c r="N34" s="86" t="s">
        <v>45</v>
      </c>
      <c r="O34" s="48" t="s">
        <v>45</v>
      </c>
      <c r="P34" s="49"/>
    </row>
    <row r="35" spans="1:16" ht="24" hidden="1" customHeight="1" x14ac:dyDescent="0.25">
      <c r="A35" s="206">
        <v>21383</v>
      </c>
      <c r="B35" s="223" t="s">
        <v>56</v>
      </c>
      <c r="C35" s="205">
        <f t="shared" si="2"/>
        <v>0</v>
      </c>
      <c r="D35" s="551" t="s">
        <v>45</v>
      </c>
      <c r="E35" s="552" t="s">
        <v>45</v>
      </c>
      <c r="F35" s="553" t="s">
        <v>45</v>
      </c>
      <c r="G35" s="551" t="s">
        <v>45</v>
      </c>
      <c r="H35" s="552" t="s">
        <v>45</v>
      </c>
      <c r="I35" s="553" t="s">
        <v>45</v>
      </c>
      <c r="J35" s="210"/>
      <c r="K35" s="211"/>
      <c r="L35" s="554">
        <f>K35+J35</f>
        <v>0</v>
      </c>
      <c r="M35" s="555" t="s">
        <v>45</v>
      </c>
      <c r="N35" s="556" t="s">
        <v>45</v>
      </c>
      <c r="O35" s="554" t="s">
        <v>45</v>
      </c>
      <c r="P35" s="212"/>
    </row>
    <row r="36" spans="1:16" s="28" customFormat="1" ht="25.5" customHeight="1" x14ac:dyDescent="0.25">
      <c r="A36" s="557">
        <v>21390</v>
      </c>
      <c r="B36" s="213" t="s">
        <v>57</v>
      </c>
      <c r="C36" s="214">
        <f t="shared" si="2"/>
        <v>13865</v>
      </c>
      <c r="D36" s="558" t="s">
        <v>45</v>
      </c>
      <c r="E36" s="559" t="s">
        <v>45</v>
      </c>
      <c r="F36" s="560" t="s">
        <v>45</v>
      </c>
      <c r="G36" s="558" t="s">
        <v>45</v>
      </c>
      <c r="H36" s="559" t="s">
        <v>45</v>
      </c>
      <c r="I36" s="560" t="s">
        <v>45</v>
      </c>
      <c r="J36" s="561">
        <f>SUM(J37:J40)</f>
        <v>13865</v>
      </c>
      <c r="K36" s="562">
        <f>SUM(K37:K40)</f>
        <v>0</v>
      </c>
      <c r="L36" s="563">
        <f>SUM(L37:L40)</f>
        <v>13865</v>
      </c>
      <c r="M36" s="561" t="s">
        <v>45</v>
      </c>
      <c r="N36" s="562" t="s">
        <v>45</v>
      </c>
      <c r="O36" s="563" t="s">
        <v>45</v>
      </c>
      <c r="P36" s="218"/>
    </row>
    <row r="37" spans="1:16" ht="24" hidden="1" customHeight="1" x14ac:dyDescent="0.25">
      <c r="A37" s="44">
        <v>21391</v>
      </c>
      <c r="B37" s="80" t="s">
        <v>58</v>
      </c>
      <c r="C37" s="81">
        <f t="shared" si="2"/>
        <v>0</v>
      </c>
      <c r="D37" s="82" t="s">
        <v>45</v>
      </c>
      <c r="E37" s="83" t="s">
        <v>45</v>
      </c>
      <c r="F37" s="84" t="s">
        <v>45</v>
      </c>
      <c r="G37" s="82" t="s">
        <v>45</v>
      </c>
      <c r="H37" s="83" t="s">
        <v>45</v>
      </c>
      <c r="I37" s="84" t="s">
        <v>45</v>
      </c>
      <c r="J37" s="46"/>
      <c r="K37" s="47"/>
      <c r="L37" s="48">
        <f>K37+J37</f>
        <v>0</v>
      </c>
      <c r="M37" s="85" t="s">
        <v>45</v>
      </c>
      <c r="N37" s="86" t="s">
        <v>45</v>
      </c>
      <c r="O37" s="48" t="s">
        <v>45</v>
      </c>
      <c r="P37" s="49"/>
    </row>
    <row r="38" spans="1:16" ht="12" hidden="1" customHeight="1" x14ac:dyDescent="0.25">
      <c r="A38" s="51">
        <v>21393</v>
      </c>
      <c r="B38" s="87" t="s">
        <v>59</v>
      </c>
      <c r="C38" s="88">
        <f t="shared" si="2"/>
        <v>0</v>
      </c>
      <c r="D38" s="89" t="s">
        <v>45</v>
      </c>
      <c r="E38" s="90" t="s">
        <v>45</v>
      </c>
      <c r="F38" s="91" t="s">
        <v>45</v>
      </c>
      <c r="G38" s="89" t="s">
        <v>45</v>
      </c>
      <c r="H38" s="90" t="s">
        <v>45</v>
      </c>
      <c r="I38" s="91" t="s">
        <v>45</v>
      </c>
      <c r="J38" s="53"/>
      <c r="K38" s="54"/>
      <c r="L38" s="56">
        <f>K38+J38</f>
        <v>0</v>
      </c>
      <c r="M38" s="92" t="s">
        <v>45</v>
      </c>
      <c r="N38" s="93" t="s">
        <v>45</v>
      </c>
      <c r="O38" s="56" t="s">
        <v>45</v>
      </c>
      <c r="P38" s="57"/>
    </row>
    <row r="39" spans="1:16" ht="12" hidden="1" customHeight="1" x14ac:dyDescent="0.25">
      <c r="A39" s="51">
        <v>21395</v>
      </c>
      <c r="B39" s="87" t="s">
        <v>60</v>
      </c>
      <c r="C39" s="88">
        <f t="shared" si="2"/>
        <v>0</v>
      </c>
      <c r="D39" s="89" t="s">
        <v>45</v>
      </c>
      <c r="E39" s="90" t="s">
        <v>45</v>
      </c>
      <c r="F39" s="91" t="s">
        <v>45</v>
      </c>
      <c r="G39" s="89" t="s">
        <v>45</v>
      </c>
      <c r="H39" s="90" t="s">
        <v>45</v>
      </c>
      <c r="I39" s="91" t="s">
        <v>45</v>
      </c>
      <c r="J39" s="53"/>
      <c r="K39" s="54"/>
      <c r="L39" s="56">
        <f>K39+J39</f>
        <v>0</v>
      </c>
      <c r="M39" s="92" t="s">
        <v>45</v>
      </c>
      <c r="N39" s="93" t="s">
        <v>45</v>
      </c>
      <c r="O39" s="56" t="s">
        <v>45</v>
      </c>
      <c r="P39" s="57"/>
    </row>
    <row r="40" spans="1:16" ht="22.5" customHeight="1" x14ac:dyDescent="0.25">
      <c r="A40" s="106">
        <v>21399</v>
      </c>
      <c r="B40" s="107" t="s">
        <v>61</v>
      </c>
      <c r="C40" s="108">
        <f t="shared" si="2"/>
        <v>13865</v>
      </c>
      <c r="D40" s="109" t="s">
        <v>45</v>
      </c>
      <c r="E40" s="110" t="s">
        <v>45</v>
      </c>
      <c r="F40" s="111" t="s">
        <v>45</v>
      </c>
      <c r="G40" s="109" t="s">
        <v>45</v>
      </c>
      <c r="H40" s="110" t="s">
        <v>45</v>
      </c>
      <c r="I40" s="111" t="s">
        <v>45</v>
      </c>
      <c r="J40" s="112">
        <v>13865</v>
      </c>
      <c r="K40" s="860"/>
      <c r="L40" s="114">
        <f>K40+J40</f>
        <v>13865</v>
      </c>
      <c r="M40" s="115" t="s">
        <v>45</v>
      </c>
      <c r="N40" s="116" t="s">
        <v>45</v>
      </c>
      <c r="O40" s="114" t="s">
        <v>45</v>
      </c>
      <c r="P40" s="117"/>
    </row>
    <row r="41" spans="1:16" s="28" customFormat="1" ht="26.25" hidden="1" customHeight="1" x14ac:dyDescent="0.25">
      <c r="A41" s="118">
        <v>21420</v>
      </c>
      <c r="B41" s="119" t="s">
        <v>62</v>
      </c>
      <c r="C41" s="120">
        <f>F41</f>
        <v>0</v>
      </c>
      <c r="D41" s="121">
        <f>SUM(D42)</f>
        <v>0</v>
      </c>
      <c r="E41" s="122">
        <f>SUM(E42)</f>
        <v>0</v>
      </c>
      <c r="F41" s="123">
        <f>SUM(F42)</f>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x14ac:dyDescent="0.25">
      <c r="A43" s="79">
        <v>21490</v>
      </c>
      <c r="B43" s="67" t="s">
        <v>64</v>
      </c>
      <c r="C43" s="130">
        <f>F43+I43+L43</f>
        <v>60</v>
      </c>
      <c r="D43" s="76">
        <f>D44</f>
        <v>0</v>
      </c>
      <c r="E43" s="77">
        <f>E44</f>
        <v>0</v>
      </c>
      <c r="F43" s="78">
        <f>F44</f>
        <v>0</v>
      </c>
      <c r="G43" s="76">
        <f t="shared" ref="G43:L43" si="3">G44</f>
        <v>0</v>
      </c>
      <c r="H43" s="77">
        <f t="shared" si="3"/>
        <v>0</v>
      </c>
      <c r="I43" s="78">
        <f t="shared" si="3"/>
        <v>0</v>
      </c>
      <c r="J43" s="76">
        <f t="shared" si="3"/>
        <v>60</v>
      </c>
      <c r="K43" s="77">
        <f t="shared" si="3"/>
        <v>0</v>
      </c>
      <c r="L43" s="78">
        <f t="shared" si="3"/>
        <v>60</v>
      </c>
      <c r="M43" s="76" t="s">
        <v>45</v>
      </c>
      <c r="N43" s="77" t="s">
        <v>45</v>
      </c>
      <c r="O43" s="78" t="s">
        <v>45</v>
      </c>
      <c r="P43" s="75"/>
    </row>
    <row r="44" spans="1:16" s="28" customFormat="1" ht="24" customHeight="1" x14ac:dyDescent="0.25">
      <c r="A44" s="51">
        <v>21499</v>
      </c>
      <c r="B44" s="87" t="s">
        <v>65</v>
      </c>
      <c r="C44" s="131">
        <f>F44+I44+L44</f>
        <v>60</v>
      </c>
      <c r="D44" s="46"/>
      <c r="E44" s="47"/>
      <c r="F44" s="132">
        <f>D44+E44</f>
        <v>0</v>
      </c>
      <c r="G44" s="46"/>
      <c r="H44" s="47"/>
      <c r="I44" s="132">
        <f>G44+H44</f>
        <v>0</v>
      </c>
      <c r="J44" s="46">
        <v>60</v>
      </c>
      <c r="K44" s="47"/>
      <c r="L44" s="48">
        <f>K44+J44</f>
        <v>60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SUM(N46:N47)</f>
        <v>0</v>
      </c>
      <c r="O45" s="114">
        <f>SUM(O46:O47)</f>
        <v>0</v>
      </c>
      <c r="P45" s="117"/>
    </row>
    <row r="46" spans="1:16" ht="24" hidden="1" customHeight="1" x14ac:dyDescent="0.25">
      <c r="A46" s="135">
        <v>23410</v>
      </c>
      <c r="B46" s="136" t="s">
        <v>67</v>
      </c>
      <c r="C46" s="120">
        <f>O46</f>
        <v>0</v>
      </c>
      <c r="D46" s="124" t="s">
        <v>45</v>
      </c>
      <c r="E46" s="125" t="s">
        <v>45</v>
      </c>
      <c r="F46" s="126" t="s">
        <v>45</v>
      </c>
      <c r="G46" s="124" t="s">
        <v>45</v>
      </c>
      <c r="H46" s="125" t="s">
        <v>45</v>
      </c>
      <c r="I46" s="126" t="s">
        <v>45</v>
      </c>
      <c r="J46" s="124" t="s">
        <v>45</v>
      </c>
      <c r="K46" s="125" t="s">
        <v>45</v>
      </c>
      <c r="L46" s="126" t="s">
        <v>45</v>
      </c>
      <c r="M46" s="137"/>
      <c r="N46" s="138"/>
      <c r="O46" s="139">
        <f>N46+M46</f>
        <v>0</v>
      </c>
      <c r="P46" s="127"/>
    </row>
    <row r="47" spans="1:16" ht="24" hidden="1" customHeight="1" x14ac:dyDescent="0.25">
      <c r="A47" s="135">
        <v>23510</v>
      </c>
      <c r="B47" s="136" t="s">
        <v>68</v>
      </c>
      <c r="C47" s="120">
        <f>O47</f>
        <v>0</v>
      </c>
      <c r="D47" s="124" t="s">
        <v>45</v>
      </c>
      <c r="E47" s="125" t="s">
        <v>45</v>
      </c>
      <c r="F47" s="126" t="s">
        <v>45</v>
      </c>
      <c r="G47" s="124" t="s">
        <v>45</v>
      </c>
      <c r="H47" s="125" t="s">
        <v>45</v>
      </c>
      <c r="I47" s="126" t="s">
        <v>45</v>
      </c>
      <c r="J47" s="124" t="s">
        <v>45</v>
      </c>
      <c r="K47" s="125" t="s">
        <v>45</v>
      </c>
      <c r="L47" s="126" t="s">
        <v>45</v>
      </c>
      <c r="M47" s="137"/>
      <c r="N47" s="138"/>
      <c r="O47" s="139">
        <f>N47+M47</f>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1491829</v>
      </c>
      <c r="D50" s="157">
        <f t="shared" ref="D50:O50" si="4">SUM(D51,D286)</f>
        <v>658796</v>
      </c>
      <c r="E50" s="158">
        <f t="shared" si="4"/>
        <v>0</v>
      </c>
      <c r="F50" s="159">
        <f t="shared" si="4"/>
        <v>658796</v>
      </c>
      <c r="G50" s="157">
        <f t="shared" si="4"/>
        <v>800893</v>
      </c>
      <c r="H50" s="158">
        <f t="shared" si="4"/>
        <v>0</v>
      </c>
      <c r="I50" s="159">
        <f t="shared" si="4"/>
        <v>800893</v>
      </c>
      <c r="J50" s="32">
        <f t="shared" si="4"/>
        <v>32140</v>
      </c>
      <c r="K50" s="33">
        <f t="shared" si="4"/>
        <v>0</v>
      </c>
      <c r="L50" s="34">
        <f t="shared" si="4"/>
        <v>32140</v>
      </c>
      <c r="M50" s="32">
        <f t="shared" si="4"/>
        <v>0</v>
      </c>
      <c r="N50" s="33">
        <f t="shared" si="4"/>
        <v>0</v>
      </c>
      <c r="O50" s="34">
        <f t="shared" si="4"/>
        <v>0</v>
      </c>
      <c r="P50" s="35"/>
    </row>
    <row r="51" spans="1:16" s="28" customFormat="1" ht="36.75" thickTop="1" x14ac:dyDescent="0.25">
      <c r="A51" s="160"/>
      <c r="B51" s="161" t="s">
        <v>71</v>
      </c>
      <c r="C51" s="162">
        <f t="shared" si="0"/>
        <v>1491825</v>
      </c>
      <c r="D51" s="163">
        <f t="shared" ref="D51:O51" si="5">SUM(D52,D194)</f>
        <v>658796</v>
      </c>
      <c r="E51" s="164">
        <f t="shared" si="5"/>
        <v>0</v>
      </c>
      <c r="F51" s="165">
        <f t="shared" si="5"/>
        <v>658796</v>
      </c>
      <c r="G51" s="163">
        <f t="shared" si="5"/>
        <v>800889</v>
      </c>
      <c r="H51" s="164">
        <f t="shared" si="5"/>
        <v>0</v>
      </c>
      <c r="I51" s="165">
        <f t="shared" si="5"/>
        <v>800889</v>
      </c>
      <c r="J51" s="166">
        <f t="shared" si="5"/>
        <v>32140</v>
      </c>
      <c r="K51" s="167">
        <f t="shared" si="5"/>
        <v>0</v>
      </c>
      <c r="L51" s="168">
        <f t="shared" si="5"/>
        <v>32140</v>
      </c>
      <c r="M51" s="166">
        <f t="shared" si="5"/>
        <v>0</v>
      </c>
      <c r="N51" s="167">
        <f t="shared" si="5"/>
        <v>0</v>
      </c>
      <c r="O51" s="168">
        <f t="shared" si="5"/>
        <v>0</v>
      </c>
      <c r="P51" s="169"/>
    </row>
    <row r="52" spans="1:16" s="28" customFormat="1" ht="24" x14ac:dyDescent="0.25">
      <c r="A52" s="24"/>
      <c r="B52" s="22" t="s">
        <v>72</v>
      </c>
      <c r="C52" s="170">
        <f t="shared" si="0"/>
        <v>1471510</v>
      </c>
      <c r="D52" s="171">
        <f t="shared" ref="D52:O52" si="6">SUM(D53,D75,D173,D187)</f>
        <v>647481</v>
      </c>
      <c r="E52" s="172">
        <f t="shared" si="6"/>
        <v>0</v>
      </c>
      <c r="F52" s="173">
        <f t="shared" si="6"/>
        <v>647481</v>
      </c>
      <c r="G52" s="171">
        <f t="shared" si="6"/>
        <v>794889</v>
      </c>
      <c r="H52" s="172">
        <f t="shared" si="6"/>
        <v>0</v>
      </c>
      <c r="I52" s="173">
        <f t="shared" si="6"/>
        <v>794889</v>
      </c>
      <c r="J52" s="171">
        <f t="shared" si="6"/>
        <v>29140</v>
      </c>
      <c r="K52" s="172">
        <f t="shared" si="6"/>
        <v>0</v>
      </c>
      <c r="L52" s="173">
        <f t="shared" si="6"/>
        <v>29140</v>
      </c>
      <c r="M52" s="171">
        <f t="shared" si="6"/>
        <v>0</v>
      </c>
      <c r="N52" s="172">
        <f t="shared" si="6"/>
        <v>0</v>
      </c>
      <c r="O52" s="173">
        <f t="shared" si="6"/>
        <v>0</v>
      </c>
      <c r="P52" s="174"/>
    </row>
    <row r="53" spans="1:16" s="28" customFormat="1" x14ac:dyDescent="0.25">
      <c r="A53" s="175">
        <v>1000</v>
      </c>
      <c r="B53" s="175" t="s">
        <v>73</v>
      </c>
      <c r="C53" s="176">
        <f t="shared" si="0"/>
        <v>1284825</v>
      </c>
      <c r="D53" s="177">
        <f t="shared" ref="D53:O53" si="7">SUM(D54,D67)</f>
        <v>505653</v>
      </c>
      <c r="E53" s="178">
        <f t="shared" si="7"/>
        <v>0</v>
      </c>
      <c r="F53" s="179">
        <f t="shared" si="7"/>
        <v>505653</v>
      </c>
      <c r="G53" s="177">
        <f t="shared" si="7"/>
        <v>779172</v>
      </c>
      <c r="H53" s="178">
        <f t="shared" si="7"/>
        <v>0</v>
      </c>
      <c r="I53" s="179">
        <f t="shared" si="7"/>
        <v>779172</v>
      </c>
      <c r="J53" s="177">
        <f t="shared" si="7"/>
        <v>0</v>
      </c>
      <c r="K53" s="178">
        <f t="shared" si="7"/>
        <v>0</v>
      </c>
      <c r="L53" s="179">
        <f t="shared" si="7"/>
        <v>0</v>
      </c>
      <c r="M53" s="177">
        <f t="shared" si="7"/>
        <v>0</v>
      </c>
      <c r="N53" s="178">
        <f t="shared" si="7"/>
        <v>0</v>
      </c>
      <c r="O53" s="179">
        <f t="shared" si="7"/>
        <v>0</v>
      </c>
      <c r="P53" s="180"/>
    </row>
    <row r="54" spans="1:16" x14ac:dyDescent="0.25">
      <c r="A54" s="67">
        <v>1100</v>
      </c>
      <c r="B54" s="181" t="s">
        <v>74</v>
      </c>
      <c r="C54" s="68">
        <f t="shared" si="0"/>
        <v>969779</v>
      </c>
      <c r="D54" s="182">
        <f t="shared" ref="D54:O54" si="8">SUM(D55,D58,D66)</f>
        <v>347264</v>
      </c>
      <c r="E54" s="183">
        <f t="shared" si="8"/>
        <v>0</v>
      </c>
      <c r="F54" s="71">
        <f t="shared" si="8"/>
        <v>347264</v>
      </c>
      <c r="G54" s="182">
        <f t="shared" si="8"/>
        <v>622515</v>
      </c>
      <c r="H54" s="183">
        <f t="shared" si="8"/>
        <v>0</v>
      </c>
      <c r="I54" s="71">
        <f t="shared" si="8"/>
        <v>622515</v>
      </c>
      <c r="J54" s="182">
        <f t="shared" si="8"/>
        <v>0</v>
      </c>
      <c r="K54" s="183">
        <f t="shared" si="8"/>
        <v>0</v>
      </c>
      <c r="L54" s="71">
        <f t="shared" si="8"/>
        <v>0</v>
      </c>
      <c r="M54" s="182">
        <f t="shared" si="8"/>
        <v>0</v>
      </c>
      <c r="N54" s="183">
        <f t="shared" si="8"/>
        <v>0</v>
      </c>
      <c r="O54" s="71">
        <f t="shared" si="8"/>
        <v>0</v>
      </c>
      <c r="P54" s="75"/>
    </row>
    <row r="55" spans="1:16" x14ac:dyDescent="0.25">
      <c r="A55" s="184">
        <v>1110</v>
      </c>
      <c r="B55" s="136" t="s">
        <v>75</v>
      </c>
      <c r="C55" s="141">
        <f t="shared" si="0"/>
        <v>896832</v>
      </c>
      <c r="D55" s="185">
        <f t="shared" ref="D55:O55" si="9">SUM(D56:D57)</f>
        <v>284187</v>
      </c>
      <c r="E55" s="186">
        <f t="shared" si="9"/>
        <v>0</v>
      </c>
      <c r="F55" s="139">
        <f t="shared" si="9"/>
        <v>284187</v>
      </c>
      <c r="G55" s="185">
        <f t="shared" si="9"/>
        <v>612645</v>
      </c>
      <c r="H55" s="186">
        <f t="shared" si="9"/>
        <v>0</v>
      </c>
      <c r="I55" s="139">
        <f t="shared" si="9"/>
        <v>612645</v>
      </c>
      <c r="J55" s="185">
        <f t="shared" si="9"/>
        <v>0</v>
      </c>
      <c r="K55" s="186">
        <f t="shared" si="9"/>
        <v>0</v>
      </c>
      <c r="L55" s="139">
        <f t="shared" si="9"/>
        <v>0</v>
      </c>
      <c r="M55" s="185">
        <f t="shared" si="9"/>
        <v>0</v>
      </c>
      <c r="N55" s="186">
        <f t="shared" si="9"/>
        <v>0</v>
      </c>
      <c r="O55" s="139">
        <f t="shared" si="9"/>
        <v>0</v>
      </c>
      <c r="P55" s="127"/>
    </row>
    <row r="56" spans="1:16" ht="12" hidden="1" customHeight="1" x14ac:dyDescent="0.25">
      <c r="A56" s="44">
        <v>1111</v>
      </c>
      <c r="B56" s="80" t="s">
        <v>76</v>
      </c>
      <c r="C56" s="81">
        <f t="shared" si="0"/>
        <v>0</v>
      </c>
      <c r="D56" s="46"/>
      <c r="E56" s="47"/>
      <c r="F56" s="132">
        <f>D56+E56</f>
        <v>0</v>
      </c>
      <c r="G56" s="46"/>
      <c r="H56" s="47"/>
      <c r="I56" s="132">
        <f>G56+H56</f>
        <v>0</v>
      </c>
      <c r="J56" s="46"/>
      <c r="K56" s="47"/>
      <c r="L56" s="132">
        <f>K56+J56</f>
        <v>0</v>
      </c>
      <c r="M56" s="46"/>
      <c r="N56" s="47"/>
      <c r="O56" s="132">
        <f>N56+M56</f>
        <v>0</v>
      </c>
      <c r="P56" s="49"/>
    </row>
    <row r="57" spans="1:16" ht="27" customHeight="1" x14ac:dyDescent="0.25">
      <c r="A57" s="51">
        <v>1119</v>
      </c>
      <c r="B57" s="87" t="s">
        <v>77</v>
      </c>
      <c r="C57" s="88">
        <f t="shared" si="0"/>
        <v>896832</v>
      </c>
      <c r="D57" s="53">
        <v>284187</v>
      </c>
      <c r="E57" s="492"/>
      <c r="F57" s="55">
        <f>D57+E57</f>
        <v>284187</v>
      </c>
      <c r="G57" s="53">
        <v>612645</v>
      </c>
      <c r="H57" s="492"/>
      <c r="I57" s="55">
        <f>G57+H57</f>
        <v>612645</v>
      </c>
      <c r="J57" s="53"/>
      <c r="K57" s="54"/>
      <c r="L57" s="55">
        <f>K57+J57</f>
        <v>0</v>
      </c>
      <c r="M57" s="53"/>
      <c r="N57" s="54"/>
      <c r="O57" s="55">
        <f>N57+M57</f>
        <v>0</v>
      </c>
      <c r="P57" s="57"/>
    </row>
    <row r="58" spans="1:16" x14ac:dyDescent="0.25">
      <c r="A58" s="187">
        <v>1140</v>
      </c>
      <c r="B58" s="87" t="s">
        <v>78</v>
      </c>
      <c r="C58" s="88">
        <f t="shared" si="0"/>
        <v>67371</v>
      </c>
      <c r="D58" s="188">
        <f t="shared" ref="D58:O58" si="10">SUM(D59:D65)</f>
        <v>57501</v>
      </c>
      <c r="E58" s="189">
        <f t="shared" si="10"/>
        <v>0</v>
      </c>
      <c r="F58" s="55">
        <f t="shared" si="10"/>
        <v>57501</v>
      </c>
      <c r="G58" s="188">
        <f t="shared" si="10"/>
        <v>9870</v>
      </c>
      <c r="H58" s="189">
        <f t="shared" si="10"/>
        <v>0</v>
      </c>
      <c r="I58" s="55">
        <f t="shared" si="10"/>
        <v>9870</v>
      </c>
      <c r="J58" s="188">
        <f t="shared" si="10"/>
        <v>0</v>
      </c>
      <c r="K58" s="189">
        <f t="shared" si="10"/>
        <v>0</v>
      </c>
      <c r="L58" s="55">
        <f t="shared" si="10"/>
        <v>0</v>
      </c>
      <c r="M58" s="188">
        <f t="shared" si="10"/>
        <v>0</v>
      </c>
      <c r="N58" s="189">
        <f t="shared" si="10"/>
        <v>0</v>
      </c>
      <c r="O58" s="55">
        <f t="shared" si="10"/>
        <v>0</v>
      </c>
      <c r="P58" s="57"/>
    </row>
    <row r="59" spans="1:16" ht="12" customHeight="1" x14ac:dyDescent="0.25">
      <c r="A59" s="51">
        <v>1141</v>
      </c>
      <c r="B59" s="87" t="s">
        <v>79</v>
      </c>
      <c r="C59" s="88">
        <f t="shared" si="0"/>
        <v>8343</v>
      </c>
      <c r="D59" s="53">
        <v>8343</v>
      </c>
      <c r="E59" s="54"/>
      <c r="F59" s="55">
        <f t="shared" ref="F59:F66" si="11">D59+E59</f>
        <v>8343</v>
      </c>
      <c r="G59" s="53"/>
      <c r="H59" s="54"/>
      <c r="I59" s="55">
        <f t="shared" ref="I59:I66" si="12">G59+H59</f>
        <v>0</v>
      </c>
      <c r="J59" s="53"/>
      <c r="K59" s="54"/>
      <c r="L59" s="55">
        <f t="shared" ref="L59:L66" si="13">K59+J59</f>
        <v>0</v>
      </c>
      <c r="M59" s="53"/>
      <c r="N59" s="54"/>
      <c r="O59" s="55">
        <f t="shared" ref="O59:O66" si="14">N59+M59</f>
        <v>0</v>
      </c>
      <c r="P59" s="57"/>
    </row>
    <row r="60" spans="1:16" ht="24.75" customHeight="1" x14ac:dyDescent="0.25">
      <c r="A60" s="51">
        <v>1142</v>
      </c>
      <c r="B60" s="87" t="s">
        <v>80</v>
      </c>
      <c r="C60" s="88">
        <f t="shared" si="0"/>
        <v>2058</v>
      </c>
      <c r="D60" s="53">
        <v>2058</v>
      </c>
      <c r="E60" s="54"/>
      <c r="F60" s="55">
        <f t="shared" si="11"/>
        <v>2058</v>
      </c>
      <c r="G60" s="53"/>
      <c r="H60" s="54"/>
      <c r="I60" s="55">
        <f t="shared" si="12"/>
        <v>0</v>
      </c>
      <c r="J60" s="53"/>
      <c r="K60" s="54"/>
      <c r="L60" s="55">
        <f t="shared" si="13"/>
        <v>0</v>
      </c>
      <c r="M60" s="53"/>
      <c r="N60" s="54"/>
      <c r="O60" s="55">
        <f t="shared" si="14"/>
        <v>0</v>
      </c>
      <c r="P60" s="57"/>
    </row>
    <row r="61" spans="1:16" ht="24" hidden="1" customHeight="1" x14ac:dyDescent="0.25">
      <c r="A61" s="51">
        <v>1145</v>
      </c>
      <c r="B61" s="87" t="s">
        <v>81</v>
      </c>
      <c r="C61" s="88">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7" t="s">
        <v>82</v>
      </c>
      <c r="C62" s="88">
        <f t="shared" si="0"/>
        <v>0</v>
      </c>
      <c r="D62" s="53"/>
      <c r="E62" s="54"/>
      <c r="F62" s="55">
        <f t="shared" si="11"/>
        <v>0</v>
      </c>
      <c r="G62" s="53"/>
      <c r="H62" s="54"/>
      <c r="I62" s="55">
        <f t="shared" si="12"/>
        <v>0</v>
      </c>
      <c r="J62" s="53"/>
      <c r="K62" s="54"/>
      <c r="L62" s="55">
        <f t="shared" si="13"/>
        <v>0</v>
      </c>
      <c r="M62" s="53"/>
      <c r="N62" s="54"/>
      <c r="O62" s="55">
        <f t="shared" si="14"/>
        <v>0</v>
      </c>
      <c r="P62" s="57"/>
    </row>
    <row r="63" spans="1:16" ht="12" customHeight="1" x14ac:dyDescent="0.25">
      <c r="A63" s="51">
        <v>1147</v>
      </c>
      <c r="B63" s="87" t="s">
        <v>83</v>
      </c>
      <c r="C63" s="88">
        <f t="shared" si="0"/>
        <v>4223</v>
      </c>
      <c r="D63" s="53">
        <v>4223</v>
      </c>
      <c r="E63" s="54"/>
      <c r="F63" s="55">
        <f t="shared" si="11"/>
        <v>4223</v>
      </c>
      <c r="G63" s="53"/>
      <c r="H63" s="54"/>
      <c r="I63" s="55">
        <f t="shared" si="12"/>
        <v>0</v>
      </c>
      <c r="J63" s="53"/>
      <c r="K63" s="54"/>
      <c r="L63" s="55">
        <f t="shared" si="13"/>
        <v>0</v>
      </c>
      <c r="M63" s="53"/>
      <c r="N63" s="54"/>
      <c r="O63" s="55">
        <f t="shared" si="14"/>
        <v>0</v>
      </c>
      <c r="P63" s="57"/>
    </row>
    <row r="64" spans="1:16" ht="24.75" customHeight="1" x14ac:dyDescent="0.25">
      <c r="A64" s="51">
        <v>1148</v>
      </c>
      <c r="B64" s="87" t="s">
        <v>84</v>
      </c>
      <c r="C64" s="88">
        <f t="shared" si="0"/>
        <v>42372</v>
      </c>
      <c r="D64" s="53">
        <v>42372</v>
      </c>
      <c r="E64" s="54"/>
      <c r="F64" s="55">
        <f t="shared" si="11"/>
        <v>42372</v>
      </c>
      <c r="G64" s="53"/>
      <c r="H64" s="54"/>
      <c r="I64" s="55">
        <f t="shared" si="12"/>
        <v>0</v>
      </c>
      <c r="J64" s="53"/>
      <c r="K64" s="54"/>
      <c r="L64" s="55">
        <f t="shared" si="13"/>
        <v>0</v>
      </c>
      <c r="M64" s="53"/>
      <c r="N64" s="54"/>
      <c r="O64" s="55">
        <f t="shared" si="14"/>
        <v>0</v>
      </c>
      <c r="P64" s="57"/>
    </row>
    <row r="65" spans="1:16" ht="30" customHeight="1" x14ac:dyDescent="0.25">
      <c r="A65" s="51">
        <v>1149</v>
      </c>
      <c r="B65" s="87" t="s">
        <v>85</v>
      </c>
      <c r="C65" s="88">
        <f t="shared" si="0"/>
        <v>10375</v>
      </c>
      <c r="D65" s="53">
        <v>505</v>
      </c>
      <c r="E65" s="492"/>
      <c r="F65" s="55">
        <f t="shared" si="11"/>
        <v>505</v>
      </c>
      <c r="G65" s="53">
        <v>9870</v>
      </c>
      <c r="H65" s="492"/>
      <c r="I65" s="55">
        <f t="shared" si="12"/>
        <v>9870</v>
      </c>
      <c r="J65" s="53"/>
      <c r="K65" s="54"/>
      <c r="L65" s="55">
        <f t="shared" si="13"/>
        <v>0</v>
      </c>
      <c r="M65" s="53"/>
      <c r="N65" s="54"/>
      <c r="O65" s="55">
        <f t="shared" si="14"/>
        <v>0</v>
      </c>
      <c r="P65" s="57"/>
    </row>
    <row r="66" spans="1:16" ht="36" customHeight="1" x14ac:dyDescent="0.25">
      <c r="A66" s="184">
        <v>1150</v>
      </c>
      <c r="B66" s="136" t="s">
        <v>86</v>
      </c>
      <c r="C66" s="141">
        <f t="shared" si="0"/>
        <v>5576</v>
      </c>
      <c r="D66" s="142">
        <v>5576</v>
      </c>
      <c r="E66" s="143"/>
      <c r="F66" s="139">
        <f t="shared" si="11"/>
        <v>5576</v>
      </c>
      <c r="G66" s="142"/>
      <c r="H66" s="143"/>
      <c r="I66" s="139">
        <f t="shared" si="12"/>
        <v>0</v>
      </c>
      <c r="J66" s="142"/>
      <c r="K66" s="143"/>
      <c r="L66" s="139">
        <f t="shared" si="13"/>
        <v>0</v>
      </c>
      <c r="M66" s="142"/>
      <c r="N66" s="143"/>
      <c r="O66" s="139">
        <f t="shared" si="14"/>
        <v>0</v>
      </c>
      <c r="P66" s="127"/>
    </row>
    <row r="67" spans="1:16" ht="24" x14ac:dyDescent="0.25">
      <c r="A67" s="67">
        <v>1200</v>
      </c>
      <c r="B67" s="181" t="s">
        <v>87</v>
      </c>
      <c r="C67" s="68">
        <f t="shared" si="0"/>
        <v>315046</v>
      </c>
      <c r="D67" s="182">
        <f t="shared" ref="D67:O67" si="15">SUM(D68:D69)</f>
        <v>158389</v>
      </c>
      <c r="E67" s="183">
        <f t="shared" si="15"/>
        <v>0</v>
      </c>
      <c r="F67" s="71">
        <f t="shared" si="15"/>
        <v>158389</v>
      </c>
      <c r="G67" s="182">
        <f t="shared" si="15"/>
        <v>156657</v>
      </c>
      <c r="H67" s="183">
        <f t="shared" si="15"/>
        <v>0</v>
      </c>
      <c r="I67" s="71">
        <f t="shared" si="15"/>
        <v>156657</v>
      </c>
      <c r="J67" s="182">
        <f t="shared" si="15"/>
        <v>0</v>
      </c>
      <c r="K67" s="183">
        <f t="shared" si="15"/>
        <v>0</v>
      </c>
      <c r="L67" s="71">
        <f t="shared" si="15"/>
        <v>0</v>
      </c>
      <c r="M67" s="182">
        <f t="shared" si="15"/>
        <v>0</v>
      </c>
      <c r="N67" s="183">
        <f t="shared" si="15"/>
        <v>0</v>
      </c>
      <c r="O67" s="71">
        <f t="shared" si="15"/>
        <v>0</v>
      </c>
      <c r="P67" s="75"/>
    </row>
    <row r="68" spans="1:16" ht="30.75" customHeight="1" x14ac:dyDescent="0.25">
      <c r="A68" s="481">
        <v>1210</v>
      </c>
      <c r="B68" s="80" t="s">
        <v>88</v>
      </c>
      <c r="C68" s="81">
        <f t="shared" si="0"/>
        <v>243959</v>
      </c>
      <c r="D68" s="46">
        <v>93402</v>
      </c>
      <c r="E68" s="47"/>
      <c r="F68" s="132">
        <f>D68+E68</f>
        <v>93402</v>
      </c>
      <c r="G68" s="46">
        <v>150557</v>
      </c>
      <c r="H68" s="861"/>
      <c r="I68" s="132">
        <f>G68+H68</f>
        <v>150557</v>
      </c>
      <c r="J68" s="46"/>
      <c r="K68" s="47"/>
      <c r="L68" s="132">
        <f>K68+J68</f>
        <v>0</v>
      </c>
      <c r="M68" s="46"/>
      <c r="N68" s="47"/>
      <c r="O68" s="132">
        <f>N68+M68</f>
        <v>0</v>
      </c>
      <c r="P68" s="49"/>
    </row>
    <row r="69" spans="1:16" ht="24" x14ac:dyDescent="0.25">
      <c r="A69" s="187">
        <v>1220</v>
      </c>
      <c r="B69" s="87" t="s">
        <v>90</v>
      </c>
      <c r="C69" s="88">
        <f t="shared" si="0"/>
        <v>71087</v>
      </c>
      <c r="D69" s="188">
        <f t="shared" ref="D69:O69" si="16">SUM(D70:D74)</f>
        <v>64987</v>
      </c>
      <c r="E69" s="189">
        <f t="shared" si="16"/>
        <v>0</v>
      </c>
      <c r="F69" s="55">
        <f t="shared" si="16"/>
        <v>64987</v>
      </c>
      <c r="G69" s="188">
        <f t="shared" si="16"/>
        <v>6100</v>
      </c>
      <c r="H69" s="189">
        <f t="shared" si="16"/>
        <v>0</v>
      </c>
      <c r="I69" s="55">
        <f t="shared" si="16"/>
        <v>6100</v>
      </c>
      <c r="J69" s="188">
        <f t="shared" si="16"/>
        <v>0</v>
      </c>
      <c r="K69" s="189">
        <f t="shared" si="16"/>
        <v>0</v>
      </c>
      <c r="L69" s="55">
        <f t="shared" si="16"/>
        <v>0</v>
      </c>
      <c r="M69" s="188">
        <f t="shared" si="16"/>
        <v>0</v>
      </c>
      <c r="N69" s="189">
        <f t="shared" si="16"/>
        <v>0</v>
      </c>
      <c r="O69" s="55">
        <f t="shared" si="16"/>
        <v>0</v>
      </c>
      <c r="P69" s="57"/>
    </row>
    <row r="70" spans="1:16" ht="48" customHeight="1" x14ac:dyDescent="0.25">
      <c r="A70" s="51">
        <v>1221</v>
      </c>
      <c r="B70" s="87" t="s">
        <v>91</v>
      </c>
      <c r="C70" s="88">
        <f t="shared" si="0"/>
        <v>46311</v>
      </c>
      <c r="D70" s="53">
        <v>40461</v>
      </c>
      <c r="E70" s="862">
        <v>-250</v>
      </c>
      <c r="F70" s="55">
        <f>D70+E70</f>
        <v>40211</v>
      </c>
      <c r="G70" s="53">
        <v>6100</v>
      </c>
      <c r="H70" s="54"/>
      <c r="I70" s="55">
        <f>G70+H70</f>
        <v>6100</v>
      </c>
      <c r="J70" s="53"/>
      <c r="K70" s="54"/>
      <c r="L70" s="55">
        <f>K70+J70</f>
        <v>0</v>
      </c>
      <c r="M70" s="53"/>
      <c r="N70" s="54"/>
      <c r="O70" s="55">
        <f>N70+M70</f>
        <v>0</v>
      </c>
      <c r="P70" s="863" t="s">
        <v>1156</v>
      </c>
    </row>
    <row r="71" spans="1:16" ht="12" hidden="1" customHeight="1" x14ac:dyDescent="0.25">
      <c r="A71" s="51">
        <v>1223</v>
      </c>
      <c r="B71" s="87" t="s">
        <v>92</v>
      </c>
      <c r="C71" s="88">
        <f t="shared" si="0"/>
        <v>0</v>
      </c>
      <c r="D71" s="53"/>
      <c r="E71" s="54"/>
      <c r="F71" s="55">
        <f>D71+E71</f>
        <v>0</v>
      </c>
      <c r="G71" s="53"/>
      <c r="H71" s="54"/>
      <c r="I71" s="55">
        <f>G71+H71</f>
        <v>0</v>
      </c>
      <c r="J71" s="53"/>
      <c r="K71" s="54"/>
      <c r="L71" s="55">
        <f>K71+J71</f>
        <v>0</v>
      </c>
      <c r="M71" s="53"/>
      <c r="N71" s="54"/>
      <c r="O71" s="55">
        <f>N71+M71</f>
        <v>0</v>
      </c>
      <c r="P71" s="57"/>
    </row>
    <row r="72" spans="1:16" ht="24" hidden="1" customHeight="1" x14ac:dyDescent="0.25">
      <c r="A72" s="51">
        <v>1225</v>
      </c>
      <c r="B72" s="87" t="s">
        <v>93</v>
      </c>
      <c r="C72" s="88">
        <f t="shared" si="0"/>
        <v>0</v>
      </c>
      <c r="D72" s="53"/>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7" t="s">
        <v>94</v>
      </c>
      <c r="C73" s="88">
        <f t="shared" si="0"/>
        <v>23478</v>
      </c>
      <c r="D73" s="53">
        <v>23478</v>
      </c>
      <c r="E73" s="54"/>
      <c r="F73" s="55">
        <f>D73+E73</f>
        <v>23478</v>
      </c>
      <c r="G73" s="53"/>
      <c r="H73" s="54"/>
      <c r="I73" s="55">
        <f>G73+H73</f>
        <v>0</v>
      </c>
      <c r="J73" s="53"/>
      <c r="K73" s="54"/>
      <c r="L73" s="55">
        <f>K73+J73</f>
        <v>0</v>
      </c>
      <c r="M73" s="53"/>
      <c r="N73" s="54"/>
      <c r="O73" s="55">
        <f>N73+M73</f>
        <v>0</v>
      </c>
      <c r="P73" s="57"/>
    </row>
    <row r="74" spans="1:16" ht="48" customHeight="1" x14ac:dyDescent="0.25">
      <c r="A74" s="51">
        <v>1228</v>
      </c>
      <c r="B74" s="87" t="s">
        <v>95</v>
      </c>
      <c r="C74" s="88">
        <f t="shared" si="0"/>
        <v>1298</v>
      </c>
      <c r="D74" s="53">
        <v>1048</v>
      </c>
      <c r="E74" s="862">
        <v>250</v>
      </c>
      <c r="F74" s="55">
        <f>D74+E74</f>
        <v>1298</v>
      </c>
      <c r="G74" s="53"/>
      <c r="H74" s="54"/>
      <c r="I74" s="55">
        <f>G74+H74</f>
        <v>0</v>
      </c>
      <c r="J74" s="53"/>
      <c r="K74" s="54"/>
      <c r="L74" s="55">
        <f>K74+J74</f>
        <v>0</v>
      </c>
      <c r="M74" s="53"/>
      <c r="N74" s="54"/>
      <c r="O74" s="55">
        <f>N74+M74</f>
        <v>0</v>
      </c>
      <c r="P74" s="57" t="s">
        <v>1157</v>
      </c>
    </row>
    <row r="75" spans="1:16" x14ac:dyDescent="0.25">
      <c r="A75" s="175">
        <v>2000</v>
      </c>
      <c r="B75" s="175" t="s">
        <v>96</v>
      </c>
      <c r="C75" s="176">
        <f t="shared" si="0"/>
        <v>186685</v>
      </c>
      <c r="D75" s="177">
        <f t="shared" ref="D75:O75" si="17">SUM(D76,D83,D130,D164,D165,D172)</f>
        <v>141828</v>
      </c>
      <c r="E75" s="178">
        <f t="shared" si="17"/>
        <v>0</v>
      </c>
      <c r="F75" s="179">
        <f t="shared" si="17"/>
        <v>141828</v>
      </c>
      <c r="G75" s="177">
        <f t="shared" si="17"/>
        <v>15717</v>
      </c>
      <c r="H75" s="178">
        <f t="shared" si="17"/>
        <v>0</v>
      </c>
      <c r="I75" s="179">
        <f t="shared" si="17"/>
        <v>15717</v>
      </c>
      <c r="J75" s="177">
        <f t="shared" si="17"/>
        <v>29140</v>
      </c>
      <c r="K75" s="178">
        <f t="shared" si="17"/>
        <v>0</v>
      </c>
      <c r="L75" s="179">
        <f t="shared" si="17"/>
        <v>29140</v>
      </c>
      <c r="M75" s="177">
        <f t="shared" si="17"/>
        <v>0</v>
      </c>
      <c r="N75" s="178">
        <f t="shared" si="17"/>
        <v>0</v>
      </c>
      <c r="O75" s="179">
        <f t="shared" si="17"/>
        <v>0</v>
      </c>
      <c r="P75" s="180"/>
    </row>
    <row r="76" spans="1:16" ht="24" x14ac:dyDescent="0.25">
      <c r="A76" s="67">
        <v>2100</v>
      </c>
      <c r="B76" s="181" t="s">
        <v>97</v>
      </c>
      <c r="C76" s="68">
        <f t="shared" si="0"/>
        <v>55</v>
      </c>
      <c r="D76" s="182">
        <f t="shared" ref="D76:O76" si="18">SUM(D77,D80)</f>
        <v>55</v>
      </c>
      <c r="E76" s="183">
        <f t="shared" si="18"/>
        <v>0</v>
      </c>
      <c r="F76" s="71">
        <f t="shared" si="18"/>
        <v>55</v>
      </c>
      <c r="G76" s="182">
        <f t="shared" si="18"/>
        <v>0</v>
      </c>
      <c r="H76" s="183">
        <f t="shared" si="18"/>
        <v>0</v>
      </c>
      <c r="I76" s="71">
        <f t="shared" si="18"/>
        <v>0</v>
      </c>
      <c r="J76" s="182">
        <f t="shared" si="18"/>
        <v>0</v>
      </c>
      <c r="K76" s="183">
        <f t="shared" si="18"/>
        <v>0</v>
      </c>
      <c r="L76" s="71">
        <f t="shared" si="18"/>
        <v>0</v>
      </c>
      <c r="M76" s="182">
        <f t="shared" si="18"/>
        <v>0</v>
      </c>
      <c r="N76" s="183">
        <f t="shared" si="18"/>
        <v>0</v>
      </c>
      <c r="O76" s="71">
        <f t="shared" si="18"/>
        <v>0</v>
      </c>
      <c r="P76" s="75"/>
    </row>
    <row r="77" spans="1:16" ht="24" x14ac:dyDescent="0.25">
      <c r="A77" s="481">
        <v>2110</v>
      </c>
      <c r="B77" s="80" t="s">
        <v>98</v>
      </c>
      <c r="C77" s="81">
        <f t="shared" si="0"/>
        <v>55</v>
      </c>
      <c r="D77" s="191">
        <f t="shared" ref="D77:O77" si="19">SUM(D78:D79)</f>
        <v>55</v>
      </c>
      <c r="E77" s="192">
        <f t="shared" si="19"/>
        <v>0</v>
      </c>
      <c r="F77" s="132">
        <f t="shared" si="19"/>
        <v>55</v>
      </c>
      <c r="G77" s="191">
        <f t="shared" si="19"/>
        <v>0</v>
      </c>
      <c r="H77" s="192">
        <f t="shared" si="19"/>
        <v>0</v>
      </c>
      <c r="I77" s="132">
        <f t="shared" si="19"/>
        <v>0</v>
      </c>
      <c r="J77" s="191">
        <f t="shared" si="19"/>
        <v>0</v>
      </c>
      <c r="K77" s="192">
        <f t="shared" si="19"/>
        <v>0</v>
      </c>
      <c r="L77" s="132">
        <f t="shared" si="19"/>
        <v>0</v>
      </c>
      <c r="M77" s="191">
        <f t="shared" si="19"/>
        <v>0</v>
      </c>
      <c r="N77" s="192">
        <f t="shared" si="19"/>
        <v>0</v>
      </c>
      <c r="O77" s="132">
        <f t="shared" si="19"/>
        <v>0</v>
      </c>
      <c r="P77" s="49"/>
    </row>
    <row r="78" spans="1:16" ht="12" hidden="1" customHeight="1" x14ac:dyDescent="0.25">
      <c r="A78" s="51">
        <v>2111</v>
      </c>
      <c r="B78" s="87" t="s">
        <v>99</v>
      </c>
      <c r="C78" s="88">
        <f t="shared" si="0"/>
        <v>0</v>
      </c>
      <c r="D78" s="193"/>
      <c r="E78" s="194"/>
      <c r="F78" s="55">
        <f>D78+E78</f>
        <v>0</v>
      </c>
      <c r="G78" s="53"/>
      <c r="H78" s="54"/>
      <c r="I78" s="55">
        <f>G78+H78</f>
        <v>0</v>
      </c>
      <c r="J78" s="53"/>
      <c r="K78" s="54"/>
      <c r="L78" s="55">
        <f>K78+J78</f>
        <v>0</v>
      </c>
      <c r="M78" s="53"/>
      <c r="N78" s="54"/>
      <c r="O78" s="55">
        <f>N78+M78</f>
        <v>0</v>
      </c>
      <c r="P78" s="57"/>
    </row>
    <row r="79" spans="1:16" ht="24" customHeight="1" x14ac:dyDescent="0.25">
      <c r="A79" s="51">
        <v>2112</v>
      </c>
      <c r="B79" s="87" t="s">
        <v>100</v>
      </c>
      <c r="C79" s="88">
        <f t="shared" si="0"/>
        <v>55</v>
      </c>
      <c r="D79" s="193">
        <v>55</v>
      </c>
      <c r="E79" s="194"/>
      <c r="F79" s="55">
        <f>D79+E79</f>
        <v>55</v>
      </c>
      <c r="G79" s="53"/>
      <c r="H79" s="54"/>
      <c r="I79" s="55">
        <f>G79+H79</f>
        <v>0</v>
      </c>
      <c r="J79" s="53"/>
      <c r="K79" s="54"/>
      <c r="L79" s="55">
        <f>K79+J79</f>
        <v>0</v>
      </c>
      <c r="M79" s="53"/>
      <c r="N79" s="54"/>
      <c r="O79" s="55">
        <f>N79+M79</f>
        <v>0</v>
      </c>
      <c r="P79" s="57"/>
    </row>
    <row r="80" spans="1:16" ht="24" hidden="1" x14ac:dyDescent="0.25">
      <c r="A80" s="187">
        <v>2120</v>
      </c>
      <c r="B80" s="87" t="s">
        <v>101</v>
      </c>
      <c r="C80" s="88">
        <f t="shared" si="0"/>
        <v>0</v>
      </c>
      <c r="D80" s="188">
        <f t="shared" ref="D80:O80" si="20">SUM(D81:D82)</f>
        <v>0</v>
      </c>
      <c r="E80" s="189">
        <f t="shared" si="20"/>
        <v>0</v>
      </c>
      <c r="F80" s="55">
        <f t="shared" si="20"/>
        <v>0</v>
      </c>
      <c r="G80" s="188">
        <f t="shared" si="20"/>
        <v>0</v>
      </c>
      <c r="H80" s="189">
        <f t="shared" si="20"/>
        <v>0</v>
      </c>
      <c r="I80" s="55">
        <f t="shared" si="20"/>
        <v>0</v>
      </c>
      <c r="J80" s="188">
        <f t="shared" si="20"/>
        <v>0</v>
      </c>
      <c r="K80" s="189">
        <f t="shared" si="20"/>
        <v>0</v>
      </c>
      <c r="L80" s="55">
        <f t="shared" si="20"/>
        <v>0</v>
      </c>
      <c r="M80" s="188">
        <f t="shared" si="20"/>
        <v>0</v>
      </c>
      <c r="N80" s="189">
        <f t="shared" si="20"/>
        <v>0</v>
      </c>
      <c r="O80" s="55">
        <f t="shared" si="20"/>
        <v>0</v>
      </c>
      <c r="P80" s="57"/>
    </row>
    <row r="81" spans="1:16" ht="12" hidden="1" customHeight="1" x14ac:dyDescent="0.25">
      <c r="A81" s="51">
        <v>2121</v>
      </c>
      <c r="B81" s="87" t="s">
        <v>99</v>
      </c>
      <c r="C81" s="88">
        <f t="shared" si="0"/>
        <v>0</v>
      </c>
      <c r="D81" s="193"/>
      <c r="E81" s="194"/>
      <c r="F81" s="55">
        <f>D81+E81</f>
        <v>0</v>
      </c>
      <c r="G81" s="53"/>
      <c r="H81" s="54"/>
      <c r="I81" s="55">
        <f>G81+H81</f>
        <v>0</v>
      </c>
      <c r="J81" s="53"/>
      <c r="K81" s="54"/>
      <c r="L81" s="55">
        <f>K81+J81</f>
        <v>0</v>
      </c>
      <c r="M81" s="53"/>
      <c r="N81" s="54"/>
      <c r="O81" s="55">
        <f>N81+M81</f>
        <v>0</v>
      </c>
      <c r="P81" s="57"/>
    </row>
    <row r="82" spans="1:16" ht="24" hidden="1" customHeight="1" x14ac:dyDescent="0.25">
      <c r="A82" s="51">
        <v>2122</v>
      </c>
      <c r="B82" s="87" t="s">
        <v>100</v>
      </c>
      <c r="C82" s="88">
        <f t="shared" si="0"/>
        <v>0</v>
      </c>
      <c r="D82" s="193"/>
      <c r="E82" s="194"/>
      <c r="F82" s="55">
        <f>D82+E82</f>
        <v>0</v>
      </c>
      <c r="G82" s="53"/>
      <c r="H82" s="54"/>
      <c r="I82" s="55">
        <f>G82+H82</f>
        <v>0</v>
      </c>
      <c r="J82" s="53"/>
      <c r="K82" s="54"/>
      <c r="L82" s="55">
        <f>K82+J82</f>
        <v>0</v>
      </c>
      <c r="M82" s="53"/>
      <c r="N82" s="54"/>
      <c r="O82" s="55">
        <f>N82+M82</f>
        <v>0</v>
      </c>
      <c r="P82" s="57"/>
    </row>
    <row r="83" spans="1:16" x14ac:dyDescent="0.25">
      <c r="A83" s="67">
        <v>2200</v>
      </c>
      <c r="B83" s="181" t="s">
        <v>102</v>
      </c>
      <c r="C83" s="68">
        <f t="shared" si="0"/>
        <v>128837</v>
      </c>
      <c r="D83" s="182">
        <f t="shared" ref="D83:O83" si="21">SUM(D84,D89,D95,D103,D112,D116,D122,D128)</f>
        <v>94716</v>
      </c>
      <c r="E83" s="183">
        <f t="shared" si="21"/>
        <v>0</v>
      </c>
      <c r="F83" s="71">
        <f t="shared" si="21"/>
        <v>94716</v>
      </c>
      <c r="G83" s="182">
        <f t="shared" si="21"/>
        <v>9069</v>
      </c>
      <c r="H83" s="183">
        <f t="shared" si="21"/>
        <v>0</v>
      </c>
      <c r="I83" s="71">
        <f t="shared" si="21"/>
        <v>9069</v>
      </c>
      <c r="J83" s="182">
        <f t="shared" si="21"/>
        <v>25052</v>
      </c>
      <c r="K83" s="183">
        <f t="shared" si="21"/>
        <v>0</v>
      </c>
      <c r="L83" s="71">
        <f t="shared" si="21"/>
        <v>25052</v>
      </c>
      <c r="M83" s="182">
        <f t="shared" si="21"/>
        <v>0</v>
      </c>
      <c r="N83" s="183">
        <f t="shared" si="21"/>
        <v>0</v>
      </c>
      <c r="O83" s="71">
        <f t="shared" si="21"/>
        <v>0</v>
      </c>
      <c r="P83" s="75"/>
    </row>
    <row r="84" spans="1:16" x14ac:dyDescent="0.25">
      <c r="A84" s="184">
        <v>2210</v>
      </c>
      <c r="B84" s="136" t="s">
        <v>103</v>
      </c>
      <c r="C84" s="141">
        <f t="shared" ref="C84:C147" si="22">F84+I84+L84+O84</f>
        <v>1114</v>
      </c>
      <c r="D84" s="185">
        <f t="shared" ref="D84:O84" si="23">SUM(D85:D88)</f>
        <v>1024</v>
      </c>
      <c r="E84" s="186">
        <f t="shared" si="23"/>
        <v>0</v>
      </c>
      <c r="F84" s="139">
        <f t="shared" si="23"/>
        <v>1024</v>
      </c>
      <c r="G84" s="185">
        <f t="shared" si="23"/>
        <v>0</v>
      </c>
      <c r="H84" s="186">
        <f t="shared" si="23"/>
        <v>0</v>
      </c>
      <c r="I84" s="139">
        <f t="shared" si="23"/>
        <v>0</v>
      </c>
      <c r="J84" s="185">
        <f t="shared" si="23"/>
        <v>90</v>
      </c>
      <c r="K84" s="186">
        <f t="shared" si="23"/>
        <v>0</v>
      </c>
      <c r="L84" s="139">
        <f t="shared" si="23"/>
        <v>90</v>
      </c>
      <c r="M84" s="185">
        <f t="shared" si="23"/>
        <v>0</v>
      </c>
      <c r="N84" s="186">
        <f t="shared" si="23"/>
        <v>0</v>
      </c>
      <c r="O84" s="139">
        <f t="shared" si="23"/>
        <v>0</v>
      </c>
      <c r="P84" s="127"/>
    </row>
    <row r="85" spans="1:16" ht="24" hidden="1" customHeight="1" x14ac:dyDescent="0.25">
      <c r="A85" s="44">
        <v>2211</v>
      </c>
      <c r="B85" s="80" t="s">
        <v>104</v>
      </c>
      <c r="C85" s="81">
        <f t="shared" si="22"/>
        <v>0</v>
      </c>
      <c r="D85" s="195"/>
      <c r="E85" s="196"/>
      <c r="F85" s="132">
        <f>D85+E85</f>
        <v>0</v>
      </c>
      <c r="G85" s="46"/>
      <c r="H85" s="47"/>
      <c r="I85" s="132">
        <f>G85+H85</f>
        <v>0</v>
      </c>
      <c r="J85" s="46"/>
      <c r="K85" s="47"/>
      <c r="L85" s="132">
        <f>K85+J85</f>
        <v>0</v>
      </c>
      <c r="M85" s="46"/>
      <c r="N85" s="47"/>
      <c r="O85" s="132">
        <f>N85+M85</f>
        <v>0</v>
      </c>
      <c r="P85" s="49"/>
    </row>
    <row r="86" spans="1:16" ht="37.5" customHeight="1" x14ac:dyDescent="0.25">
      <c r="A86" s="51">
        <v>2212</v>
      </c>
      <c r="B86" s="87" t="s">
        <v>105</v>
      </c>
      <c r="C86" s="88">
        <f t="shared" si="22"/>
        <v>841</v>
      </c>
      <c r="D86" s="193">
        <v>821</v>
      </c>
      <c r="E86" s="194"/>
      <c r="F86" s="55">
        <f>D86+E86</f>
        <v>821</v>
      </c>
      <c r="G86" s="53"/>
      <c r="H86" s="54"/>
      <c r="I86" s="55">
        <f>G86+H86</f>
        <v>0</v>
      </c>
      <c r="J86" s="53">
        <v>20</v>
      </c>
      <c r="K86" s="54"/>
      <c r="L86" s="55">
        <f>K86+J86</f>
        <v>20</v>
      </c>
      <c r="M86" s="53"/>
      <c r="N86" s="54"/>
      <c r="O86" s="55">
        <f>N86+M86</f>
        <v>0</v>
      </c>
      <c r="P86" s="57"/>
    </row>
    <row r="87" spans="1:16" ht="24" customHeight="1" x14ac:dyDescent="0.25">
      <c r="A87" s="51">
        <v>2214</v>
      </c>
      <c r="B87" s="87" t="s">
        <v>106</v>
      </c>
      <c r="C87" s="88">
        <f t="shared" si="22"/>
        <v>173</v>
      </c>
      <c r="D87" s="193">
        <v>153</v>
      </c>
      <c r="E87" s="194"/>
      <c r="F87" s="55">
        <f>D87+E87</f>
        <v>153</v>
      </c>
      <c r="G87" s="53"/>
      <c r="H87" s="54"/>
      <c r="I87" s="55">
        <f>G87+H87</f>
        <v>0</v>
      </c>
      <c r="J87" s="53">
        <v>20</v>
      </c>
      <c r="K87" s="54"/>
      <c r="L87" s="55">
        <f>K87+J87</f>
        <v>20</v>
      </c>
      <c r="M87" s="53"/>
      <c r="N87" s="54"/>
      <c r="O87" s="55">
        <f>N87+M87</f>
        <v>0</v>
      </c>
      <c r="P87" s="57"/>
    </row>
    <row r="88" spans="1:16" ht="12" customHeight="1" x14ac:dyDescent="0.25">
      <c r="A88" s="51">
        <v>2219</v>
      </c>
      <c r="B88" s="87" t="s">
        <v>107</v>
      </c>
      <c r="C88" s="88">
        <f t="shared" si="22"/>
        <v>100</v>
      </c>
      <c r="D88" s="193">
        <v>50</v>
      </c>
      <c r="E88" s="194"/>
      <c r="F88" s="55">
        <f>D88+E88</f>
        <v>50</v>
      </c>
      <c r="G88" s="53"/>
      <c r="H88" s="54"/>
      <c r="I88" s="55">
        <f>G88+H88</f>
        <v>0</v>
      </c>
      <c r="J88" s="53">
        <v>50</v>
      </c>
      <c r="K88" s="54"/>
      <c r="L88" s="55">
        <f>K88+J88</f>
        <v>50</v>
      </c>
      <c r="M88" s="53"/>
      <c r="N88" s="54"/>
      <c r="O88" s="55">
        <f>N88+M88</f>
        <v>0</v>
      </c>
      <c r="P88" s="57"/>
    </row>
    <row r="89" spans="1:16" ht="24" x14ac:dyDescent="0.25">
      <c r="A89" s="187">
        <v>2220</v>
      </c>
      <c r="B89" s="87" t="s">
        <v>108</v>
      </c>
      <c r="C89" s="88">
        <f t="shared" si="22"/>
        <v>94087</v>
      </c>
      <c r="D89" s="188">
        <f t="shared" ref="D89:O89" si="24">SUM(D90:D94)</f>
        <v>73805</v>
      </c>
      <c r="E89" s="189">
        <f t="shared" si="24"/>
        <v>0</v>
      </c>
      <c r="F89" s="55">
        <f t="shared" si="24"/>
        <v>73805</v>
      </c>
      <c r="G89" s="188">
        <f t="shared" si="24"/>
        <v>0</v>
      </c>
      <c r="H89" s="189">
        <f t="shared" si="24"/>
        <v>0</v>
      </c>
      <c r="I89" s="55">
        <f t="shared" si="24"/>
        <v>0</v>
      </c>
      <c r="J89" s="188">
        <f t="shared" si="24"/>
        <v>20282</v>
      </c>
      <c r="K89" s="189">
        <f t="shared" si="24"/>
        <v>0</v>
      </c>
      <c r="L89" s="55">
        <f t="shared" si="24"/>
        <v>20282</v>
      </c>
      <c r="M89" s="188">
        <f t="shared" si="24"/>
        <v>0</v>
      </c>
      <c r="N89" s="189">
        <f t="shared" si="24"/>
        <v>0</v>
      </c>
      <c r="O89" s="55">
        <f t="shared" si="24"/>
        <v>0</v>
      </c>
      <c r="P89" s="57"/>
    </row>
    <row r="90" spans="1:16" ht="24" customHeight="1" x14ac:dyDescent="0.25">
      <c r="A90" s="51">
        <v>2221</v>
      </c>
      <c r="B90" s="87" t="s">
        <v>109</v>
      </c>
      <c r="C90" s="88">
        <f t="shared" si="22"/>
        <v>52020</v>
      </c>
      <c r="D90" s="193">
        <v>41875</v>
      </c>
      <c r="E90" s="864"/>
      <c r="F90" s="55">
        <f>D90+E90</f>
        <v>41875</v>
      </c>
      <c r="G90" s="53"/>
      <c r="H90" s="54"/>
      <c r="I90" s="55">
        <f>G90+H90</f>
        <v>0</v>
      </c>
      <c r="J90" s="53">
        <v>10145</v>
      </c>
      <c r="K90" s="492"/>
      <c r="L90" s="55">
        <f>K90+J90</f>
        <v>10145</v>
      </c>
      <c r="M90" s="53"/>
      <c r="N90" s="54"/>
      <c r="O90" s="55">
        <f>N90+M90</f>
        <v>0</v>
      </c>
      <c r="P90" s="865"/>
    </row>
    <row r="91" spans="1:16" ht="12" customHeight="1" x14ac:dyDescent="0.25">
      <c r="A91" s="51">
        <v>2222</v>
      </c>
      <c r="B91" s="87" t="s">
        <v>110</v>
      </c>
      <c r="C91" s="88">
        <f t="shared" si="22"/>
        <v>8398</v>
      </c>
      <c r="D91" s="193">
        <v>5258</v>
      </c>
      <c r="E91" s="864"/>
      <c r="F91" s="55">
        <f>D91+E91</f>
        <v>5258</v>
      </c>
      <c r="G91" s="53"/>
      <c r="H91" s="54"/>
      <c r="I91" s="55">
        <f>G91+H91</f>
        <v>0</v>
      </c>
      <c r="J91" s="53">
        <v>3140</v>
      </c>
      <c r="K91" s="492"/>
      <c r="L91" s="55">
        <f>K91+J91</f>
        <v>3140</v>
      </c>
      <c r="M91" s="53"/>
      <c r="N91" s="54"/>
      <c r="O91" s="55">
        <f>N91+M91</f>
        <v>0</v>
      </c>
      <c r="P91" s="866"/>
    </row>
    <row r="92" spans="1:16" ht="12" customHeight="1" x14ac:dyDescent="0.25">
      <c r="A92" s="51">
        <v>2223</v>
      </c>
      <c r="B92" s="87" t="s">
        <v>111</v>
      </c>
      <c r="C92" s="88">
        <f t="shared" si="22"/>
        <v>32003</v>
      </c>
      <c r="D92" s="193">
        <v>25342</v>
      </c>
      <c r="E92" s="864"/>
      <c r="F92" s="55">
        <f>D92+E92</f>
        <v>25342</v>
      </c>
      <c r="G92" s="53"/>
      <c r="H92" s="54"/>
      <c r="I92" s="55">
        <f>G92+H92</f>
        <v>0</v>
      </c>
      <c r="J92" s="53">
        <v>6661</v>
      </c>
      <c r="K92" s="492"/>
      <c r="L92" s="55">
        <f>K92+J92</f>
        <v>6661</v>
      </c>
      <c r="M92" s="53"/>
      <c r="N92" s="54"/>
      <c r="O92" s="55">
        <f>N92+M92</f>
        <v>0</v>
      </c>
      <c r="P92" s="866"/>
    </row>
    <row r="93" spans="1:16" ht="48" customHeight="1" x14ac:dyDescent="0.25">
      <c r="A93" s="51">
        <v>2224</v>
      </c>
      <c r="B93" s="87" t="s">
        <v>112</v>
      </c>
      <c r="C93" s="88">
        <f t="shared" si="22"/>
        <v>1666</v>
      </c>
      <c r="D93" s="193">
        <v>1330</v>
      </c>
      <c r="E93" s="864"/>
      <c r="F93" s="55">
        <f>D93+E93</f>
        <v>1330</v>
      </c>
      <c r="G93" s="53"/>
      <c r="H93" s="54"/>
      <c r="I93" s="55">
        <f>G93+H93</f>
        <v>0</v>
      </c>
      <c r="J93" s="53">
        <v>336</v>
      </c>
      <c r="K93" s="492"/>
      <c r="L93" s="55">
        <f>K93+J93</f>
        <v>336</v>
      </c>
      <c r="M93" s="53"/>
      <c r="N93" s="54"/>
      <c r="O93" s="55">
        <f>N93+M93</f>
        <v>0</v>
      </c>
      <c r="P93" s="866"/>
    </row>
    <row r="94" spans="1:16" ht="24" hidden="1" customHeight="1" x14ac:dyDescent="0.25">
      <c r="A94" s="51">
        <v>2229</v>
      </c>
      <c r="B94" s="87" t="s">
        <v>113</v>
      </c>
      <c r="C94" s="88">
        <f t="shared" si="22"/>
        <v>0</v>
      </c>
      <c r="D94" s="193"/>
      <c r="E94" s="194"/>
      <c r="F94" s="55">
        <f>D94+E94</f>
        <v>0</v>
      </c>
      <c r="G94" s="53"/>
      <c r="H94" s="54"/>
      <c r="I94" s="55">
        <f>G94+H94</f>
        <v>0</v>
      </c>
      <c r="J94" s="53"/>
      <c r="K94" s="54"/>
      <c r="L94" s="55">
        <f>K94+J94</f>
        <v>0</v>
      </c>
      <c r="M94" s="53"/>
      <c r="N94" s="54"/>
      <c r="O94" s="55">
        <f>N94+M94</f>
        <v>0</v>
      </c>
      <c r="P94" s="865"/>
    </row>
    <row r="95" spans="1:16" ht="36" x14ac:dyDescent="0.25">
      <c r="A95" s="187">
        <v>2230</v>
      </c>
      <c r="B95" s="87" t="s">
        <v>114</v>
      </c>
      <c r="C95" s="88">
        <f t="shared" si="22"/>
        <v>2624</v>
      </c>
      <c r="D95" s="188">
        <f t="shared" ref="D95:O95" si="25">SUM(D96:D102)</f>
        <v>2624</v>
      </c>
      <c r="E95" s="189">
        <f t="shared" si="25"/>
        <v>0</v>
      </c>
      <c r="F95" s="55">
        <f t="shared" si="25"/>
        <v>2624</v>
      </c>
      <c r="G95" s="188">
        <f t="shared" si="25"/>
        <v>0</v>
      </c>
      <c r="H95" s="189">
        <f t="shared" si="25"/>
        <v>0</v>
      </c>
      <c r="I95" s="55">
        <f t="shared" si="25"/>
        <v>0</v>
      </c>
      <c r="J95" s="188">
        <f t="shared" si="25"/>
        <v>0</v>
      </c>
      <c r="K95" s="189">
        <f t="shared" si="25"/>
        <v>0</v>
      </c>
      <c r="L95" s="55">
        <f t="shared" si="25"/>
        <v>0</v>
      </c>
      <c r="M95" s="188">
        <f t="shared" si="25"/>
        <v>0</v>
      </c>
      <c r="N95" s="189">
        <f t="shared" si="25"/>
        <v>0</v>
      </c>
      <c r="O95" s="55">
        <f t="shared" si="25"/>
        <v>0</v>
      </c>
      <c r="P95" s="57"/>
    </row>
    <row r="96" spans="1:16" ht="24" hidden="1" customHeight="1" x14ac:dyDescent="0.25">
      <c r="A96" s="51">
        <v>2231</v>
      </c>
      <c r="B96" s="87" t="s">
        <v>115</v>
      </c>
      <c r="C96" s="88">
        <f t="shared" si="22"/>
        <v>0</v>
      </c>
      <c r="D96" s="193"/>
      <c r="E96" s="194"/>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7" t="s">
        <v>116</v>
      </c>
      <c r="C97" s="88">
        <f t="shared" si="22"/>
        <v>0</v>
      </c>
      <c r="D97" s="193"/>
      <c r="E97" s="194"/>
      <c r="F97" s="55">
        <f t="shared" si="26"/>
        <v>0</v>
      </c>
      <c r="G97" s="53"/>
      <c r="H97" s="54"/>
      <c r="I97" s="55">
        <f t="shared" si="27"/>
        <v>0</v>
      </c>
      <c r="J97" s="53"/>
      <c r="K97" s="54"/>
      <c r="L97" s="55">
        <f t="shared" si="28"/>
        <v>0</v>
      </c>
      <c r="M97" s="53"/>
      <c r="N97" s="54"/>
      <c r="O97" s="55">
        <f t="shared" si="29"/>
        <v>0</v>
      </c>
      <c r="P97" s="57"/>
    </row>
    <row r="98" spans="1:16" ht="24" hidden="1" customHeight="1" x14ac:dyDescent="0.25">
      <c r="A98" s="44">
        <v>2233</v>
      </c>
      <c r="B98" s="80" t="s">
        <v>117</v>
      </c>
      <c r="C98" s="81">
        <f t="shared" si="22"/>
        <v>0</v>
      </c>
      <c r="D98" s="195"/>
      <c r="E98" s="196"/>
      <c r="F98" s="132">
        <f t="shared" si="26"/>
        <v>0</v>
      </c>
      <c r="G98" s="46"/>
      <c r="H98" s="47"/>
      <c r="I98" s="132">
        <f t="shared" si="27"/>
        <v>0</v>
      </c>
      <c r="J98" s="46"/>
      <c r="K98" s="47"/>
      <c r="L98" s="132">
        <f t="shared" si="28"/>
        <v>0</v>
      </c>
      <c r="M98" s="46"/>
      <c r="N98" s="47"/>
      <c r="O98" s="132">
        <f t="shared" si="29"/>
        <v>0</v>
      </c>
      <c r="P98" s="49"/>
    </row>
    <row r="99" spans="1:16" ht="36" hidden="1" customHeight="1" x14ac:dyDescent="0.25">
      <c r="A99" s="51">
        <v>2234</v>
      </c>
      <c r="B99" s="87" t="s">
        <v>118</v>
      </c>
      <c r="C99" s="88">
        <f t="shared" si="22"/>
        <v>0</v>
      </c>
      <c r="D99" s="193"/>
      <c r="E99" s="194"/>
      <c r="F99" s="55">
        <f t="shared" si="26"/>
        <v>0</v>
      </c>
      <c r="G99" s="53"/>
      <c r="H99" s="54"/>
      <c r="I99" s="55">
        <f t="shared" si="27"/>
        <v>0</v>
      </c>
      <c r="J99" s="53"/>
      <c r="K99" s="54"/>
      <c r="L99" s="55">
        <f t="shared" si="28"/>
        <v>0</v>
      </c>
      <c r="M99" s="53"/>
      <c r="N99" s="54"/>
      <c r="O99" s="55">
        <f t="shared" si="29"/>
        <v>0</v>
      </c>
      <c r="P99" s="57"/>
    </row>
    <row r="100" spans="1:16" ht="24" hidden="1" customHeight="1" x14ac:dyDescent="0.25">
      <c r="A100" s="51">
        <v>2235</v>
      </c>
      <c r="B100" s="87" t="s">
        <v>119</v>
      </c>
      <c r="C100" s="88">
        <f t="shared" si="22"/>
        <v>0</v>
      </c>
      <c r="D100" s="193"/>
      <c r="E100" s="194"/>
      <c r="F100" s="55">
        <f t="shared" si="26"/>
        <v>0</v>
      </c>
      <c r="G100" s="53"/>
      <c r="H100" s="54"/>
      <c r="I100" s="55">
        <f t="shared" si="27"/>
        <v>0</v>
      </c>
      <c r="J100" s="53"/>
      <c r="K100" s="54"/>
      <c r="L100" s="55">
        <f t="shared" si="28"/>
        <v>0</v>
      </c>
      <c r="M100" s="53"/>
      <c r="N100" s="54"/>
      <c r="O100" s="55">
        <f t="shared" si="29"/>
        <v>0</v>
      </c>
      <c r="P100" s="57"/>
    </row>
    <row r="101" spans="1:16" ht="12" hidden="1" customHeight="1" x14ac:dyDescent="0.25">
      <c r="A101" s="51">
        <v>2236</v>
      </c>
      <c r="B101" s="87" t="s">
        <v>120</v>
      </c>
      <c r="C101" s="88">
        <f t="shared" si="22"/>
        <v>0</v>
      </c>
      <c r="D101" s="193"/>
      <c r="E101" s="194"/>
      <c r="F101" s="55">
        <f t="shared" si="26"/>
        <v>0</v>
      </c>
      <c r="G101" s="53"/>
      <c r="H101" s="54"/>
      <c r="I101" s="55">
        <f t="shared" si="27"/>
        <v>0</v>
      </c>
      <c r="J101" s="53"/>
      <c r="K101" s="54"/>
      <c r="L101" s="55">
        <f t="shared" si="28"/>
        <v>0</v>
      </c>
      <c r="M101" s="53"/>
      <c r="N101" s="54"/>
      <c r="O101" s="55">
        <f t="shared" si="29"/>
        <v>0</v>
      </c>
      <c r="P101" s="57"/>
    </row>
    <row r="102" spans="1:16" ht="21.75" customHeight="1" x14ac:dyDescent="0.25">
      <c r="A102" s="51">
        <v>2239</v>
      </c>
      <c r="B102" s="87" t="s">
        <v>121</v>
      </c>
      <c r="C102" s="88">
        <f t="shared" si="22"/>
        <v>2624</v>
      </c>
      <c r="D102" s="193">
        <v>2624</v>
      </c>
      <c r="E102" s="194"/>
      <c r="F102" s="55">
        <f t="shared" si="26"/>
        <v>2624</v>
      </c>
      <c r="G102" s="53"/>
      <c r="H102" s="54"/>
      <c r="I102" s="55">
        <f t="shared" si="27"/>
        <v>0</v>
      </c>
      <c r="J102" s="53"/>
      <c r="K102" s="54"/>
      <c r="L102" s="55">
        <f t="shared" si="28"/>
        <v>0</v>
      </c>
      <c r="M102" s="53"/>
      <c r="N102" s="54"/>
      <c r="O102" s="55">
        <f t="shared" si="29"/>
        <v>0</v>
      </c>
      <c r="P102" s="57"/>
    </row>
    <row r="103" spans="1:16" ht="34.5" customHeight="1" x14ac:dyDescent="0.25">
      <c r="A103" s="187">
        <v>2240</v>
      </c>
      <c r="B103" s="87" t="s">
        <v>122</v>
      </c>
      <c r="C103" s="88">
        <f t="shared" si="22"/>
        <v>3850</v>
      </c>
      <c r="D103" s="188">
        <f t="shared" ref="D103:O103" si="30">SUM(D104:D111)</f>
        <v>3850</v>
      </c>
      <c r="E103" s="189">
        <f t="shared" si="30"/>
        <v>0</v>
      </c>
      <c r="F103" s="55">
        <f t="shared" si="30"/>
        <v>3850</v>
      </c>
      <c r="G103" s="188">
        <f t="shared" si="30"/>
        <v>0</v>
      </c>
      <c r="H103" s="189">
        <f t="shared" si="30"/>
        <v>0</v>
      </c>
      <c r="I103" s="55">
        <f t="shared" si="30"/>
        <v>0</v>
      </c>
      <c r="J103" s="188">
        <f t="shared" si="30"/>
        <v>0</v>
      </c>
      <c r="K103" s="189">
        <f t="shared" si="30"/>
        <v>0</v>
      </c>
      <c r="L103" s="55">
        <f t="shared" si="30"/>
        <v>0</v>
      </c>
      <c r="M103" s="188">
        <f t="shared" si="30"/>
        <v>0</v>
      </c>
      <c r="N103" s="189">
        <f t="shared" si="30"/>
        <v>0</v>
      </c>
      <c r="O103" s="55">
        <f t="shared" si="30"/>
        <v>0</v>
      </c>
      <c r="P103" s="57"/>
    </row>
    <row r="104" spans="1:16" ht="12" hidden="1" customHeight="1" x14ac:dyDescent="0.25">
      <c r="A104" s="51">
        <v>2241</v>
      </c>
      <c r="B104" s="87" t="s">
        <v>123</v>
      </c>
      <c r="C104" s="88">
        <f t="shared" si="22"/>
        <v>0</v>
      </c>
      <c r="D104" s="193"/>
      <c r="E104" s="194"/>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hidden="1" customHeight="1" x14ac:dyDescent="0.25">
      <c r="A105" s="51">
        <v>2242</v>
      </c>
      <c r="B105" s="87" t="s">
        <v>124</v>
      </c>
      <c r="C105" s="88">
        <f t="shared" si="22"/>
        <v>0</v>
      </c>
      <c r="D105" s="193"/>
      <c r="E105" s="194"/>
      <c r="F105" s="55">
        <f t="shared" si="31"/>
        <v>0</v>
      </c>
      <c r="G105" s="53"/>
      <c r="H105" s="54"/>
      <c r="I105" s="55">
        <f t="shared" si="32"/>
        <v>0</v>
      </c>
      <c r="J105" s="53"/>
      <c r="K105" s="54"/>
      <c r="L105" s="55">
        <f t="shared" si="33"/>
        <v>0</v>
      </c>
      <c r="M105" s="53"/>
      <c r="N105" s="54"/>
      <c r="O105" s="55">
        <f t="shared" si="34"/>
        <v>0</v>
      </c>
      <c r="P105" s="57"/>
    </row>
    <row r="106" spans="1:16" ht="24" customHeight="1" x14ac:dyDescent="0.25">
      <c r="A106" s="51">
        <v>2243</v>
      </c>
      <c r="B106" s="87" t="s">
        <v>125</v>
      </c>
      <c r="C106" s="88">
        <f t="shared" si="22"/>
        <v>1312</v>
      </c>
      <c r="D106" s="193">
        <v>1312</v>
      </c>
      <c r="E106" s="194"/>
      <c r="F106" s="55">
        <f t="shared" si="31"/>
        <v>1312</v>
      </c>
      <c r="G106" s="53"/>
      <c r="H106" s="54"/>
      <c r="I106" s="55">
        <f t="shared" si="32"/>
        <v>0</v>
      </c>
      <c r="J106" s="53"/>
      <c r="K106" s="54"/>
      <c r="L106" s="55">
        <f t="shared" si="33"/>
        <v>0</v>
      </c>
      <c r="M106" s="53"/>
      <c r="N106" s="54"/>
      <c r="O106" s="55">
        <f t="shared" si="34"/>
        <v>0</v>
      </c>
      <c r="P106" s="57"/>
    </row>
    <row r="107" spans="1:16" ht="12.75" customHeight="1" x14ac:dyDescent="0.25">
      <c r="A107" s="51">
        <v>2244</v>
      </c>
      <c r="B107" s="87" t="s">
        <v>126</v>
      </c>
      <c r="C107" s="88">
        <f t="shared" si="22"/>
        <v>2538</v>
      </c>
      <c r="D107" s="193">
        <v>2538</v>
      </c>
      <c r="E107" s="194"/>
      <c r="F107" s="55">
        <f t="shared" si="31"/>
        <v>2538</v>
      </c>
      <c r="G107" s="53"/>
      <c r="H107" s="54"/>
      <c r="I107" s="55">
        <f t="shared" si="32"/>
        <v>0</v>
      </c>
      <c r="J107" s="53"/>
      <c r="K107" s="54"/>
      <c r="L107" s="55">
        <f t="shared" si="33"/>
        <v>0</v>
      </c>
      <c r="M107" s="53"/>
      <c r="N107" s="54"/>
      <c r="O107" s="55">
        <f t="shared" si="34"/>
        <v>0</v>
      </c>
      <c r="P107" s="57"/>
    </row>
    <row r="108" spans="1:16" ht="24" hidden="1" customHeight="1" x14ac:dyDescent="0.25">
      <c r="A108" s="51">
        <v>2246</v>
      </c>
      <c r="B108" s="87" t="s">
        <v>127</v>
      </c>
      <c r="C108" s="88">
        <f t="shared" si="22"/>
        <v>0</v>
      </c>
      <c r="D108" s="193"/>
      <c r="E108" s="194"/>
      <c r="F108" s="55">
        <f t="shared" si="31"/>
        <v>0</v>
      </c>
      <c r="G108" s="53"/>
      <c r="H108" s="54"/>
      <c r="I108" s="55">
        <f t="shared" si="32"/>
        <v>0</v>
      </c>
      <c r="J108" s="53"/>
      <c r="K108" s="54"/>
      <c r="L108" s="55">
        <f t="shared" si="33"/>
        <v>0</v>
      </c>
      <c r="M108" s="53"/>
      <c r="N108" s="54"/>
      <c r="O108" s="55">
        <f t="shared" si="34"/>
        <v>0</v>
      </c>
      <c r="P108" s="57"/>
    </row>
    <row r="109" spans="1:16" ht="12" hidden="1" customHeight="1" x14ac:dyDescent="0.25">
      <c r="A109" s="51">
        <v>2247</v>
      </c>
      <c r="B109" s="87" t="s">
        <v>128</v>
      </c>
      <c r="C109" s="88">
        <f t="shared" si="22"/>
        <v>0</v>
      </c>
      <c r="D109" s="193"/>
      <c r="E109" s="194"/>
      <c r="F109" s="55">
        <f t="shared" si="31"/>
        <v>0</v>
      </c>
      <c r="G109" s="53"/>
      <c r="H109" s="54"/>
      <c r="I109" s="55">
        <f t="shared" si="32"/>
        <v>0</v>
      </c>
      <c r="J109" s="53"/>
      <c r="K109" s="54"/>
      <c r="L109" s="55">
        <f t="shared" si="33"/>
        <v>0</v>
      </c>
      <c r="M109" s="53"/>
      <c r="N109" s="54"/>
      <c r="O109" s="55">
        <f t="shared" si="34"/>
        <v>0</v>
      </c>
      <c r="P109" s="57"/>
    </row>
    <row r="110" spans="1:16" ht="24" hidden="1" customHeight="1" x14ac:dyDescent="0.25">
      <c r="A110" s="51">
        <v>2248</v>
      </c>
      <c r="B110" s="87" t="s">
        <v>129</v>
      </c>
      <c r="C110" s="88">
        <f t="shared" si="22"/>
        <v>0</v>
      </c>
      <c r="D110" s="193"/>
      <c r="E110" s="194"/>
      <c r="F110" s="55">
        <f t="shared" si="31"/>
        <v>0</v>
      </c>
      <c r="G110" s="53"/>
      <c r="H110" s="54"/>
      <c r="I110" s="55">
        <f t="shared" si="32"/>
        <v>0</v>
      </c>
      <c r="J110" s="53"/>
      <c r="K110" s="54"/>
      <c r="L110" s="55">
        <f t="shared" si="33"/>
        <v>0</v>
      </c>
      <c r="M110" s="53"/>
      <c r="N110" s="54"/>
      <c r="O110" s="55">
        <f t="shared" si="34"/>
        <v>0</v>
      </c>
      <c r="P110" s="57"/>
    </row>
    <row r="111" spans="1:16" ht="24" hidden="1" customHeight="1" x14ac:dyDescent="0.25">
      <c r="A111" s="51">
        <v>2249</v>
      </c>
      <c r="B111" s="87" t="s">
        <v>130</v>
      </c>
      <c r="C111" s="88">
        <f t="shared" si="22"/>
        <v>0</v>
      </c>
      <c r="D111" s="193"/>
      <c r="E111" s="194"/>
      <c r="F111" s="55">
        <f t="shared" si="31"/>
        <v>0</v>
      </c>
      <c r="G111" s="53"/>
      <c r="H111" s="54"/>
      <c r="I111" s="55">
        <f t="shared" si="32"/>
        <v>0</v>
      </c>
      <c r="J111" s="53"/>
      <c r="K111" s="54"/>
      <c r="L111" s="55">
        <f t="shared" si="33"/>
        <v>0</v>
      </c>
      <c r="M111" s="53"/>
      <c r="N111" s="54"/>
      <c r="O111" s="55">
        <f t="shared" si="34"/>
        <v>0</v>
      </c>
      <c r="P111" s="57"/>
    </row>
    <row r="112" spans="1:16" x14ac:dyDescent="0.25">
      <c r="A112" s="187">
        <v>2250</v>
      </c>
      <c r="B112" s="87" t="s">
        <v>131</v>
      </c>
      <c r="C112" s="88">
        <f t="shared" si="22"/>
        <v>1783</v>
      </c>
      <c r="D112" s="188">
        <f t="shared" ref="D112:O112" si="35">SUM(D113:D115)</f>
        <v>1783</v>
      </c>
      <c r="E112" s="189">
        <f t="shared" si="35"/>
        <v>0</v>
      </c>
      <c r="F112" s="55">
        <f t="shared" si="35"/>
        <v>1783</v>
      </c>
      <c r="G112" s="188">
        <f t="shared" si="35"/>
        <v>0</v>
      </c>
      <c r="H112" s="189">
        <f t="shared" si="35"/>
        <v>0</v>
      </c>
      <c r="I112" s="55">
        <f t="shared" si="35"/>
        <v>0</v>
      </c>
      <c r="J112" s="188">
        <f t="shared" si="35"/>
        <v>0</v>
      </c>
      <c r="K112" s="189">
        <f t="shared" si="35"/>
        <v>0</v>
      </c>
      <c r="L112" s="55">
        <f t="shared" si="35"/>
        <v>0</v>
      </c>
      <c r="M112" s="188">
        <f t="shared" si="35"/>
        <v>0</v>
      </c>
      <c r="N112" s="189">
        <f t="shared" si="35"/>
        <v>0</v>
      </c>
      <c r="O112" s="55">
        <f t="shared" si="35"/>
        <v>0</v>
      </c>
      <c r="P112" s="57"/>
    </row>
    <row r="113" spans="1:16" ht="12" customHeight="1" x14ac:dyDescent="0.25">
      <c r="A113" s="51">
        <v>2251</v>
      </c>
      <c r="B113" s="87" t="s">
        <v>132</v>
      </c>
      <c r="C113" s="88">
        <f t="shared" si="22"/>
        <v>85</v>
      </c>
      <c r="D113" s="193">
        <v>85</v>
      </c>
      <c r="E113" s="194"/>
      <c r="F113" s="55">
        <f>D113+E113</f>
        <v>85</v>
      </c>
      <c r="G113" s="53"/>
      <c r="H113" s="54"/>
      <c r="I113" s="55">
        <f>G113+H113</f>
        <v>0</v>
      </c>
      <c r="J113" s="53"/>
      <c r="K113" s="54"/>
      <c r="L113" s="55">
        <f>K113+J113</f>
        <v>0</v>
      </c>
      <c r="M113" s="53"/>
      <c r="N113" s="54"/>
      <c r="O113" s="55">
        <f>N113+M113</f>
        <v>0</v>
      </c>
      <c r="P113" s="57"/>
    </row>
    <row r="114" spans="1:16" ht="22.5" customHeight="1" x14ac:dyDescent="0.25">
      <c r="A114" s="51">
        <v>2252</v>
      </c>
      <c r="B114" s="87" t="s">
        <v>133</v>
      </c>
      <c r="C114" s="88">
        <f t="shared" si="22"/>
        <v>1560</v>
      </c>
      <c r="D114" s="193">
        <v>1560</v>
      </c>
      <c r="E114" s="194"/>
      <c r="F114" s="55">
        <f>D114+E114</f>
        <v>1560</v>
      </c>
      <c r="G114" s="53"/>
      <c r="H114" s="54"/>
      <c r="I114" s="55">
        <f>G114+H114</f>
        <v>0</v>
      </c>
      <c r="J114" s="53"/>
      <c r="K114" s="54"/>
      <c r="L114" s="55">
        <f>K114+J114</f>
        <v>0</v>
      </c>
      <c r="M114" s="53"/>
      <c r="N114" s="54"/>
      <c r="O114" s="55">
        <f>N114+M114</f>
        <v>0</v>
      </c>
      <c r="P114" s="57"/>
    </row>
    <row r="115" spans="1:16" ht="24" customHeight="1" x14ac:dyDescent="0.25">
      <c r="A115" s="51">
        <v>2259</v>
      </c>
      <c r="B115" s="87" t="s">
        <v>134</v>
      </c>
      <c r="C115" s="88">
        <f t="shared" si="22"/>
        <v>138</v>
      </c>
      <c r="D115" s="193">
        <v>138</v>
      </c>
      <c r="E115" s="194"/>
      <c r="F115" s="55">
        <f>D115+E115</f>
        <v>138</v>
      </c>
      <c r="G115" s="53"/>
      <c r="H115" s="54"/>
      <c r="I115" s="55">
        <f>G115+H115</f>
        <v>0</v>
      </c>
      <c r="J115" s="53"/>
      <c r="K115" s="54"/>
      <c r="L115" s="55">
        <f>K115+J115</f>
        <v>0</v>
      </c>
      <c r="M115" s="53"/>
      <c r="N115" s="54"/>
      <c r="O115" s="55">
        <f>N115+M115</f>
        <v>0</v>
      </c>
      <c r="P115" s="57"/>
    </row>
    <row r="116" spans="1:16" x14ac:dyDescent="0.25">
      <c r="A116" s="187">
        <v>2260</v>
      </c>
      <c r="B116" s="87" t="s">
        <v>135</v>
      </c>
      <c r="C116" s="88">
        <f t="shared" si="22"/>
        <v>19528</v>
      </c>
      <c r="D116" s="188">
        <f t="shared" ref="D116:O116" si="36">SUM(D117:D121)</f>
        <v>10630</v>
      </c>
      <c r="E116" s="189">
        <f t="shared" si="36"/>
        <v>0</v>
      </c>
      <c r="F116" s="55">
        <f t="shared" si="36"/>
        <v>10630</v>
      </c>
      <c r="G116" s="188">
        <f t="shared" si="36"/>
        <v>4218</v>
      </c>
      <c r="H116" s="189">
        <f t="shared" si="36"/>
        <v>0</v>
      </c>
      <c r="I116" s="55">
        <f t="shared" si="36"/>
        <v>4218</v>
      </c>
      <c r="J116" s="188">
        <f t="shared" si="36"/>
        <v>4680</v>
      </c>
      <c r="K116" s="189">
        <f t="shared" si="36"/>
        <v>0</v>
      </c>
      <c r="L116" s="55">
        <f t="shared" si="36"/>
        <v>4680</v>
      </c>
      <c r="M116" s="188">
        <f t="shared" si="36"/>
        <v>0</v>
      </c>
      <c r="N116" s="189">
        <f t="shared" si="36"/>
        <v>0</v>
      </c>
      <c r="O116" s="55">
        <f t="shared" si="36"/>
        <v>0</v>
      </c>
      <c r="P116" s="57"/>
    </row>
    <row r="117" spans="1:16" ht="12" hidden="1" customHeight="1" x14ac:dyDescent="0.25">
      <c r="A117" s="51">
        <v>2261</v>
      </c>
      <c r="B117" s="87" t="s">
        <v>136</v>
      </c>
      <c r="C117" s="88">
        <f t="shared" si="22"/>
        <v>0</v>
      </c>
      <c r="D117" s="193"/>
      <c r="E117" s="194"/>
      <c r="F117" s="55">
        <f>D117+E117</f>
        <v>0</v>
      </c>
      <c r="G117" s="53"/>
      <c r="H117" s="54"/>
      <c r="I117" s="55">
        <f>G117+H117</f>
        <v>0</v>
      </c>
      <c r="J117" s="53"/>
      <c r="K117" s="54"/>
      <c r="L117" s="55">
        <f>K117+J117</f>
        <v>0</v>
      </c>
      <c r="M117" s="53"/>
      <c r="N117" s="54"/>
      <c r="O117" s="55">
        <f>N117+M117</f>
        <v>0</v>
      </c>
      <c r="P117" s="57"/>
    </row>
    <row r="118" spans="1:16" x14ac:dyDescent="0.25">
      <c r="A118" s="51">
        <v>2262</v>
      </c>
      <c r="B118" s="87" t="s">
        <v>137</v>
      </c>
      <c r="C118" s="88">
        <f t="shared" si="22"/>
        <v>5798</v>
      </c>
      <c r="D118" s="193">
        <v>1100</v>
      </c>
      <c r="E118" s="194"/>
      <c r="F118" s="55">
        <f>D118+E118</f>
        <v>1100</v>
      </c>
      <c r="G118" s="53">
        <v>4218</v>
      </c>
      <c r="H118" s="54"/>
      <c r="I118" s="55">
        <f>G118+H118</f>
        <v>4218</v>
      </c>
      <c r="J118" s="53">
        <v>480</v>
      </c>
      <c r="K118" s="54"/>
      <c r="L118" s="55">
        <f>K118+J118</f>
        <v>480</v>
      </c>
      <c r="M118" s="53"/>
      <c r="N118" s="54"/>
      <c r="O118" s="55">
        <f>N118+M118</f>
        <v>0</v>
      </c>
      <c r="P118" s="57"/>
    </row>
    <row r="119" spans="1:16" ht="12" customHeight="1" x14ac:dyDescent="0.25">
      <c r="A119" s="51">
        <v>2263</v>
      </c>
      <c r="B119" s="87" t="s">
        <v>138</v>
      </c>
      <c r="C119" s="88">
        <f t="shared" si="22"/>
        <v>9400</v>
      </c>
      <c r="D119" s="193">
        <v>9400</v>
      </c>
      <c r="E119" s="194"/>
      <c r="F119" s="55">
        <f>D119+E119</f>
        <v>9400</v>
      </c>
      <c r="G119" s="53"/>
      <c r="H119" s="54"/>
      <c r="I119" s="55">
        <f>G119+H119</f>
        <v>0</v>
      </c>
      <c r="J119" s="53"/>
      <c r="K119" s="54"/>
      <c r="L119" s="55">
        <f>K119+J119</f>
        <v>0</v>
      </c>
      <c r="M119" s="53"/>
      <c r="N119" s="54"/>
      <c r="O119" s="55">
        <f>N119+M119</f>
        <v>0</v>
      </c>
      <c r="P119" s="57"/>
    </row>
    <row r="120" spans="1:16" ht="22.5" customHeight="1" x14ac:dyDescent="0.25">
      <c r="A120" s="51">
        <v>2264</v>
      </c>
      <c r="B120" s="87" t="s">
        <v>139</v>
      </c>
      <c r="C120" s="88">
        <f t="shared" si="22"/>
        <v>4200</v>
      </c>
      <c r="D120" s="193"/>
      <c r="E120" s="194"/>
      <c r="F120" s="55">
        <f>D120+E120</f>
        <v>0</v>
      </c>
      <c r="G120" s="53"/>
      <c r="H120" s="54"/>
      <c r="I120" s="55">
        <f>G120+H120</f>
        <v>0</v>
      </c>
      <c r="J120" s="53">
        <v>4200</v>
      </c>
      <c r="K120" s="54"/>
      <c r="L120" s="55">
        <f>K120+J120</f>
        <v>4200</v>
      </c>
      <c r="M120" s="53"/>
      <c r="N120" s="54"/>
      <c r="O120" s="55">
        <f>N120+M120</f>
        <v>0</v>
      </c>
      <c r="P120" s="57"/>
    </row>
    <row r="121" spans="1:16" ht="12" customHeight="1" x14ac:dyDescent="0.25">
      <c r="A121" s="51">
        <v>2269</v>
      </c>
      <c r="B121" s="87" t="s">
        <v>140</v>
      </c>
      <c r="C121" s="88">
        <f t="shared" si="22"/>
        <v>130</v>
      </c>
      <c r="D121" s="193">
        <v>130</v>
      </c>
      <c r="E121" s="194"/>
      <c r="F121" s="55">
        <f>D121+E121</f>
        <v>130</v>
      </c>
      <c r="G121" s="53"/>
      <c r="H121" s="54"/>
      <c r="I121" s="55">
        <f>G121+H121</f>
        <v>0</v>
      </c>
      <c r="J121" s="53"/>
      <c r="K121" s="54"/>
      <c r="L121" s="55">
        <f>K121+J121</f>
        <v>0</v>
      </c>
      <c r="M121" s="53"/>
      <c r="N121" s="54"/>
      <c r="O121" s="55">
        <f>N121+M121</f>
        <v>0</v>
      </c>
      <c r="P121" s="57"/>
    </row>
    <row r="122" spans="1:16" x14ac:dyDescent="0.25">
      <c r="A122" s="187">
        <v>2270</v>
      </c>
      <c r="B122" s="87" t="s">
        <v>141</v>
      </c>
      <c r="C122" s="88">
        <f t="shared" si="22"/>
        <v>5851</v>
      </c>
      <c r="D122" s="188">
        <f t="shared" ref="D122:O122" si="37">SUM(D123:D127)</f>
        <v>1000</v>
      </c>
      <c r="E122" s="189">
        <f t="shared" si="37"/>
        <v>0</v>
      </c>
      <c r="F122" s="55">
        <f t="shared" si="37"/>
        <v>1000</v>
      </c>
      <c r="G122" s="188">
        <f t="shared" si="37"/>
        <v>4851</v>
      </c>
      <c r="H122" s="189">
        <f t="shared" si="37"/>
        <v>0</v>
      </c>
      <c r="I122" s="55">
        <f t="shared" si="37"/>
        <v>4851</v>
      </c>
      <c r="J122" s="188">
        <f t="shared" si="37"/>
        <v>0</v>
      </c>
      <c r="K122" s="189">
        <f t="shared" si="37"/>
        <v>0</v>
      </c>
      <c r="L122" s="55">
        <f t="shared" si="37"/>
        <v>0</v>
      </c>
      <c r="M122" s="188">
        <f t="shared" si="37"/>
        <v>0</v>
      </c>
      <c r="N122" s="189">
        <f t="shared" si="37"/>
        <v>0</v>
      </c>
      <c r="O122" s="55">
        <f t="shared" si="37"/>
        <v>0</v>
      </c>
      <c r="P122" s="57"/>
    </row>
    <row r="123" spans="1:16" ht="12" hidden="1" customHeight="1" x14ac:dyDescent="0.25">
      <c r="A123" s="51">
        <v>2272</v>
      </c>
      <c r="B123" s="197" t="s">
        <v>142</v>
      </c>
      <c r="C123" s="88">
        <f t="shared" si="22"/>
        <v>0</v>
      </c>
      <c r="D123" s="193"/>
      <c r="E123" s="194"/>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198" t="s">
        <v>143</v>
      </c>
      <c r="C124" s="88">
        <f t="shared" si="22"/>
        <v>0</v>
      </c>
      <c r="D124" s="193"/>
      <c r="E124" s="194"/>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7" t="s">
        <v>144</v>
      </c>
      <c r="C125" s="88">
        <f t="shared" si="22"/>
        <v>0</v>
      </c>
      <c r="D125" s="193"/>
      <c r="E125" s="194"/>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7" t="s">
        <v>145</v>
      </c>
      <c r="C126" s="88">
        <f t="shared" si="22"/>
        <v>0</v>
      </c>
      <c r="D126" s="193"/>
      <c r="E126" s="194"/>
      <c r="F126" s="55">
        <f>D126+E126</f>
        <v>0</v>
      </c>
      <c r="G126" s="53"/>
      <c r="H126" s="54"/>
      <c r="I126" s="55">
        <f>G126+H126</f>
        <v>0</v>
      </c>
      <c r="J126" s="53"/>
      <c r="K126" s="54"/>
      <c r="L126" s="55">
        <f>K126+J126</f>
        <v>0</v>
      </c>
      <c r="M126" s="53"/>
      <c r="N126" s="54"/>
      <c r="O126" s="55">
        <f>N126+M126</f>
        <v>0</v>
      </c>
      <c r="P126" s="57"/>
    </row>
    <row r="127" spans="1:16" ht="26.25" customHeight="1" x14ac:dyDescent="0.25">
      <c r="A127" s="51">
        <v>2279</v>
      </c>
      <c r="B127" s="87" t="s">
        <v>146</v>
      </c>
      <c r="C127" s="88">
        <f t="shared" si="22"/>
        <v>5851</v>
      </c>
      <c r="D127" s="193">
        <v>1000</v>
      </c>
      <c r="E127" s="194"/>
      <c r="F127" s="55">
        <f>D127+E127</f>
        <v>1000</v>
      </c>
      <c r="G127" s="53">
        <v>4851</v>
      </c>
      <c r="H127" s="54"/>
      <c r="I127" s="55">
        <f>G127+H127</f>
        <v>4851</v>
      </c>
      <c r="J127" s="53"/>
      <c r="K127" s="54"/>
      <c r="L127" s="55">
        <f>K127+J127</f>
        <v>0</v>
      </c>
      <c r="M127" s="53"/>
      <c r="N127" s="54"/>
      <c r="O127" s="55">
        <f>N127+M127</f>
        <v>0</v>
      </c>
      <c r="P127" s="57"/>
    </row>
    <row r="128" spans="1:16" ht="48" hidden="1" x14ac:dyDescent="0.25">
      <c r="A128" s="481">
        <v>2280</v>
      </c>
      <c r="B128" s="80" t="s">
        <v>147</v>
      </c>
      <c r="C128" s="81">
        <f t="shared" si="22"/>
        <v>0</v>
      </c>
      <c r="D128" s="191">
        <f t="shared" ref="D128:O128" si="38">SUM(D129)</f>
        <v>0</v>
      </c>
      <c r="E128" s="192">
        <f t="shared" si="38"/>
        <v>0</v>
      </c>
      <c r="F128" s="132">
        <f t="shared" si="38"/>
        <v>0</v>
      </c>
      <c r="G128" s="191">
        <f t="shared" si="38"/>
        <v>0</v>
      </c>
      <c r="H128" s="192">
        <f t="shared" si="38"/>
        <v>0</v>
      </c>
      <c r="I128" s="132">
        <f t="shared" si="38"/>
        <v>0</v>
      </c>
      <c r="J128" s="191">
        <f t="shared" si="38"/>
        <v>0</v>
      </c>
      <c r="K128" s="192">
        <f t="shared" si="38"/>
        <v>0</v>
      </c>
      <c r="L128" s="132">
        <f t="shared" si="38"/>
        <v>0</v>
      </c>
      <c r="M128" s="191">
        <f t="shared" si="38"/>
        <v>0</v>
      </c>
      <c r="N128" s="192">
        <f t="shared" si="38"/>
        <v>0</v>
      </c>
      <c r="O128" s="132">
        <f t="shared" si="38"/>
        <v>0</v>
      </c>
      <c r="P128" s="49"/>
    </row>
    <row r="129" spans="1:16" ht="24" hidden="1" customHeight="1" x14ac:dyDescent="0.25">
      <c r="A129" s="51">
        <v>2283</v>
      </c>
      <c r="B129" s="87" t="s">
        <v>148</v>
      </c>
      <c r="C129" s="88">
        <f t="shared" si="22"/>
        <v>0</v>
      </c>
      <c r="D129" s="193"/>
      <c r="E129" s="194"/>
      <c r="F129" s="55">
        <f>D129+E129</f>
        <v>0</v>
      </c>
      <c r="G129" s="53"/>
      <c r="H129" s="54"/>
      <c r="I129" s="55">
        <f>G129+H129</f>
        <v>0</v>
      </c>
      <c r="J129" s="53"/>
      <c r="K129" s="54"/>
      <c r="L129" s="55">
        <f>K129+J129</f>
        <v>0</v>
      </c>
      <c r="M129" s="53"/>
      <c r="N129" s="54"/>
      <c r="O129" s="55">
        <f>N129+M129</f>
        <v>0</v>
      </c>
      <c r="P129" s="57"/>
    </row>
    <row r="130" spans="1:16" ht="36" customHeight="1" x14ac:dyDescent="0.25">
      <c r="A130" s="67">
        <v>2300</v>
      </c>
      <c r="B130" s="181" t="s">
        <v>149</v>
      </c>
      <c r="C130" s="68">
        <f t="shared" si="22"/>
        <v>57556</v>
      </c>
      <c r="D130" s="182">
        <f t="shared" ref="D130:O130" si="39">SUM(D131,D136,D140,D141,D144,D151,D159,D160,D163)</f>
        <v>46820</v>
      </c>
      <c r="E130" s="183">
        <f t="shared" si="39"/>
        <v>0</v>
      </c>
      <c r="F130" s="71">
        <f t="shared" si="39"/>
        <v>46820</v>
      </c>
      <c r="G130" s="182">
        <f t="shared" si="39"/>
        <v>6648</v>
      </c>
      <c r="H130" s="183">
        <f t="shared" si="39"/>
        <v>0</v>
      </c>
      <c r="I130" s="71">
        <f t="shared" si="39"/>
        <v>6648</v>
      </c>
      <c r="J130" s="182">
        <f t="shared" si="39"/>
        <v>4088</v>
      </c>
      <c r="K130" s="183">
        <f t="shared" si="39"/>
        <v>0</v>
      </c>
      <c r="L130" s="71">
        <f t="shared" si="39"/>
        <v>4088</v>
      </c>
      <c r="M130" s="182">
        <f t="shared" si="39"/>
        <v>0</v>
      </c>
      <c r="N130" s="183">
        <f t="shared" si="39"/>
        <v>0</v>
      </c>
      <c r="O130" s="71">
        <f t="shared" si="39"/>
        <v>0</v>
      </c>
      <c r="P130" s="75"/>
    </row>
    <row r="131" spans="1:16" ht="21.75" customHeight="1" x14ac:dyDescent="0.25">
      <c r="A131" s="481">
        <v>2310</v>
      </c>
      <c r="B131" s="80" t="s">
        <v>150</v>
      </c>
      <c r="C131" s="81">
        <f t="shared" si="22"/>
        <v>17532</v>
      </c>
      <c r="D131" s="191">
        <f t="shared" ref="D131:O131" si="40">SUM(D132:D135)</f>
        <v>17532</v>
      </c>
      <c r="E131" s="192">
        <f t="shared" si="40"/>
        <v>0</v>
      </c>
      <c r="F131" s="132">
        <f t="shared" si="40"/>
        <v>17532</v>
      </c>
      <c r="G131" s="191">
        <f t="shared" si="40"/>
        <v>0</v>
      </c>
      <c r="H131" s="192">
        <f t="shared" si="40"/>
        <v>0</v>
      </c>
      <c r="I131" s="132">
        <f t="shared" si="40"/>
        <v>0</v>
      </c>
      <c r="J131" s="191">
        <f t="shared" si="40"/>
        <v>0</v>
      </c>
      <c r="K131" s="192">
        <f t="shared" si="40"/>
        <v>0</v>
      </c>
      <c r="L131" s="132">
        <f t="shared" si="40"/>
        <v>0</v>
      </c>
      <c r="M131" s="191">
        <f t="shared" si="40"/>
        <v>0</v>
      </c>
      <c r="N131" s="192">
        <f t="shared" si="40"/>
        <v>0</v>
      </c>
      <c r="O131" s="132">
        <f t="shared" si="40"/>
        <v>0</v>
      </c>
      <c r="P131" s="49"/>
    </row>
    <row r="132" spans="1:16" ht="12" customHeight="1" x14ac:dyDescent="0.25">
      <c r="A132" s="51">
        <v>2311</v>
      </c>
      <c r="B132" s="87" t="s">
        <v>151</v>
      </c>
      <c r="C132" s="88">
        <f t="shared" si="22"/>
        <v>7532</v>
      </c>
      <c r="D132" s="193">
        <v>7532</v>
      </c>
      <c r="E132" s="194"/>
      <c r="F132" s="55">
        <f>D132+E132</f>
        <v>7532</v>
      </c>
      <c r="G132" s="53"/>
      <c r="H132" s="54"/>
      <c r="I132" s="55">
        <f>G132+H132</f>
        <v>0</v>
      </c>
      <c r="J132" s="53"/>
      <c r="K132" s="54"/>
      <c r="L132" s="55">
        <f>K132+J132</f>
        <v>0</v>
      </c>
      <c r="M132" s="53"/>
      <c r="N132" s="54"/>
      <c r="O132" s="55">
        <f>N132+M132</f>
        <v>0</v>
      </c>
      <c r="P132" s="57"/>
    </row>
    <row r="133" spans="1:16" ht="12" customHeight="1" x14ac:dyDescent="0.25">
      <c r="A133" s="51">
        <v>2312</v>
      </c>
      <c r="B133" s="87" t="s">
        <v>152</v>
      </c>
      <c r="C133" s="88">
        <f t="shared" si="22"/>
        <v>10000</v>
      </c>
      <c r="D133" s="193">
        <v>10000</v>
      </c>
      <c r="E133" s="194"/>
      <c r="F133" s="55">
        <f>D133+E133</f>
        <v>10000</v>
      </c>
      <c r="G133" s="53"/>
      <c r="H133" s="54"/>
      <c r="I133" s="55">
        <f>G133+H133</f>
        <v>0</v>
      </c>
      <c r="J133" s="53"/>
      <c r="K133" s="54"/>
      <c r="L133" s="55">
        <f>K133+J133</f>
        <v>0</v>
      </c>
      <c r="M133" s="53"/>
      <c r="N133" s="54"/>
      <c r="O133" s="55">
        <f>N133+M133</f>
        <v>0</v>
      </c>
      <c r="P133" s="57"/>
    </row>
    <row r="134" spans="1:16" ht="12" hidden="1" customHeight="1" x14ac:dyDescent="0.25">
      <c r="A134" s="51">
        <v>2313</v>
      </c>
      <c r="B134" s="87" t="s">
        <v>153</v>
      </c>
      <c r="C134" s="88">
        <f t="shared" si="22"/>
        <v>0</v>
      </c>
      <c r="D134" s="193"/>
      <c r="E134" s="194"/>
      <c r="F134" s="55">
        <f>D134+E134</f>
        <v>0</v>
      </c>
      <c r="G134" s="53"/>
      <c r="H134" s="54"/>
      <c r="I134" s="55">
        <f>G134+H134</f>
        <v>0</v>
      </c>
      <c r="J134" s="53"/>
      <c r="K134" s="54"/>
      <c r="L134" s="55">
        <f>K134+J134</f>
        <v>0</v>
      </c>
      <c r="M134" s="53"/>
      <c r="N134" s="54"/>
      <c r="O134" s="55">
        <f>N134+M134</f>
        <v>0</v>
      </c>
      <c r="P134" s="57"/>
    </row>
    <row r="135" spans="1:16" ht="36" hidden="1" customHeight="1" x14ac:dyDescent="0.25">
      <c r="A135" s="51">
        <v>2314</v>
      </c>
      <c r="B135" s="87" t="s">
        <v>154</v>
      </c>
      <c r="C135" s="88">
        <f t="shared" si="22"/>
        <v>0</v>
      </c>
      <c r="D135" s="193"/>
      <c r="E135" s="194"/>
      <c r="F135" s="55">
        <f>D135+E135</f>
        <v>0</v>
      </c>
      <c r="G135" s="53"/>
      <c r="H135" s="54"/>
      <c r="I135" s="55">
        <f>G135+H135</f>
        <v>0</v>
      </c>
      <c r="J135" s="53"/>
      <c r="K135" s="54"/>
      <c r="L135" s="55">
        <f>K135+J135</f>
        <v>0</v>
      </c>
      <c r="M135" s="53"/>
      <c r="N135" s="54"/>
      <c r="O135" s="55">
        <f>N135+M135</f>
        <v>0</v>
      </c>
      <c r="P135" s="57"/>
    </row>
    <row r="136" spans="1:16" x14ac:dyDescent="0.25">
      <c r="A136" s="187">
        <v>2320</v>
      </c>
      <c r="B136" s="87" t="s">
        <v>155</v>
      </c>
      <c r="C136" s="88">
        <f t="shared" si="22"/>
        <v>626</v>
      </c>
      <c r="D136" s="188">
        <f t="shared" ref="D136:O136" si="41">SUM(D137:D139)</f>
        <v>271</v>
      </c>
      <c r="E136" s="189">
        <f t="shared" si="41"/>
        <v>0</v>
      </c>
      <c r="F136" s="55">
        <f t="shared" si="41"/>
        <v>271</v>
      </c>
      <c r="G136" s="188">
        <f t="shared" si="41"/>
        <v>0</v>
      </c>
      <c r="H136" s="189">
        <f t="shared" si="41"/>
        <v>0</v>
      </c>
      <c r="I136" s="55">
        <f t="shared" si="41"/>
        <v>0</v>
      </c>
      <c r="J136" s="188">
        <f t="shared" si="41"/>
        <v>355</v>
      </c>
      <c r="K136" s="189">
        <f t="shared" si="41"/>
        <v>0</v>
      </c>
      <c r="L136" s="55">
        <f t="shared" si="41"/>
        <v>355</v>
      </c>
      <c r="M136" s="188">
        <f t="shared" si="41"/>
        <v>0</v>
      </c>
      <c r="N136" s="189">
        <f t="shared" si="41"/>
        <v>0</v>
      </c>
      <c r="O136" s="55">
        <f t="shared" si="41"/>
        <v>0</v>
      </c>
      <c r="P136" s="57"/>
    </row>
    <row r="137" spans="1:16" ht="12" hidden="1" customHeight="1" x14ac:dyDescent="0.25">
      <c r="A137" s="51">
        <v>2321</v>
      </c>
      <c r="B137" s="87" t="s">
        <v>156</v>
      </c>
      <c r="C137" s="88">
        <f t="shared" si="22"/>
        <v>0</v>
      </c>
      <c r="D137" s="193"/>
      <c r="E137" s="194"/>
      <c r="F137" s="55">
        <f>D137+E137</f>
        <v>0</v>
      </c>
      <c r="G137" s="53"/>
      <c r="H137" s="54"/>
      <c r="I137" s="55">
        <f>G137+H137</f>
        <v>0</v>
      </c>
      <c r="J137" s="53"/>
      <c r="K137" s="54"/>
      <c r="L137" s="55">
        <f>K137+J137</f>
        <v>0</v>
      </c>
      <c r="M137" s="53"/>
      <c r="N137" s="54"/>
      <c r="O137" s="55">
        <f>N137+M137</f>
        <v>0</v>
      </c>
      <c r="P137" s="57"/>
    </row>
    <row r="138" spans="1:16" ht="12" customHeight="1" x14ac:dyDescent="0.25">
      <c r="A138" s="51">
        <v>2322</v>
      </c>
      <c r="B138" s="87" t="s">
        <v>157</v>
      </c>
      <c r="C138" s="88">
        <f t="shared" si="22"/>
        <v>626</v>
      </c>
      <c r="D138" s="193">
        <v>271</v>
      </c>
      <c r="E138" s="194"/>
      <c r="F138" s="55">
        <f>D138+E138</f>
        <v>271</v>
      </c>
      <c r="G138" s="53"/>
      <c r="H138" s="54"/>
      <c r="I138" s="55">
        <f>G138+H138</f>
        <v>0</v>
      </c>
      <c r="J138" s="53">
        <v>355</v>
      </c>
      <c r="K138" s="54"/>
      <c r="L138" s="55">
        <f>K138+J138</f>
        <v>355</v>
      </c>
      <c r="M138" s="53"/>
      <c r="N138" s="54"/>
      <c r="O138" s="55">
        <f>N138+M138</f>
        <v>0</v>
      </c>
      <c r="P138" s="57"/>
    </row>
    <row r="139" spans="1:16" ht="10.5" hidden="1" customHeight="1" x14ac:dyDescent="0.25">
      <c r="A139" s="51">
        <v>2329</v>
      </c>
      <c r="B139" s="87" t="s">
        <v>158</v>
      </c>
      <c r="C139" s="88">
        <f t="shared" si="22"/>
        <v>0</v>
      </c>
      <c r="D139" s="193"/>
      <c r="E139" s="194"/>
      <c r="F139" s="55">
        <f>D139+E139</f>
        <v>0</v>
      </c>
      <c r="G139" s="53"/>
      <c r="H139" s="54"/>
      <c r="I139" s="55">
        <f>G139+H139</f>
        <v>0</v>
      </c>
      <c r="J139" s="53"/>
      <c r="K139" s="54"/>
      <c r="L139" s="55">
        <f>K139+J139</f>
        <v>0</v>
      </c>
      <c r="M139" s="53"/>
      <c r="N139" s="54"/>
      <c r="O139" s="55">
        <f>N139+M139</f>
        <v>0</v>
      </c>
      <c r="P139" s="57"/>
    </row>
    <row r="140" spans="1:16" ht="12" hidden="1" customHeight="1" x14ac:dyDescent="0.25">
      <c r="A140" s="187">
        <v>2330</v>
      </c>
      <c r="B140" s="87" t="s">
        <v>159</v>
      </c>
      <c r="C140" s="88">
        <f t="shared" si="22"/>
        <v>0</v>
      </c>
      <c r="D140" s="193"/>
      <c r="E140" s="194"/>
      <c r="F140" s="55">
        <f>D140+E140</f>
        <v>0</v>
      </c>
      <c r="G140" s="53"/>
      <c r="H140" s="54"/>
      <c r="I140" s="55">
        <f>G140+H140</f>
        <v>0</v>
      </c>
      <c r="J140" s="53"/>
      <c r="K140" s="54"/>
      <c r="L140" s="55">
        <f>K140+J140</f>
        <v>0</v>
      </c>
      <c r="M140" s="53"/>
      <c r="N140" s="54"/>
      <c r="O140" s="55">
        <f>N140+M140</f>
        <v>0</v>
      </c>
      <c r="P140" s="57"/>
    </row>
    <row r="141" spans="1:16" ht="48" x14ac:dyDescent="0.25">
      <c r="A141" s="187">
        <v>2340</v>
      </c>
      <c r="B141" s="87" t="s">
        <v>160</v>
      </c>
      <c r="C141" s="88">
        <f t="shared" si="22"/>
        <v>312</v>
      </c>
      <c r="D141" s="188">
        <f t="shared" ref="D141:O141" si="42">SUM(D142:D143)</f>
        <v>312</v>
      </c>
      <c r="E141" s="189">
        <f t="shared" si="42"/>
        <v>0</v>
      </c>
      <c r="F141" s="55">
        <f t="shared" si="42"/>
        <v>312</v>
      </c>
      <c r="G141" s="188">
        <f t="shared" si="42"/>
        <v>0</v>
      </c>
      <c r="H141" s="189">
        <f t="shared" si="42"/>
        <v>0</v>
      </c>
      <c r="I141" s="55">
        <f t="shared" si="42"/>
        <v>0</v>
      </c>
      <c r="J141" s="188">
        <f t="shared" si="42"/>
        <v>0</v>
      </c>
      <c r="K141" s="189">
        <f t="shared" si="42"/>
        <v>0</v>
      </c>
      <c r="L141" s="55">
        <f t="shared" si="42"/>
        <v>0</v>
      </c>
      <c r="M141" s="188">
        <f t="shared" si="42"/>
        <v>0</v>
      </c>
      <c r="N141" s="189">
        <f t="shared" si="42"/>
        <v>0</v>
      </c>
      <c r="O141" s="55">
        <f t="shared" si="42"/>
        <v>0</v>
      </c>
      <c r="P141" s="57"/>
    </row>
    <row r="142" spans="1:16" ht="12" customHeight="1" x14ac:dyDescent="0.25">
      <c r="A142" s="51">
        <v>2341</v>
      </c>
      <c r="B142" s="87" t="s">
        <v>161</v>
      </c>
      <c r="C142" s="88">
        <f t="shared" si="22"/>
        <v>312</v>
      </c>
      <c r="D142" s="193">
        <v>312</v>
      </c>
      <c r="E142" s="194"/>
      <c r="F142" s="55">
        <f>D142+E142</f>
        <v>312</v>
      </c>
      <c r="G142" s="53"/>
      <c r="H142" s="54"/>
      <c r="I142" s="55">
        <f>G142+H142</f>
        <v>0</v>
      </c>
      <c r="J142" s="53"/>
      <c r="K142" s="54"/>
      <c r="L142" s="55">
        <f>K142+J142</f>
        <v>0</v>
      </c>
      <c r="M142" s="53"/>
      <c r="N142" s="54"/>
      <c r="O142" s="55">
        <f>N142+M142</f>
        <v>0</v>
      </c>
      <c r="P142" s="57"/>
    </row>
    <row r="143" spans="1:16" ht="24" hidden="1" customHeight="1" x14ac:dyDescent="0.25">
      <c r="A143" s="51">
        <v>2344</v>
      </c>
      <c r="B143" s="87" t="s">
        <v>162</v>
      </c>
      <c r="C143" s="88">
        <f t="shared" si="22"/>
        <v>0</v>
      </c>
      <c r="D143" s="193"/>
      <c r="E143" s="194"/>
      <c r="F143" s="55">
        <f>D143+E143</f>
        <v>0</v>
      </c>
      <c r="G143" s="53"/>
      <c r="H143" s="54"/>
      <c r="I143" s="55">
        <f>G143+H143</f>
        <v>0</v>
      </c>
      <c r="J143" s="53"/>
      <c r="K143" s="54"/>
      <c r="L143" s="55">
        <f>K143+J143</f>
        <v>0</v>
      </c>
      <c r="M143" s="53"/>
      <c r="N143" s="54"/>
      <c r="O143" s="55">
        <f>N143+M143</f>
        <v>0</v>
      </c>
      <c r="P143" s="57"/>
    </row>
    <row r="144" spans="1:16" ht="22.5" customHeight="1" x14ac:dyDescent="0.25">
      <c r="A144" s="184">
        <v>2350</v>
      </c>
      <c r="B144" s="136" t="s">
        <v>163</v>
      </c>
      <c r="C144" s="141">
        <f t="shared" si="22"/>
        <v>10012</v>
      </c>
      <c r="D144" s="185">
        <f t="shared" ref="D144:O144" si="43">SUM(D145:D150)</f>
        <v>6279</v>
      </c>
      <c r="E144" s="186">
        <f t="shared" si="43"/>
        <v>0</v>
      </c>
      <c r="F144" s="139">
        <f t="shared" si="43"/>
        <v>6279</v>
      </c>
      <c r="G144" s="185">
        <f t="shared" si="43"/>
        <v>0</v>
      </c>
      <c r="H144" s="186">
        <f t="shared" si="43"/>
        <v>0</v>
      </c>
      <c r="I144" s="139">
        <f t="shared" si="43"/>
        <v>0</v>
      </c>
      <c r="J144" s="185">
        <f t="shared" si="43"/>
        <v>3733</v>
      </c>
      <c r="K144" s="186">
        <f t="shared" si="43"/>
        <v>0</v>
      </c>
      <c r="L144" s="139">
        <f t="shared" si="43"/>
        <v>3733</v>
      </c>
      <c r="M144" s="185">
        <f t="shared" si="43"/>
        <v>0</v>
      </c>
      <c r="N144" s="186">
        <f t="shared" si="43"/>
        <v>0</v>
      </c>
      <c r="O144" s="139">
        <f t="shared" si="43"/>
        <v>0</v>
      </c>
      <c r="P144" s="127"/>
    </row>
    <row r="145" spans="1:16" ht="12" customHeight="1" x14ac:dyDescent="0.25">
      <c r="A145" s="44">
        <v>2351</v>
      </c>
      <c r="B145" s="80" t="s">
        <v>164</v>
      </c>
      <c r="C145" s="81">
        <f t="shared" si="22"/>
        <v>1547</v>
      </c>
      <c r="D145" s="195">
        <v>1547</v>
      </c>
      <c r="E145" s="196"/>
      <c r="F145" s="132">
        <f t="shared" ref="F145:F150" si="44">D145+E145</f>
        <v>1547</v>
      </c>
      <c r="G145" s="46"/>
      <c r="H145" s="47"/>
      <c r="I145" s="132">
        <f t="shared" ref="I145:I150" si="45">G145+H145</f>
        <v>0</v>
      </c>
      <c r="J145" s="46"/>
      <c r="K145" s="47"/>
      <c r="L145" s="132">
        <f t="shared" ref="L145:L150" si="46">K145+J145</f>
        <v>0</v>
      </c>
      <c r="M145" s="46"/>
      <c r="N145" s="47"/>
      <c r="O145" s="132">
        <f t="shared" ref="O145:O150" si="47">N145+M145</f>
        <v>0</v>
      </c>
      <c r="P145" s="49"/>
    </row>
    <row r="146" spans="1:16" ht="13.5" customHeight="1" x14ac:dyDescent="0.25">
      <c r="A146" s="51">
        <v>2352</v>
      </c>
      <c r="B146" s="87" t="s">
        <v>165</v>
      </c>
      <c r="C146" s="88">
        <f t="shared" si="22"/>
        <v>6604</v>
      </c>
      <c r="D146" s="193">
        <v>3171</v>
      </c>
      <c r="E146" s="194"/>
      <c r="F146" s="55">
        <f t="shared" si="44"/>
        <v>3171</v>
      </c>
      <c r="G146" s="53"/>
      <c r="H146" s="54"/>
      <c r="I146" s="55">
        <f t="shared" si="45"/>
        <v>0</v>
      </c>
      <c r="J146" s="53">
        <v>3433</v>
      </c>
      <c r="K146" s="54"/>
      <c r="L146" s="55">
        <f t="shared" si="46"/>
        <v>3433</v>
      </c>
      <c r="M146" s="53"/>
      <c r="N146" s="54"/>
      <c r="O146" s="55">
        <f t="shared" si="47"/>
        <v>0</v>
      </c>
      <c r="P146" s="57"/>
    </row>
    <row r="147" spans="1:16" ht="22.5" customHeight="1" x14ac:dyDescent="0.25">
      <c r="A147" s="51">
        <v>2353</v>
      </c>
      <c r="B147" s="87" t="s">
        <v>166</v>
      </c>
      <c r="C147" s="88">
        <f t="shared" si="22"/>
        <v>1561</v>
      </c>
      <c r="D147" s="193">
        <v>1261</v>
      </c>
      <c r="E147" s="194"/>
      <c r="F147" s="55">
        <f t="shared" si="44"/>
        <v>1261</v>
      </c>
      <c r="G147" s="53"/>
      <c r="H147" s="54"/>
      <c r="I147" s="55">
        <f t="shared" si="45"/>
        <v>0</v>
      </c>
      <c r="J147" s="53">
        <v>300</v>
      </c>
      <c r="K147" s="54"/>
      <c r="L147" s="55">
        <f t="shared" si="46"/>
        <v>300</v>
      </c>
      <c r="M147" s="53"/>
      <c r="N147" s="54"/>
      <c r="O147" s="55">
        <f t="shared" si="47"/>
        <v>0</v>
      </c>
      <c r="P147" s="57"/>
    </row>
    <row r="148" spans="1:16" ht="24" hidden="1" customHeight="1" x14ac:dyDescent="0.25">
      <c r="A148" s="51">
        <v>2354</v>
      </c>
      <c r="B148" s="87" t="s">
        <v>167</v>
      </c>
      <c r="C148" s="88">
        <f t="shared" ref="C148:C211" si="48">F148+I148+L148+O148</f>
        <v>0</v>
      </c>
      <c r="D148" s="193"/>
      <c r="E148" s="194"/>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7" t="s">
        <v>168</v>
      </c>
      <c r="C149" s="88">
        <f t="shared" si="48"/>
        <v>300</v>
      </c>
      <c r="D149" s="193">
        <v>300</v>
      </c>
      <c r="E149" s="194"/>
      <c r="F149" s="55">
        <f t="shared" si="44"/>
        <v>300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7" t="s">
        <v>169</v>
      </c>
      <c r="C150" s="88">
        <f t="shared" si="48"/>
        <v>0</v>
      </c>
      <c r="D150" s="193"/>
      <c r="E150" s="194"/>
      <c r="F150" s="55">
        <f t="shared" si="44"/>
        <v>0</v>
      </c>
      <c r="G150" s="53"/>
      <c r="H150" s="54"/>
      <c r="I150" s="55">
        <f t="shared" si="45"/>
        <v>0</v>
      </c>
      <c r="J150" s="53"/>
      <c r="K150" s="54"/>
      <c r="L150" s="55">
        <f t="shared" si="46"/>
        <v>0</v>
      </c>
      <c r="M150" s="53"/>
      <c r="N150" s="54"/>
      <c r="O150" s="55">
        <f t="shared" si="47"/>
        <v>0</v>
      </c>
      <c r="P150" s="57"/>
    </row>
    <row r="151" spans="1:16" ht="24" customHeight="1" x14ac:dyDescent="0.25">
      <c r="A151" s="187">
        <v>2360</v>
      </c>
      <c r="B151" s="87" t="s">
        <v>170</v>
      </c>
      <c r="C151" s="88">
        <f t="shared" si="48"/>
        <v>5250</v>
      </c>
      <c r="D151" s="188">
        <f t="shared" ref="D151:O151" si="49">SUM(D152:D158)</f>
        <v>5250</v>
      </c>
      <c r="E151" s="189">
        <f t="shared" si="49"/>
        <v>0</v>
      </c>
      <c r="F151" s="55">
        <f t="shared" si="49"/>
        <v>5250</v>
      </c>
      <c r="G151" s="188">
        <f t="shared" si="49"/>
        <v>0</v>
      </c>
      <c r="H151" s="189">
        <f t="shared" si="49"/>
        <v>0</v>
      </c>
      <c r="I151" s="55">
        <f t="shared" si="49"/>
        <v>0</v>
      </c>
      <c r="J151" s="188">
        <f t="shared" si="49"/>
        <v>0</v>
      </c>
      <c r="K151" s="189">
        <f t="shared" si="49"/>
        <v>0</v>
      </c>
      <c r="L151" s="55">
        <f t="shared" si="49"/>
        <v>0</v>
      </c>
      <c r="M151" s="188">
        <f t="shared" si="49"/>
        <v>0</v>
      </c>
      <c r="N151" s="189">
        <f t="shared" si="49"/>
        <v>0</v>
      </c>
      <c r="O151" s="55">
        <f t="shared" si="49"/>
        <v>0</v>
      </c>
      <c r="P151" s="57"/>
    </row>
    <row r="152" spans="1:16" ht="12" hidden="1" customHeight="1" x14ac:dyDescent="0.25">
      <c r="A152" s="50">
        <v>2361</v>
      </c>
      <c r="B152" s="87" t="s">
        <v>171</v>
      </c>
      <c r="C152" s="88">
        <f t="shared" si="48"/>
        <v>0</v>
      </c>
      <c r="D152" s="193"/>
      <c r="E152" s="194"/>
      <c r="F152" s="55">
        <f t="shared" ref="F152:F159" si="50">D152+E152</f>
        <v>0</v>
      </c>
      <c r="G152" s="53"/>
      <c r="H152" s="54"/>
      <c r="I152" s="55">
        <f t="shared" ref="I152:I159" si="51">G152+H152</f>
        <v>0</v>
      </c>
      <c r="J152" s="53"/>
      <c r="K152" s="54"/>
      <c r="L152" s="55">
        <f t="shared" ref="L152:L159" si="52">K152+J152</f>
        <v>0</v>
      </c>
      <c r="M152" s="53"/>
      <c r="N152" s="54"/>
      <c r="O152" s="55">
        <f t="shared" ref="O152:O159" si="53">N152+M152</f>
        <v>0</v>
      </c>
      <c r="P152" s="57"/>
    </row>
    <row r="153" spans="1:16" ht="24" hidden="1" customHeight="1" x14ac:dyDescent="0.25">
      <c r="A153" s="50">
        <v>2362</v>
      </c>
      <c r="B153" s="87" t="s">
        <v>172</v>
      </c>
      <c r="C153" s="88">
        <f t="shared" si="48"/>
        <v>0</v>
      </c>
      <c r="D153" s="193"/>
      <c r="E153" s="194"/>
      <c r="F153" s="55">
        <f t="shared" si="50"/>
        <v>0</v>
      </c>
      <c r="G153" s="53"/>
      <c r="H153" s="54"/>
      <c r="I153" s="55">
        <f t="shared" si="51"/>
        <v>0</v>
      </c>
      <c r="J153" s="53"/>
      <c r="K153" s="54"/>
      <c r="L153" s="55">
        <f t="shared" si="52"/>
        <v>0</v>
      </c>
      <c r="M153" s="53"/>
      <c r="N153" s="54"/>
      <c r="O153" s="55">
        <f t="shared" si="53"/>
        <v>0</v>
      </c>
      <c r="P153" s="57"/>
    </row>
    <row r="154" spans="1:16" ht="12" customHeight="1" x14ac:dyDescent="0.25">
      <c r="A154" s="50">
        <v>2363</v>
      </c>
      <c r="B154" s="87" t="s">
        <v>173</v>
      </c>
      <c r="C154" s="88">
        <f t="shared" si="48"/>
        <v>5250</v>
      </c>
      <c r="D154" s="193">
        <v>5250</v>
      </c>
      <c r="E154" s="194"/>
      <c r="F154" s="55">
        <f t="shared" si="50"/>
        <v>5250</v>
      </c>
      <c r="G154" s="53"/>
      <c r="H154" s="54"/>
      <c r="I154" s="55">
        <f t="shared" si="51"/>
        <v>0</v>
      </c>
      <c r="J154" s="53"/>
      <c r="K154" s="54"/>
      <c r="L154" s="55">
        <f t="shared" si="52"/>
        <v>0</v>
      </c>
      <c r="M154" s="53"/>
      <c r="N154" s="54"/>
      <c r="O154" s="55">
        <f t="shared" si="53"/>
        <v>0</v>
      </c>
      <c r="P154" s="57"/>
    </row>
    <row r="155" spans="1:16" ht="12" hidden="1" customHeight="1" x14ac:dyDescent="0.25">
      <c r="A155" s="50">
        <v>2364</v>
      </c>
      <c r="B155" s="87" t="s">
        <v>174</v>
      </c>
      <c r="C155" s="88">
        <f t="shared" si="48"/>
        <v>0</v>
      </c>
      <c r="D155" s="193"/>
      <c r="E155" s="194"/>
      <c r="F155" s="55">
        <f t="shared" si="50"/>
        <v>0</v>
      </c>
      <c r="G155" s="53"/>
      <c r="H155" s="54"/>
      <c r="I155" s="55">
        <f t="shared" si="51"/>
        <v>0</v>
      </c>
      <c r="J155" s="53"/>
      <c r="K155" s="54"/>
      <c r="L155" s="55">
        <f t="shared" si="52"/>
        <v>0</v>
      </c>
      <c r="M155" s="53"/>
      <c r="N155" s="54"/>
      <c r="O155" s="55">
        <f t="shared" si="53"/>
        <v>0</v>
      </c>
      <c r="P155" s="57"/>
    </row>
    <row r="156" spans="1:16" ht="12.75" hidden="1" customHeight="1" x14ac:dyDescent="0.25">
      <c r="A156" s="50">
        <v>2365</v>
      </c>
      <c r="B156" s="87" t="s">
        <v>175</v>
      </c>
      <c r="C156" s="88">
        <f t="shared" si="48"/>
        <v>0</v>
      </c>
      <c r="D156" s="193"/>
      <c r="E156" s="194"/>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7" t="s">
        <v>176</v>
      </c>
      <c r="C157" s="88">
        <f t="shared" si="48"/>
        <v>0</v>
      </c>
      <c r="D157" s="193"/>
      <c r="E157" s="194"/>
      <c r="F157" s="55">
        <f t="shared" si="50"/>
        <v>0</v>
      </c>
      <c r="G157" s="53"/>
      <c r="H157" s="54"/>
      <c r="I157" s="55">
        <f t="shared" si="51"/>
        <v>0</v>
      </c>
      <c r="J157" s="53"/>
      <c r="K157" s="54"/>
      <c r="L157" s="55">
        <f t="shared" si="52"/>
        <v>0</v>
      </c>
      <c r="M157" s="53"/>
      <c r="N157" s="54"/>
      <c r="O157" s="55">
        <f t="shared" si="53"/>
        <v>0</v>
      </c>
      <c r="P157" s="57"/>
    </row>
    <row r="158" spans="1:16" ht="48" hidden="1" customHeight="1" x14ac:dyDescent="0.25">
      <c r="A158" s="50">
        <v>2369</v>
      </c>
      <c r="B158" s="87" t="s">
        <v>177</v>
      </c>
      <c r="C158" s="88">
        <f t="shared" si="48"/>
        <v>0</v>
      </c>
      <c r="D158" s="193"/>
      <c r="E158" s="194"/>
      <c r="F158" s="55">
        <f t="shared" si="50"/>
        <v>0</v>
      </c>
      <c r="G158" s="53"/>
      <c r="H158" s="54"/>
      <c r="I158" s="55">
        <f t="shared" si="51"/>
        <v>0</v>
      </c>
      <c r="J158" s="53"/>
      <c r="K158" s="54"/>
      <c r="L158" s="55">
        <f t="shared" si="52"/>
        <v>0</v>
      </c>
      <c r="M158" s="53"/>
      <c r="N158" s="54"/>
      <c r="O158" s="55">
        <f t="shared" si="53"/>
        <v>0</v>
      </c>
      <c r="P158" s="57"/>
    </row>
    <row r="159" spans="1:16" ht="12.75" customHeight="1" x14ac:dyDescent="0.25">
      <c r="A159" s="184">
        <v>2370</v>
      </c>
      <c r="B159" s="136" t="s">
        <v>178</v>
      </c>
      <c r="C159" s="141">
        <f t="shared" si="48"/>
        <v>23824</v>
      </c>
      <c r="D159" s="199">
        <v>17176</v>
      </c>
      <c r="E159" s="200"/>
      <c r="F159" s="139">
        <f t="shared" si="50"/>
        <v>17176</v>
      </c>
      <c r="G159" s="142">
        <v>6648</v>
      </c>
      <c r="H159" s="143"/>
      <c r="I159" s="139">
        <f t="shared" si="51"/>
        <v>6648</v>
      </c>
      <c r="J159" s="142"/>
      <c r="K159" s="143"/>
      <c r="L159" s="139">
        <f t="shared" si="52"/>
        <v>0</v>
      </c>
      <c r="M159" s="142"/>
      <c r="N159" s="143"/>
      <c r="O159" s="139">
        <f t="shared" si="53"/>
        <v>0</v>
      </c>
      <c r="P159" s="127"/>
    </row>
    <row r="160" spans="1:16" ht="13.5" hidden="1" customHeight="1" x14ac:dyDescent="0.25">
      <c r="A160" s="184">
        <v>2380</v>
      </c>
      <c r="B160" s="136" t="s">
        <v>179</v>
      </c>
      <c r="C160" s="141">
        <f t="shared" si="48"/>
        <v>0</v>
      </c>
      <c r="D160" s="185">
        <f t="shared" ref="D160:O160" si="54">SUM(D161:D162)</f>
        <v>0</v>
      </c>
      <c r="E160" s="186">
        <f t="shared" si="54"/>
        <v>0</v>
      </c>
      <c r="F160" s="139">
        <f t="shared" si="54"/>
        <v>0</v>
      </c>
      <c r="G160" s="185">
        <f t="shared" si="54"/>
        <v>0</v>
      </c>
      <c r="H160" s="186">
        <f t="shared" si="54"/>
        <v>0</v>
      </c>
      <c r="I160" s="139">
        <f t="shared" si="54"/>
        <v>0</v>
      </c>
      <c r="J160" s="185">
        <f t="shared" si="54"/>
        <v>0</v>
      </c>
      <c r="K160" s="186">
        <f t="shared" si="54"/>
        <v>0</v>
      </c>
      <c r="L160" s="139">
        <f t="shared" si="54"/>
        <v>0</v>
      </c>
      <c r="M160" s="185">
        <f t="shared" si="54"/>
        <v>0</v>
      </c>
      <c r="N160" s="186">
        <f t="shared" si="54"/>
        <v>0</v>
      </c>
      <c r="O160" s="139">
        <f t="shared" si="54"/>
        <v>0</v>
      </c>
      <c r="P160" s="127"/>
    </row>
    <row r="161" spans="1:16" ht="12" hidden="1" customHeight="1" x14ac:dyDescent="0.25">
      <c r="A161" s="43">
        <v>2381</v>
      </c>
      <c r="B161" s="80" t="s">
        <v>180</v>
      </c>
      <c r="C161" s="81">
        <f t="shared" si="48"/>
        <v>0</v>
      </c>
      <c r="D161" s="195"/>
      <c r="E161" s="196"/>
      <c r="F161" s="132">
        <f>D161+E161</f>
        <v>0</v>
      </c>
      <c r="G161" s="46"/>
      <c r="H161" s="47"/>
      <c r="I161" s="132">
        <f>G161+H161</f>
        <v>0</v>
      </c>
      <c r="J161" s="46"/>
      <c r="K161" s="47"/>
      <c r="L161" s="132">
        <f>K161+J161</f>
        <v>0</v>
      </c>
      <c r="M161" s="46"/>
      <c r="N161" s="47"/>
      <c r="O161" s="132">
        <f>N161+M161</f>
        <v>0</v>
      </c>
      <c r="P161" s="49"/>
    </row>
    <row r="162" spans="1:16" ht="24" hidden="1" customHeight="1" x14ac:dyDescent="0.25">
      <c r="A162" s="50">
        <v>2389</v>
      </c>
      <c r="B162" s="87" t="s">
        <v>181</v>
      </c>
      <c r="C162" s="88">
        <f t="shared" si="48"/>
        <v>0</v>
      </c>
      <c r="D162" s="193"/>
      <c r="E162" s="194"/>
      <c r="F162" s="55">
        <f>D162+E162</f>
        <v>0</v>
      </c>
      <c r="G162" s="53"/>
      <c r="H162" s="54"/>
      <c r="I162" s="55">
        <f>G162+H162</f>
        <v>0</v>
      </c>
      <c r="J162" s="53"/>
      <c r="K162" s="54"/>
      <c r="L162" s="55">
        <f>K162+J162</f>
        <v>0</v>
      </c>
      <c r="M162" s="53"/>
      <c r="N162" s="54"/>
      <c r="O162" s="55">
        <f>N162+M162</f>
        <v>0</v>
      </c>
      <c r="P162" s="57"/>
    </row>
    <row r="163" spans="1:16" ht="12" hidden="1" customHeight="1" x14ac:dyDescent="0.25">
      <c r="A163" s="184">
        <v>2390</v>
      </c>
      <c r="B163" s="136" t="s">
        <v>182</v>
      </c>
      <c r="C163" s="141">
        <f t="shared" si="48"/>
        <v>0</v>
      </c>
      <c r="D163" s="199"/>
      <c r="E163" s="200"/>
      <c r="F163" s="139">
        <f>D163+E163</f>
        <v>0</v>
      </c>
      <c r="G163" s="142"/>
      <c r="H163" s="143"/>
      <c r="I163" s="139">
        <f>G163+H163</f>
        <v>0</v>
      </c>
      <c r="J163" s="142"/>
      <c r="K163" s="143"/>
      <c r="L163" s="139">
        <f>K163+J163</f>
        <v>0</v>
      </c>
      <c r="M163" s="142"/>
      <c r="N163" s="143"/>
      <c r="O163" s="139">
        <f>N163+M163</f>
        <v>0</v>
      </c>
      <c r="P163" s="127"/>
    </row>
    <row r="164" spans="1:16" ht="12" hidden="1" customHeight="1" x14ac:dyDescent="0.25">
      <c r="A164" s="67">
        <v>2400</v>
      </c>
      <c r="B164" s="181" t="s">
        <v>183</v>
      </c>
      <c r="C164" s="68">
        <f t="shared" si="48"/>
        <v>0</v>
      </c>
      <c r="D164" s="201"/>
      <c r="E164" s="202"/>
      <c r="F164" s="71">
        <f>D164+E164</f>
        <v>0</v>
      </c>
      <c r="G164" s="69"/>
      <c r="H164" s="70"/>
      <c r="I164" s="71">
        <f>G164+H164</f>
        <v>0</v>
      </c>
      <c r="J164" s="69"/>
      <c r="K164" s="70"/>
      <c r="L164" s="71">
        <f>K164+J164</f>
        <v>0</v>
      </c>
      <c r="M164" s="69"/>
      <c r="N164" s="70"/>
      <c r="O164" s="71">
        <f>N164+M164</f>
        <v>0</v>
      </c>
      <c r="P164" s="75"/>
    </row>
    <row r="165" spans="1:16" ht="24" x14ac:dyDescent="0.25">
      <c r="A165" s="67">
        <v>2500</v>
      </c>
      <c r="B165" s="181" t="s">
        <v>184</v>
      </c>
      <c r="C165" s="68">
        <f t="shared" si="48"/>
        <v>237</v>
      </c>
      <c r="D165" s="182">
        <f>SUM(D166,D171)</f>
        <v>237</v>
      </c>
      <c r="E165" s="183">
        <f>SUM(E166,E171)</f>
        <v>0</v>
      </c>
      <c r="F165" s="71">
        <f>SUM(F166,F171)</f>
        <v>237</v>
      </c>
      <c r="G165" s="182">
        <f t="shared" ref="G165:M165" si="55">SUM(G166,G171)</f>
        <v>0</v>
      </c>
      <c r="H165" s="183">
        <f>SUM(H166,H171)</f>
        <v>0</v>
      </c>
      <c r="I165" s="71">
        <f>SUM(I166,I171)</f>
        <v>0</v>
      </c>
      <c r="J165" s="182">
        <f t="shared" si="55"/>
        <v>0</v>
      </c>
      <c r="K165" s="183">
        <f>SUM(K166,K171)</f>
        <v>0</v>
      </c>
      <c r="L165" s="71">
        <f>SUM(L166,L171)</f>
        <v>0</v>
      </c>
      <c r="M165" s="182">
        <f t="shared" si="55"/>
        <v>0</v>
      </c>
      <c r="N165" s="183">
        <f>SUM(N166,N171)</f>
        <v>0</v>
      </c>
      <c r="O165" s="71">
        <f>SUM(O166,O171)</f>
        <v>0</v>
      </c>
      <c r="P165" s="75"/>
    </row>
    <row r="166" spans="1:16" ht="23.25" customHeight="1" x14ac:dyDescent="0.25">
      <c r="A166" s="481">
        <v>2510</v>
      </c>
      <c r="B166" s="80" t="s">
        <v>185</v>
      </c>
      <c r="C166" s="81">
        <f t="shared" si="48"/>
        <v>237</v>
      </c>
      <c r="D166" s="191">
        <f>SUM(D167:D170)</f>
        <v>237</v>
      </c>
      <c r="E166" s="192">
        <f>SUM(E167:E170)</f>
        <v>0</v>
      </c>
      <c r="F166" s="132">
        <f>SUM(F167:F170)</f>
        <v>237</v>
      </c>
      <c r="G166" s="191">
        <f t="shared" ref="G166:M166" si="56">SUM(G167:G170)</f>
        <v>0</v>
      </c>
      <c r="H166" s="192">
        <f>SUM(H167:H170)</f>
        <v>0</v>
      </c>
      <c r="I166" s="132">
        <f>SUM(I167:I170)</f>
        <v>0</v>
      </c>
      <c r="J166" s="191">
        <f t="shared" si="56"/>
        <v>0</v>
      </c>
      <c r="K166" s="192">
        <f>SUM(K167:K170)</f>
        <v>0</v>
      </c>
      <c r="L166" s="132">
        <f>SUM(L167:L170)</f>
        <v>0</v>
      </c>
      <c r="M166" s="191">
        <f t="shared" si="56"/>
        <v>0</v>
      </c>
      <c r="N166" s="192">
        <f>SUM(N167:N170)</f>
        <v>0</v>
      </c>
      <c r="O166" s="132">
        <f>SUM(O167:O170)</f>
        <v>0</v>
      </c>
      <c r="P166" s="49"/>
    </row>
    <row r="167" spans="1:16" ht="24" hidden="1" customHeight="1" x14ac:dyDescent="0.25">
      <c r="A167" s="51">
        <v>2512</v>
      </c>
      <c r="B167" s="87" t="s">
        <v>186</v>
      </c>
      <c r="C167" s="88">
        <f t="shared" si="48"/>
        <v>0</v>
      </c>
      <c r="D167" s="193"/>
      <c r="E167" s="194"/>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5.25" customHeight="1" x14ac:dyDescent="0.25">
      <c r="A168" s="51">
        <v>2513</v>
      </c>
      <c r="B168" s="87" t="s">
        <v>187</v>
      </c>
      <c r="C168" s="88">
        <f t="shared" si="48"/>
        <v>237</v>
      </c>
      <c r="D168" s="193">
        <v>237</v>
      </c>
      <c r="E168" s="194"/>
      <c r="F168" s="55">
        <f t="shared" si="57"/>
        <v>237</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7" t="s">
        <v>188</v>
      </c>
      <c r="C169" s="88">
        <f t="shared" si="48"/>
        <v>0</v>
      </c>
      <c r="D169" s="193"/>
      <c r="E169" s="194"/>
      <c r="F169" s="55">
        <f t="shared" si="57"/>
        <v>0</v>
      </c>
      <c r="G169" s="53"/>
      <c r="H169" s="54"/>
      <c r="I169" s="55">
        <f t="shared" si="58"/>
        <v>0</v>
      </c>
      <c r="J169" s="53"/>
      <c r="K169" s="54"/>
      <c r="L169" s="55">
        <f t="shared" si="59"/>
        <v>0</v>
      </c>
      <c r="M169" s="53"/>
      <c r="N169" s="54"/>
      <c r="O169" s="55">
        <f t="shared" si="60"/>
        <v>0</v>
      </c>
      <c r="P169" s="57"/>
    </row>
    <row r="170" spans="1:16" ht="24" hidden="1" customHeight="1" x14ac:dyDescent="0.25">
      <c r="A170" s="51">
        <v>2519</v>
      </c>
      <c r="B170" s="87" t="s">
        <v>189</v>
      </c>
      <c r="C170" s="88">
        <f t="shared" si="48"/>
        <v>0</v>
      </c>
      <c r="D170" s="193"/>
      <c r="E170" s="194"/>
      <c r="F170" s="55">
        <f t="shared" si="57"/>
        <v>0</v>
      </c>
      <c r="G170" s="53"/>
      <c r="H170" s="54"/>
      <c r="I170" s="55">
        <f t="shared" si="58"/>
        <v>0</v>
      </c>
      <c r="J170" s="53"/>
      <c r="K170" s="54"/>
      <c r="L170" s="55">
        <f t="shared" si="59"/>
        <v>0</v>
      </c>
      <c r="M170" s="53"/>
      <c r="N170" s="54"/>
      <c r="O170" s="55">
        <f t="shared" si="60"/>
        <v>0</v>
      </c>
      <c r="P170" s="57"/>
    </row>
    <row r="171" spans="1:16" ht="24" hidden="1" customHeight="1" x14ac:dyDescent="0.25">
      <c r="A171" s="187">
        <v>2520</v>
      </c>
      <c r="B171" s="87" t="s">
        <v>190</v>
      </c>
      <c r="C171" s="88">
        <f t="shared" si="48"/>
        <v>0</v>
      </c>
      <c r="D171" s="193"/>
      <c r="E171" s="194"/>
      <c r="F171" s="55">
        <f t="shared" si="57"/>
        <v>0</v>
      </c>
      <c r="G171" s="53"/>
      <c r="H171" s="54"/>
      <c r="I171" s="55">
        <f t="shared" si="58"/>
        <v>0</v>
      </c>
      <c r="J171" s="53"/>
      <c r="K171" s="54"/>
      <c r="L171" s="55">
        <f t="shared" si="59"/>
        <v>0</v>
      </c>
      <c r="M171" s="53"/>
      <c r="N171" s="54"/>
      <c r="O171" s="55">
        <f t="shared" si="60"/>
        <v>0</v>
      </c>
      <c r="P171" s="57"/>
    </row>
    <row r="172" spans="1:16" s="203" customFormat="1" ht="36" hidden="1" customHeight="1" x14ac:dyDescent="0.25">
      <c r="A172" s="23">
        <v>2800</v>
      </c>
      <c r="B172" s="80" t="s">
        <v>191</v>
      </c>
      <c r="C172" s="81">
        <f t="shared" si="48"/>
        <v>0</v>
      </c>
      <c r="D172" s="46"/>
      <c r="E172" s="47"/>
      <c r="F172" s="132">
        <f t="shared" si="57"/>
        <v>0</v>
      </c>
      <c r="G172" s="46"/>
      <c r="H172" s="47"/>
      <c r="I172" s="132">
        <f t="shared" si="58"/>
        <v>0</v>
      </c>
      <c r="J172" s="46"/>
      <c r="K172" s="47"/>
      <c r="L172" s="132">
        <f t="shared" si="59"/>
        <v>0</v>
      </c>
      <c r="M172" s="46"/>
      <c r="N172" s="47"/>
      <c r="O172" s="132">
        <f t="shared" si="60"/>
        <v>0</v>
      </c>
      <c r="P172" s="49"/>
    </row>
    <row r="173" spans="1:16" hidden="1" x14ac:dyDescent="0.25">
      <c r="A173" s="175">
        <v>3000</v>
      </c>
      <c r="B173" s="175" t="s">
        <v>192</v>
      </c>
      <c r="C173" s="176">
        <f t="shared" si="48"/>
        <v>0</v>
      </c>
      <c r="D173" s="177">
        <f t="shared" ref="D173:O173" si="61">SUM(D174,D184)</f>
        <v>0</v>
      </c>
      <c r="E173" s="178">
        <f t="shared" si="61"/>
        <v>0</v>
      </c>
      <c r="F173" s="179">
        <f t="shared" si="61"/>
        <v>0</v>
      </c>
      <c r="G173" s="177">
        <f t="shared" si="61"/>
        <v>0</v>
      </c>
      <c r="H173" s="178">
        <f t="shared" si="61"/>
        <v>0</v>
      </c>
      <c r="I173" s="179">
        <f t="shared" si="61"/>
        <v>0</v>
      </c>
      <c r="J173" s="177">
        <f t="shared" si="61"/>
        <v>0</v>
      </c>
      <c r="K173" s="178">
        <f t="shared" si="61"/>
        <v>0</v>
      </c>
      <c r="L173" s="179">
        <f t="shared" si="61"/>
        <v>0</v>
      </c>
      <c r="M173" s="177">
        <f t="shared" si="61"/>
        <v>0</v>
      </c>
      <c r="N173" s="178">
        <f t="shared" si="61"/>
        <v>0</v>
      </c>
      <c r="O173" s="179">
        <f t="shared" si="61"/>
        <v>0</v>
      </c>
      <c r="P173" s="180"/>
    </row>
    <row r="174" spans="1:16" ht="24" hidden="1" x14ac:dyDescent="0.25">
      <c r="A174" s="67">
        <v>3200</v>
      </c>
      <c r="B174" s="204" t="s">
        <v>193</v>
      </c>
      <c r="C174" s="68">
        <f t="shared" si="48"/>
        <v>0</v>
      </c>
      <c r="D174" s="182">
        <f>SUM(D175,D179)</f>
        <v>0</v>
      </c>
      <c r="E174" s="183">
        <f>SUM(E175,E179)</f>
        <v>0</v>
      </c>
      <c r="F174" s="71">
        <f>SUM(F175,F179)</f>
        <v>0</v>
      </c>
      <c r="G174" s="182">
        <f t="shared" ref="G174:M174" si="62">SUM(G175,G179)</f>
        <v>0</v>
      </c>
      <c r="H174" s="183">
        <f>SUM(H175,H179)</f>
        <v>0</v>
      </c>
      <c r="I174" s="71">
        <f>SUM(I175,I179)</f>
        <v>0</v>
      </c>
      <c r="J174" s="182">
        <f t="shared" si="62"/>
        <v>0</v>
      </c>
      <c r="K174" s="183">
        <f>SUM(K175,K179)</f>
        <v>0</v>
      </c>
      <c r="L174" s="71">
        <f>SUM(L175,L179)</f>
        <v>0</v>
      </c>
      <c r="M174" s="182">
        <f t="shared" si="62"/>
        <v>0</v>
      </c>
      <c r="N174" s="183">
        <f>SUM(N175,N179)</f>
        <v>0</v>
      </c>
      <c r="O174" s="71">
        <f>SUM(O175,O179)</f>
        <v>0</v>
      </c>
      <c r="P174" s="75"/>
    </row>
    <row r="175" spans="1:16" ht="36" hidden="1" x14ac:dyDescent="0.25">
      <c r="A175" s="481">
        <v>3260</v>
      </c>
      <c r="B175" s="80" t="s">
        <v>194</v>
      </c>
      <c r="C175" s="81">
        <f t="shared" si="48"/>
        <v>0</v>
      </c>
      <c r="D175" s="191">
        <f t="shared" ref="D175:O175" si="63">SUM(D176:D178)</f>
        <v>0</v>
      </c>
      <c r="E175" s="192">
        <f t="shared" si="63"/>
        <v>0</v>
      </c>
      <c r="F175" s="132">
        <f t="shared" si="63"/>
        <v>0</v>
      </c>
      <c r="G175" s="191">
        <f t="shared" si="63"/>
        <v>0</v>
      </c>
      <c r="H175" s="192">
        <f t="shared" si="63"/>
        <v>0</v>
      </c>
      <c r="I175" s="132">
        <f t="shared" si="63"/>
        <v>0</v>
      </c>
      <c r="J175" s="191">
        <f t="shared" si="63"/>
        <v>0</v>
      </c>
      <c r="K175" s="192">
        <f t="shared" si="63"/>
        <v>0</v>
      </c>
      <c r="L175" s="132">
        <f t="shared" si="63"/>
        <v>0</v>
      </c>
      <c r="M175" s="191">
        <f t="shared" si="63"/>
        <v>0</v>
      </c>
      <c r="N175" s="192">
        <f t="shared" si="63"/>
        <v>0</v>
      </c>
      <c r="O175" s="132">
        <f t="shared" si="63"/>
        <v>0</v>
      </c>
      <c r="P175" s="49"/>
    </row>
    <row r="176" spans="1:16" ht="24" hidden="1" customHeight="1" x14ac:dyDescent="0.25">
      <c r="A176" s="51">
        <v>3261</v>
      </c>
      <c r="B176" s="87" t="s">
        <v>195</v>
      </c>
      <c r="C176" s="88">
        <f t="shared" si="48"/>
        <v>0</v>
      </c>
      <c r="D176" s="193"/>
      <c r="E176" s="194"/>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7" t="s">
        <v>196</v>
      </c>
      <c r="C177" s="88">
        <f t="shared" si="48"/>
        <v>0</v>
      </c>
      <c r="D177" s="193"/>
      <c r="E177" s="194"/>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7" t="s">
        <v>197</v>
      </c>
      <c r="C178" s="88">
        <f t="shared" si="48"/>
        <v>0</v>
      </c>
      <c r="D178" s="193"/>
      <c r="E178" s="194"/>
      <c r="F178" s="55">
        <f>D178+E178</f>
        <v>0</v>
      </c>
      <c r="G178" s="53"/>
      <c r="H178" s="54"/>
      <c r="I178" s="55">
        <f>G178+H178</f>
        <v>0</v>
      </c>
      <c r="J178" s="53"/>
      <c r="K178" s="54"/>
      <c r="L178" s="55">
        <f>K178+J178</f>
        <v>0</v>
      </c>
      <c r="M178" s="53"/>
      <c r="N178" s="54"/>
      <c r="O178" s="55">
        <f>N178+M178</f>
        <v>0</v>
      </c>
      <c r="P178" s="57"/>
    </row>
    <row r="179" spans="1:16" ht="84" hidden="1" x14ac:dyDescent="0.25">
      <c r="A179" s="481">
        <v>3290</v>
      </c>
      <c r="B179" s="80" t="s">
        <v>198</v>
      </c>
      <c r="C179" s="205">
        <f t="shared" si="48"/>
        <v>0</v>
      </c>
      <c r="D179" s="191">
        <f>SUM(D180:D183)</f>
        <v>0</v>
      </c>
      <c r="E179" s="192">
        <f>SUM(E180:E183)</f>
        <v>0</v>
      </c>
      <c r="F179" s="132">
        <f>SUM(F180:F183)</f>
        <v>0</v>
      </c>
      <c r="G179" s="191">
        <f t="shared" ref="G179:M179" si="64">SUM(G180:G183)</f>
        <v>0</v>
      </c>
      <c r="H179" s="192">
        <f>SUM(H180:H183)</f>
        <v>0</v>
      </c>
      <c r="I179" s="132">
        <f>SUM(I180:I183)</f>
        <v>0</v>
      </c>
      <c r="J179" s="191">
        <f t="shared" si="64"/>
        <v>0</v>
      </c>
      <c r="K179" s="192">
        <f>SUM(K180:K183)</f>
        <v>0</v>
      </c>
      <c r="L179" s="132">
        <f>SUM(L180:L183)</f>
        <v>0</v>
      </c>
      <c r="M179" s="191">
        <f t="shared" si="64"/>
        <v>0</v>
      </c>
      <c r="N179" s="192">
        <f>SUM(N180:N183)</f>
        <v>0</v>
      </c>
      <c r="O179" s="132">
        <f>SUM(O180:O183)</f>
        <v>0</v>
      </c>
      <c r="P179" s="49"/>
    </row>
    <row r="180" spans="1:16" ht="72" hidden="1" customHeight="1" x14ac:dyDescent="0.25">
      <c r="A180" s="51">
        <v>3291</v>
      </c>
      <c r="B180" s="87" t="s">
        <v>199</v>
      </c>
      <c r="C180" s="88">
        <f t="shared" si="48"/>
        <v>0</v>
      </c>
      <c r="D180" s="193"/>
      <c r="E180" s="194"/>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7" t="s">
        <v>200</v>
      </c>
      <c r="C181" s="88">
        <f t="shared" si="48"/>
        <v>0</v>
      </c>
      <c r="D181" s="193"/>
      <c r="E181" s="194"/>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7" t="s">
        <v>201</v>
      </c>
      <c r="C182" s="88">
        <f t="shared" si="48"/>
        <v>0</v>
      </c>
      <c r="D182" s="193"/>
      <c r="E182" s="194"/>
      <c r="F182" s="55">
        <f>D182+E182</f>
        <v>0</v>
      </c>
      <c r="G182" s="53"/>
      <c r="H182" s="54"/>
      <c r="I182" s="55">
        <f>G182+H182</f>
        <v>0</v>
      </c>
      <c r="J182" s="53"/>
      <c r="K182" s="54"/>
      <c r="L182" s="55">
        <f>K182+J182</f>
        <v>0</v>
      </c>
      <c r="M182" s="53"/>
      <c r="N182" s="54"/>
      <c r="O182" s="55">
        <f>N182+M182</f>
        <v>0</v>
      </c>
      <c r="P182" s="57"/>
    </row>
    <row r="183" spans="1:16" ht="60" hidden="1" customHeight="1" x14ac:dyDescent="0.25">
      <c r="A183" s="206">
        <v>3294</v>
      </c>
      <c r="B183" s="87" t="s">
        <v>202</v>
      </c>
      <c r="C183" s="205">
        <f t="shared" si="48"/>
        <v>0</v>
      </c>
      <c r="D183" s="207"/>
      <c r="E183" s="208"/>
      <c r="F183" s="209">
        <f>D183+E183</f>
        <v>0</v>
      </c>
      <c r="G183" s="210"/>
      <c r="H183" s="211"/>
      <c r="I183" s="209">
        <f>G183+H183</f>
        <v>0</v>
      </c>
      <c r="J183" s="210"/>
      <c r="K183" s="211"/>
      <c r="L183" s="209">
        <f>K183+J183</f>
        <v>0</v>
      </c>
      <c r="M183" s="210"/>
      <c r="N183" s="211"/>
      <c r="O183" s="209">
        <f>N183+M183</f>
        <v>0</v>
      </c>
      <c r="P183" s="212"/>
    </row>
    <row r="184" spans="1:16" ht="48" hidden="1" x14ac:dyDescent="0.25">
      <c r="A184" s="213">
        <v>3300</v>
      </c>
      <c r="B184" s="204" t="s">
        <v>203</v>
      </c>
      <c r="C184" s="214">
        <f t="shared" si="48"/>
        <v>0</v>
      </c>
      <c r="D184" s="215">
        <f>SUM(D185:D186)</f>
        <v>0</v>
      </c>
      <c r="E184" s="216">
        <f>SUM(E185:E186)</f>
        <v>0</v>
      </c>
      <c r="F184" s="217">
        <f>SUM(F185:F186)</f>
        <v>0</v>
      </c>
      <c r="G184" s="215">
        <f t="shared" ref="G184:M184" si="65">SUM(G185:G186)</f>
        <v>0</v>
      </c>
      <c r="H184" s="216">
        <f>SUM(H185:H186)</f>
        <v>0</v>
      </c>
      <c r="I184" s="217">
        <f>SUM(I185:I186)</f>
        <v>0</v>
      </c>
      <c r="J184" s="215">
        <f t="shared" si="65"/>
        <v>0</v>
      </c>
      <c r="K184" s="216">
        <f>SUM(K185:K186)</f>
        <v>0</v>
      </c>
      <c r="L184" s="217">
        <f>SUM(L185:L186)</f>
        <v>0</v>
      </c>
      <c r="M184" s="215">
        <f t="shared" si="65"/>
        <v>0</v>
      </c>
      <c r="N184" s="216">
        <f>SUM(N185:N186)</f>
        <v>0</v>
      </c>
      <c r="O184" s="217">
        <f>SUM(O185:O186)</f>
        <v>0</v>
      </c>
      <c r="P184" s="218"/>
    </row>
    <row r="185" spans="1:16" ht="48" hidden="1" customHeight="1" x14ac:dyDescent="0.25">
      <c r="A185" s="135">
        <v>3310</v>
      </c>
      <c r="B185" s="136" t="s">
        <v>204</v>
      </c>
      <c r="C185" s="141">
        <f t="shared" si="48"/>
        <v>0</v>
      </c>
      <c r="D185" s="199"/>
      <c r="E185" s="200"/>
      <c r="F185" s="139">
        <f>D185+E185</f>
        <v>0</v>
      </c>
      <c r="G185" s="142"/>
      <c r="H185" s="143"/>
      <c r="I185" s="139">
        <f>G185+H185</f>
        <v>0</v>
      </c>
      <c r="J185" s="142"/>
      <c r="K185" s="143"/>
      <c r="L185" s="139">
        <f>K185+J185</f>
        <v>0</v>
      </c>
      <c r="M185" s="142"/>
      <c r="N185" s="143"/>
      <c r="O185" s="139">
        <f>N185+M185</f>
        <v>0</v>
      </c>
      <c r="P185" s="127"/>
    </row>
    <row r="186" spans="1:16" ht="48.75" hidden="1" customHeight="1" x14ac:dyDescent="0.25">
      <c r="A186" s="44">
        <v>3320</v>
      </c>
      <c r="B186" s="80" t="s">
        <v>205</v>
      </c>
      <c r="C186" s="81">
        <f t="shared" si="48"/>
        <v>0</v>
      </c>
      <c r="D186" s="195"/>
      <c r="E186" s="196"/>
      <c r="F186" s="132">
        <f>D186+E186</f>
        <v>0</v>
      </c>
      <c r="G186" s="46"/>
      <c r="H186" s="47"/>
      <c r="I186" s="132">
        <f>G186+H186</f>
        <v>0</v>
      </c>
      <c r="J186" s="46"/>
      <c r="K186" s="47"/>
      <c r="L186" s="132">
        <f>K186+J186</f>
        <v>0</v>
      </c>
      <c r="M186" s="46"/>
      <c r="N186" s="47"/>
      <c r="O186" s="132">
        <f>N186+M186</f>
        <v>0</v>
      </c>
      <c r="P186" s="49"/>
    </row>
    <row r="187" spans="1:16" hidden="1" x14ac:dyDescent="0.25">
      <c r="A187" s="219">
        <v>4000</v>
      </c>
      <c r="B187" s="175" t="s">
        <v>206</v>
      </c>
      <c r="C187" s="176">
        <f t="shared" si="48"/>
        <v>0</v>
      </c>
      <c r="D187" s="177">
        <f t="shared" ref="D187:O187" si="66">SUM(D188,D191)</f>
        <v>0</v>
      </c>
      <c r="E187" s="178">
        <f t="shared" si="66"/>
        <v>0</v>
      </c>
      <c r="F187" s="179">
        <f t="shared" si="66"/>
        <v>0</v>
      </c>
      <c r="G187" s="177">
        <f t="shared" si="66"/>
        <v>0</v>
      </c>
      <c r="H187" s="178">
        <f t="shared" si="66"/>
        <v>0</v>
      </c>
      <c r="I187" s="179">
        <f t="shared" si="66"/>
        <v>0</v>
      </c>
      <c r="J187" s="177">
        <f t="shared" si="66"/>
        <v>0</v>
      </c>
      <c r="K187" s="178">
        <f t="shared" si="66"/>
        <v>0</v>
      </c>
      <c r="L187" s="179">
        <f t="shared" si="66"/>
        <v>0</v>
      </c>
      <c r="M187" s="177">
        <f t="shared" si="66"/>
        <v>0</v>
      </c>
      <c r="N187" s="178">
        <f t="shared" si="66"/>
        <v>0</v>
      </c>
      <c r="O187" s="179">
        <f t="shared" si="66"/>
        <v>0</v>
      </c>
      <c r="P187" s="180"/>
    </row>
    <row r="188" spans="1:16" ht="24" hidden="1" x14ac:dyDescent="0.25">
      <c r="A188" s="220">
        <v>4200</v>
      </c>
      <c r="B188" s="181" t="s">
        <v>207</v>
      </c>
      <c r="C188" s="68">
        <f t="shared" si="48"/>
        <v>0</v>
      </c>
      <c r="D188" s="182">
        <f t="shared" ref="D188:O188" si="67">SUM(D189,D190)</f>
        <v>0</v>
      </c>
      <c r="E188" s="183">
        <f t="shared" si="67"/>
        <v>0</v>
      </c>
      <c r="F188" s="71">
        <f t="shared" si="67"/>
        <v>0</v>
      </c>
      <c r="G188" s="182">
        <f t="shared" si="67"/>
        <v>0</v>
      </c>
      <c r="H188" s="183">
        <f t="shared" si="67"/>
        <v>0</v>
      </c>
      <c r="I188" s="71">
        <f t="shared" si="67"/>
        <v>0</v>
      </c>
      <c r="J188" s="182">
        <f t="shared" si="67"/>
        <v>0</v>
      </c>
      <c r="K188" s="183">
        <f t="shared" si="67"/>
        <v>0</v>
      </c>
      <c r="L188" s="71">
        <f t="shared" si="67"/>
        <v>0</v>
      </c>
      <c r="M188" s="182">
        <f t="shared" si="67"/>
        <v>0</v>
      </c>
      <c r="N188" s="183">
        <f t="shared" si="67"/>
        <v>0</v>
      </c>
      <c r="O188" s="71">
        <f t="shared" si="67"/>
        <v>0</v>
      </c>
      <c r="P188" s="75"/>
    </row>
    <row r="189" spans="1:16" ht="36" hidden="1" customHeight="1" x14ac:dyDescent="0.25">
      <c r="A189" s="481">
        <v>4240</v>
      </c>
      <c r="B189" s="80" t="s">
        <v>208</v>
      </c>
      <c r="C189" s="81">
        <f t="shared" si="48"/>
        <v>0</v>
      </c>
      <c r="D189" s="195"/>
      <c r="E189" s="196"/>
      <c r="F189" s="132">
        <f>D189+E189</f>
        <v>0</v>
      </c>
      <c r="G189" s="46"/>
      <c r="H189" s="47"/>
      <c r="I189" s="132">
        <f>G189+H189</f>
        <v>0</v>
      </c>
      <c r="J189" s="46"/>
      <c r="K189" s="47"/>
      <c r="L189" s="132">
        <f>K189+J189</f>
        <v>0</v>
      </c>
      <c r="M189" s="46"/>
      <c r="N189" s="47"/>
      <c r="O189" s="132">
        <f>N189+M189</f>
        <v>0</v>
      </c>
      <c r="P189" s="49"/>
    </row>
    <row r="190" spans="1:16" ht="24" hidden="1" customHeight="1" x14ac:dyDescent="0.25">
      <c r="A190" s="187">
        <v>4250</v>
      </c>
      <c r="B190" s="87" t="s">
        <v>209</v>
      </c>
      <c r="C190" s="88">
        <f t="shared" si="48"/>
        <v>0</v>
      </c>
      <c r="D190" s="193"/>
      <c r="E190" s="194"/>
      <c r="F190" s="55">
        <f>D190+E190</f>
        <v>0</v>
      </c>
      <c r="G190" s="53"/>
      <c r="H190" s="54"/>
      <c r="I190" s="55">
        <f>G190+H190</f>
        <v>0</v>
      </c>
      <c r="J190" s="53"/>
      <c r="K190" s="54"/>
      <c r="L190" s="55">
        <f>K190+J190</f>
        <v>0</v>
      </c>
      <c r="M190" s="53"/>
      <c r="N190" s="54"/>
      <c r="O190" s="55">
        <f>N190+M190</f>
        <v>0</v>
      </c>
      <c r="P190" s="57"/>
    </row>
    <row r="191" spans="1:16" hidden="1" x14ac:dyDescent="0.25">
      <c r="A191" s="67">
        <v>4300</v>
      </c>
      <c r="B191" s="181" t="s">
        <v>210</v>
      </c>
      <c r="C191" s="68">
        <f t="shared" si="48"/>
        <v>0</v>
      </c>
      <c r="D191" s="182">
        <f t="shared" ref="D191:O191" si="68">SUM(D192)</f>
        <v>0</v>
      </c>
      <c r="E191" s="183">
        <f t="shared" si="68"/>
        <v>0</v>
      </c>
      <c r="F191" s="71">
        <f t="shared" si="68"/>
        <v>0</v>
      </c>
      <c r="G191" s="182">
        <f t="shared" si="68"/>
        <v>0</v>
      </c>
      <c r="H191" s="183">
        <f t="shared" si="68"/>
        <v>0</v>
      </c>
      <c r="I191" s="71">
        <f t="shared" si="68"/>
        <v>0</v>
      </c>
      <c r="J191" s="182">
        <f t="shared" si="68"/>
        <v>0</v>
      </c>
      <c r="K191" s="183">
        <f t="shared" si="68"/>
        <v>0</v>
      </c>
      <c r="L191" s="71">
        <f t="shared" si="68"/>
        <v>0</v>
      </c>
      <c r="M191" s="182">
        <f t="shared" si="68"/>
        <v>0</v>
      </c>
      <c r="N191" s="183">
        <f t="shared" si="68"/>
        <v>0</v>
      </c>
      <c r="O191" s="71">
        <f t="shared" si="68"/>
        <v>0</v>
      </c>
      <c r="P191" s="75"/>
    </row>
    <row r="192" spans="1:16" ht="24" hidden="1" x14ac:dyDescent="0.25">
      <c r="A192" s="481">
        <v>4310</v>
      </c>
      <c r="B192" s="80" t="s">
        <v>211</v>
      </c>
      <c r="C192" s="81">
        <f t="shared" si="48"/>
        <v>0</v>
      </c>
      <c r="D192" s="191">
        <f t="shared" ref="D192:O192" si="69">SUM(D193:D193)</f>
        <v>0</v>
      </c>
      <c r="E192" s="192">
        <f t="shared" si="69"/>
        <v>0</v>
      </c>
      <c r="F192" s="132">
        <f t="shared" si="69"/>
        <v>0</v>
      </c>
      <c r="G192" s="191">
        <f t="shared" si="69"/>
        <v>0</v>
      </c>
      <c r="H192" s="192">
        <f t="shared" si="69"/>
        <v>0</v>
      </c>
      <c r="I192" s="132">
        <f t="shared" si="69"/>
        <v>0</v>
      </c>
      <c r="J192" s="191">
        <f t="shared" si="69"/>
        <v>0</v>
      </c>
      <c r="K192" s="192">
        <f t="shared" si="69"/>
        <v>0</v>
      </c>
      <c r="L192" s="132">
        <f t="shared" si="69"/>
        <v>0</v>
      </c>
      <c r="M192" s="191">
        <f t="shared" si="69"/>
        <v>0</v>
      </c>
      <c r="N192" s="192">
        <f t="shared" si="69"/>
        <v>0</v>
      </c>
      <c r="O192" s="132">
        <f t="shared" si="69"/>
        <v>0</v>
      </c>
      <c r="P192" s="49"/>
    </row>
    <row r="193" spans="1:16" ht="36" hidden="1" customHeight="1" x14ac:dyDescent="0.25">
      <c r="A193" s="51">
        <v>4311</v>
      </c>
      <c r="B193" s="87" t="s">
        <v>212</v>
      </c>
      <c r="C193" s="88">
        <f t="shared" si="48"/>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48"/>
        <v>20315</v>
      </c>
      <c r="D194" s="171">
        <f t="shared" ref="D194:O194" si="70">SUM(D195,D230,D269,D283)</f>
        <v>11315</v>
      </c>
      <c r="E194" s="172">
        <f t="shared" si="70"/>
        <v>0</v>
      </c>
      <c r="F194" s="173">
        <f t="shared" si="70"/>
        <v>11315</v>
      </c>
      <c r="G194" s="171">
        <f t="shared" si="70"/>
        <v>6000</v>
      </c>
      <c r="H194" s="172">
        <f t="shared" si="70"/>
        <v>0</v>
      </c>
      <c r="I194" s="173">
        <f t="shared" si="70"/>
        <v>6000</v>
      </c>
      <c r="J194" s="171">
        <f t="shared" si="70"/>
        <v>3000</v>
      </c>
      <c r="K194" s="172">
        <f t="shared" si="70"/>
        <v>0</v>
      </c>
      <c r="L194" s="173">
        <f t="shared" si="70"/>
        <v>3000</v>
      </c>
      <c r="M194" s="171">
        <f t="shared" si="70"/>
        <v>0</v>
      </c>
      <c r="N194" s="172">
        <f t="shared" si="70"/>
        <v>0</v>
      </c>
      <c r="O194" s="173">
        <f t="shared" si="70"/>
        <v>0</v>
      </c>
      <c r="P194" s="174"/>
    </row>
    <row r="195" spans="1:16" x14ac:dyDescent="0.25">
      <c r="A195" s="175">
        <v>5000</v>
      </c>
      <c r="B195" s="175" t="s">
        <v>214</v>
      </c>
      <c r="C195" s="176">
        <f t="shared" si="48"/>
        <v>20315</v>
      </c>
      <c r="D195" s="177">
        <f t="shared" ref="D195:O195" si="71">D196+D204</f>
        <v>11315</v>
      </c>
      <c r="E195" s="178">
        <f t="shared" si="71"/>
        <v>0</v>
      </c>
      <c r="F195" s="179">
        <f t="shared" si="71"/>
        <v>11315</v>
      </c>
      <c r="G195" s="177">
        <f t="shared" si="71"/>
        <v>6000</v>
      </c>
      <c r="H195" s="178">
        <f t="shared" si="71"/>
        <v>0</v>
      </c>
      <c r="I195" s="179">
        <f t="shared" si="71"/>
        <v>6000</v>
      </c>
      <c r="J195" s="177">
        <f t="shared" si="71"/>
        <v>3000</v>
      </c>
      <c r="K195" s="178">
        <f t="shared" si="71"/>
        <v>0</v>
      </c>
      <c r="L195" s="179">
        <f t="shared" si="71"/>
        <v>3000</v>
      </c>
      <c r="M195" s="177">
        <f t="shared" si="71"/>
        <v>0</v>
      </c>
      <c r="N195" s="178">
        <f t="shared" si="71"/>
        <v>0</v>
      </c>
      <c r="O195" s="179">
        <f t="shared" si="71"/>
        <v>0</v>
      </c>
      <c r="P195" s="180"/>
    </row>
    <row r="196" spans="1:16" hidden="1" x14ac:dyDescent="0.25">
      <c r="A196" s="67">
        <v>5100</v>
      </c>
      <c r="B196" s="181" t="s">
        <v>215</v>
      </c>
      <c r="C196" s="68">
        <f t="shared" si="48"/>
        <v>0</v>
      </c>
      <c r="D196" s="182">
        <f t="shared" ref="D196:O196" si="72">D197+D198+D201+D202+D203</f>
        <v>0</v>
      </c>
      <c r="E196" s="183">
        <f t="shared" si="72"/>
        <v>0</v>
      </c>
      <c r="F196" s="71">
        <f t="shared" si="72"/>
        <v>0</v>
      </c>
      <c r="G196" s="182">
        <f t="shared" si="72"/>
        <v>0</v>
      </c>
      <c r="H196" s="183">
        <f t="shared" si="72"/>
        <v>0</v>
      </c>
      <c r="I196" s="71">
        <f t="shared" si="72"/>
        <v>0</v>
      </c>
      <c r="J196" s="182">
        <f t="shared" si="72"/>
        <v>0</v>
      </c>
      <c r="K196" s="183">
        <f t="shared" si="72"/>
        <v>0</v>
      </c>
      <c r="L196" s="71">
        <f t="shared" si="72"/>
        <v>0</v>
      </c>
      <c r="M196" s="182">
        <f t="shared" si="72"/>
        <v>0</v>
      </c>
      <c r="N196" s="183">
        <f t="shared" si="72"/>
        <v>0</v>
      </c>
      <c r="O196" s="71">
        <f t="shared" si="72"/>
        <v>0</v>
      </c>
      <c r="P196" s="75"/>
    </row>
    <row r="197" spans="1:16" ht="12" hidden="1" customHeight="1" x14ac:dyDescent="0.25">
      <c r="A197" s="481">
        <v>5110</v>
      </c>
      <c r="B197" s="80" t="s">
        <v>216</v>
      </c>
      <c r="C197" s="81">
        <f t="shared" si="48"/>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48"/>
        <v>0</v>
      </c>
      <c r="D198" s="188">
        <f t="shared" ref="D198:O198" si="73">D199+D200</f>
        <v>0</v>
      </c>
      <c r="E198" s="189">
        <f t="shared" si="73"/>
        <v>0</v>
      </c>
      <c r="F198" s="55">
        <f t="shared" si="73"/>
        <v>0</v>
      </c>
      <c r="G198" s="188">
        <f t="shared" si="73"/>
        <v>0</v>
      </c>
      <c r="H198" s="189">
        <f t="shared" si="73"/>
        <v>0</v>
      </c>
      <c r="I198" s="55">
        <f t="shared" si="73"/>
        <v>0</v>
      </c>
      <c r="J198" s="188">
        <f t="shared" si="73"/>
        <v>0</v>
      </c>
      <c r="K198" s="189">
        <f t="shared" si="73"/>
        <v>0</v>
      </c>
      <c r="L198" s="55">
        <f t="shared" si="73"/>
        <v>0</v>
      </c>
      <c r="M198" s="188">
        <f t="shared" si="73"/>
        <v>0</v>
      </c>
      <c r="N198" s="189">
        <f t="shared" si="73"/>
        <v>0</v>
      </c>
      <c r="O198" s="55">
        <f t="shared" si="73"/>
        <v>0</v>
      </c>
      <c r="P198" s="57"/>
    </row>
    <row r="199" spans="1:16" ht="12" hidden="1" customHeight="1" x14ac:dyDescent="0.25">
      <c r="A199" s="51">
        <v>5121</v>
      </c>
      <c r="B199" s="87" t="s">
        <v>218</v>
      </c>
      <c r="C199" s="88">
        <f t="shared" si="48"/>
        <v>0</v>
      </c>
      <c r="D199" s="193"/>
      <c r="E199" s="194"/>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7" t="s">
        <v>219</v>
      </c>
      <c r="C200" s="88">
        <f t="shared" si="48"/>
        <v>0</v>
      </c>
      <c r="D200" s="193"/>
      <c r="E200" s="194"/>
      <c r="F200" s="55">
        <f>D200+E200</f>
        <v>0</v>
      </c>
      <c r="G200" s="53"/>
      <c r="H200" s="54"/>
      <c r="I200" s="55">
        <f>G200+H200</f>
        <v>0</v>
      </c>
      <c r="J200" s="53"/>
      <c r="K200" s="54"/>
      <c r="L200" s="55">
        <f>K200+J200</f>
        <v>0</v>
      </c>
      <c r="M200" s="53"/>
      <c r="N200" s="54"/>
      <c r="O200" s="55">
        <f>N200+M200</f>
        <v>0</v>
      </c>
      <c r="P200" s="57"/>
    </row>
    <row r="201" spans="1:16" ht="12" hidden="1" customHeight="1" x14ac:dyDescent="0.25">
      <c r="A201" s="187">
        <v>5130</v>
      </c>
      <c r="B201" s="87" t="s">
        <v>220</v>
      </c>
      <c r="C201" s="88">
        <f t="shared" si="48"/>
        <v>0</v>
      </c>
      <c r="D201" s="193"/>
      <c r="E201" s="194"/>
      <c r="F201" s="55">
        <f>D201+E201</f>
        <v>0</v>
      </c>
      <c r="G201" s="53"/>
      <c r="H201" s="54"/>
      <c r="I201" s="55">
        <f>G201+H201</f>
        <v>0</v>
      </c>
      <c r="J201" s="53"/>
      <c r="K201" s="54"/>
      <c r="L201" s="55">
        <f>K201+J201</f>
        <v>0</v>
      </c>
      <c r="M201" s="53"/>
      <c r="N201" s="54"/>
      <c r="O201" s="55">
        <f>N201+M201</f>
        <v>0</v>
      </c>
      <c r="P201" s="57"/>
    </row>
    <row r="202" spans="1:16" ht="12" hidden="1" customHeight="1" x14ac:dyDescent="0.25">
      <c r="A202" s="187">
        <v>5140</v>
      </c>
      <c r="B202" s="87" t="s">
        <v>221</v>
      </c>
      <c r="C202" s="88">
        <f t="shared" si="48"/>
        <v>0</v>
      </c>
      <c r="D202" s="193"/>
      <c r="E202" s="194"/>
      <c r="F202" s="55">
        <f>D202+E202</f>
        <v>0</v>
      </c>
      <c r="G202" s="53"/>
      <c r="H202" s="54"/>
      <c r="I202" s="55">
        <f>G202+H202</f>
        <v>0</v>
      </c>
      <c r="J202" s="53"/>
      <c r="K202" s="54"/>
      <c r="L202" s="55">
        <f>K202+J202</f>
        <v>0</v>
      </c>
      <c r="M202" s="53"/>
      <c r="N202" s="54"/>
      <c r="O202" s="55">
        <f>N202+M202</f>
        <v>0</v>
      </c>
      <c r="P202" s="57"/>
    </row>
    <row r="203" spans="1:16" ht="24" hidden="1" customHeight="1" x14ac:dyDescent="0.25">
      <c r="A203" s="187">
        <v>5170</v>
      </c>
      <c r="B203" s="87" t="s">
        <v>222</v>
      </c>
      <c r="C203" s="88">
        <f t="shared" si="48"/>
        <v>0</v>
      </c>
      <c r="D203" s="193"/>
      <c r="E203" s="194"/>
      <c r="F203" s="55">
        <f>D203+E203</f>
        <v>0</v>
      </c>
      <c r="G203" s="53"/>
      <c r="H203" s="54"/>
      <c r="I203" s="55">
        <f>G203+H203</f>
        <v>0</v>
      </c>
      <c r="J203" s="53"/>
      <c r="K203" s="54"/>
      <c r="L203" s="55">
        <f>K203+J203</f>
        <v>0</v>
      </c>
      <c r="M203" s="53"/>
      <c r="N203" s="54"/>
      <c r="O203" s="55">
        <f>N203+M203</f>
        <v>0</v>
      </c>
      <c r="P203" s="57"/>
    </row>
    <row r="204" spans="1:16" x14ac:dyDescent="0.25">
      <c r="A204" s="67">
        <v>5200</v>
      </c>
      <c r="B204" s="181" t="s">
        <v>223</v>
      </c>
      <c r="C204" s="68">
        <f t="shared" si="48"/>
        <v>20315</v>
      </c>
      <c r="D204" s="182">
        <f t="shared" ref="D204:O204" si="74">D205+D215+D216+D225+D226+D227+D229</f>
        <v>11315</v>
      </c>
      <c r="E204" s="183">
        <f t="shared" si="74"/>
        <v>0</v>
      </c>
      <c r="F204" s="71">
        <f t="shared" si="74"/>
        <v>11315</v>
      </c>
      <c r="G204" s="182">
        <f t="shared" si="74"/>
        <v>6000</v>
      </c>
      <c r="H204" s="183">
        <f t="shared" si="74"/>
        <v>0</v>
      </c>
      <c r="I204" s="71">
        <f t="shared" si="74"/>
        <v>6000</v>
      </c>
      <c r="J204" s="182">
        <f t="shared" si="74"/>
        <v>3000</v>
      </c>
      <c r="K204" s="183">
        <f t="shared" si="74"/>
        <v>0</v>
      </c>
      <c r="L204" s="71">
        <f t="shared" si="74"/>
        <v>3000</v>
      </c>
      <c r="M204" s="182">
        <f t="shared" si="74"/>
        <v>0</v>
      </c>
      <c r="N204" s="183">
        <f t="shared" si="74"/>
        <v>0</v>
      </c>
      <c r="O204" s="71">
        <f t="shared" si="74"/>
        <v>0</v>
      </c>
      <c r="P204" s="75"/>
    </row>
    <row r="205" spans="1:16" hidden="1" x14ac:dyDescent="0.25">
      <c r="A205" s="184">
        <v>5210</v>
      </c>
      <c r="B205" s="136" t="s">
        <v>224</v>
      </c>
      <c r="C205" s="141">
        <f t="shared" si="48"/>
        <v>0</v>
      </c>
      <c r="D205" s="185">
        <f t="shared" ref="D205:O205" si="75">SUM(D206:D214)</f>
        <v>0</v>
      </c>
      <c r="E205" s="186">
        <f t="shared" si="75"/>
        <v>0</v>
      </c>
      <c r="F205" s="139">
        <f t="shared" si="75"/>
        <v>0</v>
      </c>
      <c r="G205" s="185">
        <f t="shared" si="75"/>
        <v>0</v>
      </c>
      <c r="H205" s="186">
        <f t="shared" si="75"/>
        <v>0</v>
      </c>
      <c r="I205" s="139">
        <f t="shared" si="75"/>
        <v>0</v>
      </c>
      <c r="J205" s="185">
        <f t="shared" si="75"/>
        <v>0</v>
      </c>
      <c r="K205" s="186">
        <f t="shared" si="75"/>
        <v>0</v>
      </c>
      <c r="L205" s="139">
        <f t="shared" si="75"/>
        <v>0</v>
      </c>
      <c r="M205" s="185">
        <f t="shared" si="75"/>
        <v>0</v>
      </c>
      <c r="N205" s="186">
        <f t="shared" si="75"/>
        <v>0</v>
      </c>
      <c r="O205" s="139">
        <f t="shared" si="75"/>
        <v>0</v>
      </c>
      <c r="P205" s="127"/>
    </row>
    <row r="206" spans="1:16" ht="12" hidden="1" customHeight="1" x14ac:dyDescent="0.25">
      <c r="A206" s="44">
        <v>5211</v>
      </c>
      <c r="B206" s="80" t="s">
        <v>225</v>
      </c>
      <c r="C206" s="81">
        <f t="shared" si="48"/>
        <v>0</v>
      </c>
      <c r="D206" s="195"/>
      <c r="E206" s="196"/>
      <c r="F206" s="132">
        <f t="shared" ref="F206:F215" si="76">D206+E206</f>
        <v>0</v>
      </c>
      <c r="G206" s="46"/>
      <c r="H206" s="47"/>
      <c r="I206" s="132">
        <f t="shared" ref="I206:I215" si="77">G206+H206</f>
        <v>0</v>
      </c>
      <c r="J206" s="46"/>
      <c r="K206" s="47"/>
      <c r="L206" s="132">
        <f t="shared" ref="L206:L215" si="78">K206+J206</f>
        <v>0</v>
      </c>
      <c r="M206" s="46"/>
      <c r="N206" s="47"/>
      <c r="O206" s="132">
        <f t="shared" ref="O206:O215" si="79">N206+M206</f>
        <v>0</v>
      </c>
      <c r="P206" s="49"/>
    </row>
    <row r="207" spans="1:16" ht="12" hidden="1" customHeight="1" x14ac:dyDescent="0.25">
      <c r="A207" s="51">
        <v>5212</v>
      </c>
      <c r="B207" s="87" t="s">
        <v>226</v>
      </c>
      <c r="C207" s="88">
        <f t="shared" si="48"/>
        <v>0</v>
      </c>
      <c r="D207" s="193"/>
      <c r="E207" s="194"/>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7" t="s">
        <v>227</v>
      </c>
      <c r="C208" s="88">
        <f t="shared" si="48"/>
        <v>0</v>
      </c>
      <c r="D208" s="193"/>
      <c r="E208" s="194"/>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7" t="s">
        <v>228</v>
      </c>
      <c r="C209" s="88">
        <f t="shared" si="48"/>
        <v>0</v>
      </c>
      <c r="D209" s="193"/>
      <c r="E209" s="194"/>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7" t="s">
        <v>229</v>
      </c>
      <c r="C210" s="88">
        <f t="shared" si="48"/>
        <v>0</v>
      </c>
      <c r="D210" s="193"/>
      <c r="E210" s="194"/>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7" t="s">
        <v>230</v>
      </c>
      <c r="C211" s="88">
        <f t="shared" si="48"/>
        <v>0</v>
      </c>
      <c r="D211" s="193"/>
      <c r="E211" s="194"/>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7" t="s">
        <v>231</v>
      </c>
      <c r="C212" s="88">
        <f t="shared" ref="C212:C275" si="80">F212+I212+L212+O212</f>
        <v>0</v>
      </c>
      <c r="D212" s="193"/>
      <c r="E212" s="194"/>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7" t="s">
        <v>232</v>
      </c>
      <c r="C213" s="88">
        <f t="shared" si="80"/>
        <v>0</v>
      </c>
      <c r="D213" s="193"/>
      <c r="E213" s="194"/>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7" t="s">
        <v>233</v>
      </c>
      <c r="C214" s="88">
        <f t="shared" si="80"/>
        <v>0</v>
      </c>
      <c r="D214" s="193"/>
      <c r="E214" s="194"/>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7">
        <v>5220</v>
      </c>
      <c r="B215" s="87" t="s">
        <v>234</v>
      </c>
      <c r="C215" s="88">
        <f t="shared" si="80"/>
        <v>0</v>
      </c>
      <c r="D215" s="193"/>
      <c r="E215" s="194"/>
      <c r="F215" s="55">
        <f t="shared" si="76"/>
        <v>0</v>
      </c>
      <c r="G215" s="53"/>
      <c r="H215" s="54"/>
      <c r="I215" s="55">
        <f t="shared" si="77"/>
        <v>0</v>
      </c>
      <c r="J215" s="53"/>
      <c r="K215" s="54"/>
      <c r="L215" s="55">
        <f t="shared" si="78"/>
        <v>0</v>
      </c>
      <c r="M215" s="53"/>
      <c r="N215" s="54"/>
      <c r="O215" s="55">
        <f t="shared" si="79"/>
        <v>0</v>
      </c>
      <c r="P215" s="57"/>
    </row>
    <row r="216" spans="1:16" x14ac:dyDescent="0.25">
      <c r="A216" s="187">
        <v>5230</v>
      </c>
      <c r="B216" s="87" t="s">
        <v>235</v>
      </c>
      <c r="C216" s="88">
        <f t="shared" si="80"/>
        <v>20315</v>
      </c>
      <c r="D216" s="188">
        <f t="shared" ref="D216:O216" si="81">SUM(D217:D224)</f>
        <v>11315</v>
      </c>
      <c r="E216" s="189">
        <f t="shared" si="81"/>
        <v>0</v>
      </c>
      <c r="F216" s="55">
        <f t="shared" si="81"/>
        <v>11315</v>
      </c>
      <c r="G216" s="188">
        <f t="shared" si="81"/>
        <v>6000</v>
      </c>
      <c r="H216" s="189">
        <f t="shared" si="81"/>
        <v>0</v>
      </c>
      <c r="I216" s="55">
        <f t="shared" si="81"/>
        <v>6000</v>
      </c>
      <c r="J216" s="188">
        <f t="shared" si="81"/>
        <v>3000</v>
      </c>
      <c r="K216" s="189">
        <f t="shared" si="81"/>
        <v>0</v>
      </c>
      <c r="L216" s="55">
        <f t="shared" si="81"/>
        <v>3000</v>
      </c>
      <c r="M216" s="188">
        <f t="shared" si="81"/>
        <v>0</v>
      </c>
      <c r="N216" s="189">
        <f t="shared" si="81"/>
        <v>0</v>
      </c>
      <c r="O216" s="55">
        <f t="shared" si="81"/>
        <v>0</v>
      </c>
      <c r="P216" s="57"/>
    </row>
    <row r="217" spans="1:16" ht="12" hidden="1" customHeight="1" x14ac:dyDescent="0.25">
      <c r="A217" s="51">
        <v>5231</v>
      </c>
      <c r="B217" s="87" t="s">
        <v>236</v>
      </c>
      <c r="C217" s="88">
        <f t="shared" si="80"/>
        <v>0</v>
      </c>
      <c r="D217" s="193"/>
      <c r="E217" s="194"/>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57"/>
    </row>
    <row r="218" spans="1:16" ht="12" hidden="1" customHeight="1" x14ac:dyDescent="0.25">
      <c r="A218" s="51">
        <v>5232</v>
      </c>
      <c r="B218" s="87" t="s">
        <v>237</v>
      </c>
      <c r="C218" s="88">
        <f t="shared" si="80"/>
        <v>0</v>
      </c>
      <c r="D218" s="193"/>
      <c r="E218" s="194"/>
      <c r="F218" s="55">
        <f t="shared" si="82"/>
        <v>0</v>
      </c>
      <c r="G218" s="53"/>
      <c r="H218" s="54"/>
      <c r="I218" s="55">
        <f t="shared" si="83"/>
        <v>0</v>
      </c>
      <c r="J218" s="53"/>
      <c r="K218" s="54"/>
      <c r="L218" s="55">
        <f t="shared" si="84"/>
        <v>0</v>
      </c>
      <c r="M218" s="53"/>
      <c r="N218" s="54"/>
      <c r="O218" s="55">
        <f t="shared" si="85"/>
        <v>0</v>
      </c>
      <c r="P218" s="57"/>
    </row>
    <row r="219" spans="1:16" ht="12" customHeight="1" x14ac:dyDescent="0.25">
      <c r="A219" s="51">
        <v>5233</v>
      </c>
      <c r="B219" s="87" t="s">
        <v>238</v>
      </c>
      <c r="C219" s="88">
        <f t="shared" si="80"/>
        <v>13755</v>
      </c>
      <c r="D219" s="193">
        <v>7755</v>
      </c>
      <c r="E219" s="194"/>
      <c r="F219" s="55">
        <f t="shared" si="82"/>
        <v>7755</v>
      </c>
      <c r="G219" s="53">
        <v>6000</v>
      </c>
      <c r="H219" s="54"/>
      <c r="I219" s="55">
        <f t="shared" si="83"/>
        <v>6000</v>
      </c>
      <c r="J219" s="53"/>
      <c r="K219" s="54"/>
      <c r="L219" s="55">
        <f t="shared" si="84"/>
        <v>0</v>
      </c>
      <c r="M219" s="53"/>
      <c r="N219" s="54"/>
      <c r="O219" s="55">
        <f t="shared" si="85"/>
        <v>0</v>
      </c>
      <c r="P219" s="57"/>
    </row>
    <row r="220" spans="1:16" ht="24" hidden="1" customHeight="1" x14ac:dyDescent="0.25">
      <c r="A220" s="51">
        <v>5234</v>
      </c>
      <c r="B220" s="87" t="s">
        <v>239</v>
      </c>
      <c r="C220" s="88">
        <f t="shared" si="80"/>
        <v>0</v>
      </c>
      <c r="D220" s="193"/>
      <c r="E220" s="194"/>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7" t="s">
        <v>240</v>
      </c>
      <c r="C221" s="88">
        <f t="shared" si="80"/>
        <v>0</v>
      </c>
      <c r="D221" s="193"/>
      <c r="E221" s="194"/>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7" t="s">
        <v>241</v>
      </c>
      <c r="C222" s="88">
        <f t="shared" si="80"/>
        <v>0</v>
      </c>
      <c r="D222" s="193"/>
      <c r="E222" s="194"/>
      <c r="F222" s="55">
        <f t="shared" si="82"/>
        <v>0</v>
      </c>
      <c r="G222" s="53"/>
      <c r="H222" s="54"/>
      <c r="I222" s="55">
        <f t="shared" si="83"/>
        <v>0</v>
      </c>
      <c r="J222" s="53"/>
      <c r="K222" s="54"/>
      <c r="L222" s="55">
        <f t="shared" si="84"/>
        <v>0</v>
      </c>
      <c r="M222" s="53"/>
      <c r="N222" s="54"/>
      <c r="O222" s="55">
        <f t="shared" si="85"/>
        <v>0</v>
      </c>
      <c r="P222" s="57"/>
    </row>
    <row r="223" spans="1:16" ht="22.5" customHeight="1" x14ac:dyDescent="0.25">
      <c r="A223" s="51">
        <v>5238</v>
      </c>
      <c r="B223" s="87" t="s">
        <v>242</v>
      </c>
      <c r="C223" s="88">
        <f t="shared" si="80"/>
        <v>3111</v>
      </c>
      <c r="D223" s="193">
        <v>3111</v>
      </c>
      <c r="E223" s="194"/>
      <c r="F223" s="55">
        <f t="shared" si="82"/>
        <v>3111</v>
      </c>
      <c r="G223" s="53"/>
      <c r="H223" s="54"/>
      <c r="I223" s="55">
        <f t="shared" si="83"/>
        <v>0</v>
      </c>
      <c r="J223" s="53"/>
      <c r="K223" s="54"/>
      <c r="L223" s="55">
        <f t="shared" si="84"/>
        <v>0</v>
      </c>
      <c r="M223" s="53"/>
      <c r="N223" s="54"/>
      <c r="O223" s="55">
        <f t="shared" si="85"/>
        <v>0</v>
      </c>
      <c r="P223" s="57"/>
    </row>
    <row r="224" spans="1:16" ht="24" customHeight="1" x14ac:dyDescent="0.25">
      <c r="A224" s="51">
        <v>5239</v>
      </c>
      <c r="B224" s="87" t="s">
        <v>243</v>
      </c>
      <c r="C224" s="88">
        <f t="shared" si="80"/>
        <v>3449</v>
      </c>
      <c r="D224" s="193">
        <v>449</v>
      </c>
      <c r="E224" s="194"/>
      <c r="F224" s="55">
        <f t="shared" si="82"/>
        <v>449</v>
      </c>
      <c r="G224" s="53"/>
      <c r="H224" s="54"/>
      <c r="I224" s="55">
        <f t="shared" si="83"/>
        <v>0</v>
      </c>
      <c r="J224" s="53">
        <v>3000</v>
      </c>
      <c r="K224" s="54"/>
      <c r="L224" s="55">
        <f t="shared" si="84"/>
        <v>3000</v>
      </c>
      <c r="M224" s="53"/>
      <c r="N224" s="54"/>
      <c r="O224" s="55">
        <f t="shared" si="85"/>
        <v>0</v>
      </c>
      <c r="P224" s="57"/>
    </row>
    <row r="225" spans="1:16" ht="24" hidden="1" customHeight="1" x14ac:dyDescent="0.25">
      <c r="A225" s="187">
        <v>5240</v>
      </c>
      <c r="B225" s="87" t="s">
        <v>244</v>
      </c>
      <c r="C225" s="88">
        <f t="shared" si="80"/>
        <v>0</v>
      </c>
      <c r="D225" s="193"/>
      <c r="E225" s="194"/>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7">
        <v>5250</v>
      </c>
      <c r="B226" s="87" t="s">
        <v>245</v>
      </c>
      <c r="C226" s="88">
        <f t="shared" si="80"/>
        <v>0</v>
      </c>
      <c r="D226" s="193"/>
      <c r="E226" s="194"/>
      <c r="F226" s="55">
        <f t="shared" si="82"/>
        <v>0</v>
      </c>
      <c r="G226" s="53"/>
      <c r="H226" s="54"/>
      <c r="I226" s="55">
        <f t="shared" si="83"/>
        <v>0</v>
      </c>
      <c r="J226" s="53"/>
      <c r="K226" s="54"/>
      <c r="L226" s="55">
        <f t="shared" si="84"/>
        <v>0</v>
      </c>
      <c r="M226" s="53"/>
      <c r="N226" s="54"/>
      <c r="O226" s="55">
        <f t="shared" si="85"/>
        <v>0</v>
      </c>
      <c r="P226" s="57"/>
    </row>
    <row r="227" spans="1:16" hidden="1" x14ac:dyDescent="0.25">
      <c r="A227" s="187">
        <v>5260</v>
      </c>
      <c r="B227" s="87" t="s">
        <v>246</v>
      </c>
      <c r="C227" s="88">
        <f t="shared" si="80"/>
        <v>0</v>
      </c>
      <c r="D227" s="188">
        <f t="shared" ref="D227:O227" si="86">SUM(D228)</f>
        <v>0</v>
      </c>
      <c r="E227" s="189">
        <f t="shared" si="86"/>
        <v>0</v>
      </c>
      <c r="F227" s="55">
        <f t="shared" si="86"/>
        <v>0</v>
      </c>
      <c r="G227" s="188">
        <f t="shared" si="86"/>
        <v>0</v>
      </c>
      <c r="H227" s="189">
        <f t="shared" si="86"/>
        <v>0</v>
      </c>
      <c r="I227" s="55">
        <f t="shared" si="86"/>
        <v>0</v>
      </c>
      <c r="J227" s="188">
        <f t="shared" si="86"/>
        <v>0</v>
      </c>
      <c r="K227" s="189">
        <f t="shared" si="86"/>
        <v>0</v>
      </c>
      <c r="L227" s="55">
        <f t="shared" si="86"/>
        <v>0</v>
      </c>
      <c r="M227" s="188">
        <f t="shared" si="86"/>
        <v>0</v>
      </c>
      <c r="N227" s="189">
        <f t="shared" si="86"/>
        <v>0</v>
      </c>
      <c r="O227" s="55">
        <f t="shared" si="86"/>
        <v>0</v>
      </c>
      <c r="P227" s="57"/>
    </row>
    <row r="228" spans="1:16" ht="24" hidden="1" customHeight="1" x14ac:dyDescent="0.25">
      <c r="A228" s="51">
        <v>5269</v>
      </c>
      <c r="B228" s="87" t="s">
        <v>247</v>
      </c>
      <c r="C228" s="88">
        <f t="shared" si="80"/>
        <v>0</v>
      </c>
      <c r="D228" s="193"/>
      <c r="E228" s="194"/>
      <c r="F228" s="55">
        <f>D228+E228</f>
        <v>0</v>
      </c>
      <c r="G228" s="53"/>
      <c r="H228" s="54"/>
      <c r="I228" s="55">
        <f>G228+H228</f>
        <v>0</v>
      </c>
      <c r="J228" s="53"/>
      <c r="K228" s="54"/>
      <c r="L228" s="55">
        <f>K228+J228</f>
        <v>0</v>
      </c>
      <c r="M228" s="53"/>
      <c r="N228" s="54"/>
      <c r="O228" s="55">
        <f>N228+M228</f>
        <v>0</v>
      </c>
      <c r="P228" s="57"/>
    </row>
    <row r="229" spans="1:16" ht="24" hidden="1" customHeight="1" x14ac:dyDescent="0.25">
      <c r="A229" s="184">
        <v>5270</v>
      </c>
      <c r="B229" s="136" t="s">
        <v>248</v>
      </c>
      <c r="C229" s="141">
        <f t="shared" si="80"/>
        <v>0</v>
      </c>
      <c r="D229" s="199"/>
      <c r="E229" s="200"/>
      <c r="F229" s="139">
        <f>D229+E229</f>
        <v>0</v>
      </c>
      <c r="G229" s="142"/>
      <c r="H229" s="143"/>
      <c r="I229" s="139">
        <f>G229+H229</f>
        <v>0</v>
      </c>
      <c r="J229" s="142"/>
      <c r="K229" s="143"/>
      <c r="L229" s="139">
        <f>K229+J229</f>
        <v>0</v>
      </c>
      <c r="M229" s="142"/>
      <c r="N229" s="143"/>
      <c r="O229" s="139">
        <f>N229+M229</f>
        <v>0</v>
      </c>
      <c r="P229" s="127"/>
    </row>
    <row r="230" spans="1:16" hidden="1" x14ac:dyDescent="0.25">
      <c r="A230" s="175">
        <v>6000</v>
      </c>
      <c r="B230" s="175" t="s">
        <v>249</v>
      </c>
      <c r="C230" s="176">
        <f t="shared" si="80"/>
        <v>0</v>
      </c>
      <c r="D230" s="177">
        <f t="shared" ref="D230:O230" si="87">D231+D251+D259</f>
        <v>0</v>
      </c>
      <c r="E230" s="178">
        <f t="shared" si="87"/>
        <v>0</v>
      </c>
      <c r="F230" s="179">
        <f t="shared" si="87"/>
        <v>0</v>
      </c>
      <c r="G230" s="177">
        <f t="shared" si="87"/>
        <v>0</v>
      </c>
      <c r="H230" s="178">
        <f t="shared" si="87"/>
        <v>0</v>
      </c>
      <c r="I230" s="179">
        <f t="shared" si="87"/>
        <v>0</v>
      </c>
      <c r="J230" s="177">
        <f t="shared" si="87"/>
        <v>0</v>
      </c>
      <c r="K230" s="178">
        <f t="shared" si="87"/>
        <v>0</v>
      </c>
      <c r="L230" s="179">
        <f t="shared" si="87"/>
        <v>0</v>
      </c>
      <c r="M230" s="177">
        <f t="shared" si="87"/>
        <v>0</v>
      </c>
      <c r="N230" s="178">
        <f t="shared" si="87"/>
        <v>0</v>
      </c>
      <c r="O230" s="179">
        <f t="shared" si="87"/>
        <v>0</v>
      </c>
      <c r="P230" s="180"/>
    </row>
    <row r="231" spans="1:16" ht="14.25" hidden="1" customHeight="1" x14ac:dyDescent="0.25">
      <c r="A231" s="213">
        <v>6200</v>
      </c>
      <c r="B231" s="204" t="s">
        <v>250</v>
      </c>
      <c r="C231" s="214">
        <f t="shared" si="80"/>
        <v>0</v>
      </c>
      <c r="D231" s="215">
        <f t="shared" ref="D231:O231" si="88">SUM(D232,D233,D235,D238,D244,D245,D246)</f>
        <v>0</v>
      </c>
      <c r="E231" s="216">
        <f t="shared" si="88"/>
        <v>0</v>
      </c>
      <c r="F231" s="217">
        <f t="shared" si="88"/>
        <v>0</v>
      </c>
      <c r="G231" s="215">
        <f t="shared" si="88"/>
        <v>0</v>
      </c>
      <c r="H231" s="216">
        <f t="shared" si="88"/>
        <v>0</v>
      </c>
      <c r="I231" s="217">
        <f t="shared" si="88"/>
        <v>0</v>
      </c>
      <c r="J231" s="215">
        <f t="shared" si="88"/>
        <v>0</v>
      </c>
      <c r="K231" s="216">
        <f t="shared" si="88"/>
        <v>0</v>
      </c>
      <c r="L231" s="217">
        <f t="shared" si="88"/>
        <v>0</v>
      </c>
      <c r="M231" s="215">
        <f t="shared" si="88"/>
        <v>0</v>
      </c>
      <c r="N231" s="216">
        <f t="shared" si="88"/>
        <v>0</v>
      </c>
      <c r="O231" s="217">
        <f t="shared" si="88"/>
        <v>0</v>
      </c>
      <c r="P231" s="218"/>
    </row>
    <row r="232" spans="1:16" ht="24" hidden="1" customHeight="1" x14ac:dyDescent="0.25">
      <c r="A232" s="481">
        <v>6220</v>
      </c>
      <c r="B232" s="80" t="s">
        <v>251</v>
      </c>
      <c r="C232" s="81">
        <f t="shared" si="80"/>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80"/>
        <v>0</v>
      </c>
      <c r="D233" s="188">
        <f t="shared" ref="D233:O233" si="89">SUM(D234)</f>
        <v>0</v>
      </c>
      <c r="E233" s="189">
        <f t="shared" si="89"/>
        <v>0</v>
      </c>
      <c r="F233" s="55">
        <f t="shared" si="89"/>
        <v>0</v>
      </c>
      <c r="G233" s="188">
        <f t="shared" si="89"/>
        <v>0</v>
      </c>
      <c r="H233" s="189">
        <f t="shared" si="89"/>
        <v>0</v>
      </c>
      <c r="I233" s="55">
        <f t="shared" si="89"/>
        <v>0</v>
      </c>
      <c r="J233" s="188">
        <f t="shared" si="89"/>
        <v>0</v>
      </c>
      <c r="K233" s="189">
        <f t="shared" si="89"/>
        <v>0</v>
      </c>
      <c r="L233" s="55">
        <f t="shared" si="89"/>
        <v>0</v>
      </c>
      <c r="M233" s="188">
        <f t="shared" si="89"/>
        <v>0</v>
      </c>
      <c r="N233" s="189">
        <f t="shared" si="89"/>
        <v>0</v>
      </c>
      <c r="O233" s="55">
        <f t="shared" si="89"/>
        <v>0</v>
      </c>
      <c r="P233" s="57"/>
    </row>
    <row r="234" spans="1:16" ht="24" hidden="1" customHeight="1" x14ac:dyDescent="0.25">
      <c r="A234" s="51">
        <v>6239</v>
      </c>
      <c r="B234" s="80" t="s">
        <v>253</v>
      </c>
      <c r="C234" s="88">
        <f t="shared" si="80"/>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80"/>
        <v>0</v>
      </c>
      <c r="D235" s="188">
        <f t="shared" ref="D235:O235" si="90">SUM(D236:D237)</f>
        <v>0</v>
      </c>
      <c r="E235" s="189">
        <f t="shared" si="90"/>
        <v>0</v>
      </c>
      <c r="F235" s="55">
        <f t="shared" si="90"/>
        <v>0</v>
      </c>
      <c r="G235" s="188">
        <f t="shared" si="90"/>
        <v>0</v>
      </c>
      <c r="H235" s="189">
        <f t="shared" si="90"/>
        <v>0</v>
      </c>
      <c r="I235" s="55">
        <f t="shared" si="90"/>
        <v>0</v>
      </c>
      <c r="J235" s="188">
        <f t="shared" si="90"/>
        <v>0</v>
      </c>
      <c r="K235" s="189">
        <f t="shared" si="90"/>
        <v>0</v>
      </c>
      <c r="L235" s="55">
        <f t="shared" si="90"/>
        <v>0</v>
      </c>
      <c r="M235" s="188">
        <f t="shared" si="90"/>
        <v>0</v>
      </c>
      <c r="N235" s="189">
        <f t="shared" si="90"/>
        <v>0</v>
      </c>
      <c r="O235" s="55">
        <f t="shared" si="90"/>
        <v>0</v>
      </c>
      <c r="P235" s="57"/>
    </row>
    <row r="236" spans="1:16" ht="12" hidden="1" customHeight="1" x14ac:dyDescent="0.25">
      <c r="A236" s="51">
        <v>6241</v>
      </c>
      <c r="B236" s="87" t="s">
        <v>255</v>
      </c>
      <c r="C236" s="88">
        <f t="shared" si="80"/>
        <v>0</v>
      </c>
      <c r="D236" s="193"/>
      <c r="E236" s="194"/>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7" t="s">
        <v>256</v>
      </c>
      <c r="C237" s="88">
        <f t="shared" si="80"/>
        <v>0</v>
      </c>
      <c r="D237" s="193"/>
      <c r="E237" s="194"/>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7">
        <v>6250</v>
      </c>
      <c r="B238" s="87" t="s">
        <v>257</v>
      </c>
      <c r="C238" s="88">
        <f t="shared" si="80"/>
        <v>0</v>
      </c>
      <c r="D238" s="188">
        <f t="shared" ref="D238:O238" si="91">SUM(D239:D243)</f>
        <v>0</v>
      </c>
      <c r="E238" s="189">
        <f t="shared" si="91"/>
        <v>0</v>
      </c>
      <c r="F238" s="55">
        <f t="shared" si="91"/>
        <v>0</v>
      </c>
      <c r="G238" s="188">
        <f t="shared" si="91"/>
        <v>0</v>
      </c>
      <c r="H238" s="189">
        <f t="shared" si="91"/>
        <v>0</v>
      </c>
      <c r="I238" s="55">
        <f t="shared" si="91"/>
        <v>0</v>
      </c>
      <c r="J238" s="188">
        <f t="shared" si="91"/>
        <v>0</v>
      </c>
      <c r="K238" s="189">
        <f t="shared" si="91"/>
        <v>0</v>
      </c>
      <c r="L238" s="55">
        <f t="shared" si="91"/>
        <v>0</v>
      </c>
      <c r="M238" s="188">
        <f t="shared" si="91"/>
        <v>0</v>
      </c>
      <c r="N238" s="189">
        <f t="shared" si="91"/>
        <v>0</v>
      </c>
      <c r="O238" s="55">
        <f t="shared" si="91"/>
        <v>0</v>
      </c>
      <c r="P238" s="57"/>
    </row>
    <row r="239" spans="1:16" ht="14.25" hidden="1" customHeight="1" x14ac:dyDescent="0.25">
      <c r="A239" s="51">
        <v>6252</v>
      </c>
      <c r="B239" s="87" t="s">
        <v>258</v>
      </c>
      <c r="C239" s="88">
        <f t="shared" si="80"/>
        <v>0</v>
      </c>
      <c r="D239" s="193"/>
      <c r="E239" s="194"/>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7" t="s">
        <v>259</v>
      </c>
      <c r="C240" s="88">
        <f t="shared" si="80"/>
        <v>0</v>
      </c>
      <c r="D240" s="193"/>
      <c r="E240" s="194"/>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7" t="s">
        <v>260</v>
      </c>
      <c r="C241" s="88">
        <f t="shared" si="80"/>
        <v>0</v>
      </c>
      <c r="D241" s="193"/>
      <c r="E241" s="194"/>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7" t="s">
        <v>261</v>
      </c>
      <c r="C242" s="88">
        <f t="shared" si="80"/>
        <v>0</v>
      </c>
      <c r="D242" s="193"/>
      <c r="E242" s="194"/>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7" t="s">
        <v>262</v>
      </c>
      <c r="C243" s="88">
        <f t="shared" si="80"/>
        <v>0</v>
      </c>
      <c r="D243" s="193"/>
      <c r="E243" s="194"/>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7">
        <v>6260</v>
      </c>
      <c r="B244" s="87" t="s">
        <v>263</v>
      </c>
      <c r="C244" s="88">
        <f t="shared" si="80"/>
        <v>0</v>
      </c>
      <c r="D244" s="193"/>
      <c r="E244" s="194"/>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7">
        <v>6270</v>
      </c>
      <c r="B245" s="87" t="s">
        <v>264</v>
      </c>
      <c r="C245" s="88">
        <f t="shared" si="80"/>
        <v>0</v>
      </c>
      <c r="D245" s="193"/>
      <c r="E245" s="194"/>
      <c r="F245" s="55">
        <f t="shared" si="92"/>
        <v>0</v>
      </c>
      <c r="G245" s="53"/>
      <c r="H245" s="54"/>
      <c r="I245" s="55">
        <f t="shared" si="93"/>
        <v>0</v>
      </c>
      <c r="J245" s="53"/>
      <c r="K245" s="54"/>
      <c r="L245" s="55">
        <f t="shared" si="94"/>
        <v>0</v>
      </c>
      <c r="M245" s="53"/>
      <c r="N245" s="54"/>
      <c r="O245" s="55">
        <f t="shared" si="95"/>
        <v>0</v>
      </c>
      <c r="P245" s="57"/>
    </row>
    <row r="246" spans="1:16" ht="24" hidden="1" x14ac:dyDescent="0.25">
      <c r="A246" s="481">
        <v>6290</v>
      </c>
      <c r="B246" s="80" t="s">
        <v>265</v>
      </c>
      <c r="C246" s="205">
        <f t="shared" si="80"/>
        <v>0</v>
      </c>
      <c r="D246" s="191">
        <f>SUM(D247:D250)</f>
        <v>0</v>
      </c>
      <c r="E246" s="192">
        <f>SUM(E247:E250)</f>
        <v>0</v>
      </c>
      <c r="F246" s="132">
        <f>SUM(F247:F250)</f>
        <v>0</v>
      </c>
      <c r="G246" s="191">
        <f t="shared" ref="G246:M246" si="96">SUM(G247:G250)</f>
        <v>0</v>
      </c>
      <c r="H246" s="192">
        <f>SUM(H247:H250)</f>
        <v>0</v>
      </c>
      <c r="I246" s="132">
        <f>SUM(I247:I250)</f>
        <v>0</v>
      </c>
      <c r="J246" s="191">
        <f t="shared" si="96"/>
        <v>0</v>
      </c>
      <c r="K246" s="192">
        <f>SUM(K247:K250)</f>
        <v>0</v>
      </c>
      <c r="L246" s="132">
        <f>SUM(L247:L250)</f>
        <v>0</v>
      </c>
      <c r="M246" s="191">
        <f t="shared" si="96"/>
        <v>0</v>
      </c>
      <c r="N246" s="192">
        <f>SUM(N247:N250)</f>
        <v>0</v>
      </c>
      <c r="O246" s="132">
        <f>SUM(O247:O250)</f>
        <v>0</v>
      </c>
      <c r="P246" s="49"/>
    </row>
    <row r="247" spans="1:16" ht="12" hidden="1" customHeight="1" x14ac:dyDescent="0.25">
      <c r="A247" s="51">
        <v>6291</v>
      </c>
      <c r="B247" s="87" t="s">
        <v>266</v>
      </c>
      <c r="C247" s="88">
        <f t="shared" si="80"/>
        <v>0</v>
      </c>
      <c r="D247" s="193"/>
      <c r="E247" s="194"/>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7" t="s">
        <v>267</v>
      </c>
      <c r="C248" s="88">
        <f t="shared" si="80"/>
        <v>0</v>
      </c>
      <c r="D248" s="193"/>
      <c r="E248" s="194"/>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7" t="s">
        <v>268</v>
      </c>
      <c r="C249" s="88">
        <f t="shared" si="80"/>
        <v>0</v>
      </c>
      <c r="D249" s="193"/>
      <c r="E249" s="194"/>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7" t="s">
        <v>269</v>
      </c>
      <c r="C250" s="88">
        <f t="shared" si="80"/>
        <v>0</v>
      </c>
      <c r="D250" s="193"/>
      <c r="E250" s="194"/>
      <c r="F250" s="55">
        <f>D250+E250</f>
        <v>0</v>
      </c>
      <c r="G250" s="53"/>
      <c r="H250" s="54"/>
      <c r="I250" s="55">
        <f>G250+H250</f>
        <v>0</v>
      </c>
      <c r="J250" s="53"/>
      <c r="K250" s="54"/>
      <c r="L250" s="55">
        <f>K250+J250</f>
        <v>0</v>
      </c>
      <c r="M250" s="53"/>
      <c r="N250" s="54"/>
      <c r="O250" s="55">
        <f>N250+M250</f>
        <v>0</v>
      </c>
      <c r="P250" s="57"/>
    </row>
    <row r="251" spans="1:16" hidden="1" x14ac:dyDescent="0.25">
      <c r="A251" s="67">
        <v>6300</v>
      </c>
      <c r="B251" s="181" t="s">
        <v>270</v>
      </c>
      <c r="C251" s="68">
        <f t="shared" si="80"/>
        <v>0</v>
      </c>
      <c r="D251" s="182">
        <f>SUM(D252,D257,D258)</f>
        <v>0</v>
      </c>
      <c r="E251" s="183">
        <f>SUM(E252,E257,E258)</f>
        <v>0</v>
      </c>
      <c r="F251" s="71">
        <f>SUM(F252,F257,F258)</f>
        <v>0</v>
      </c>
      <c r="G251" s="182">
        <f t="shared" ref="G251:M251" si="97">SUM(G252,G257,G258)</f>
        <v>0</v>
      </c>
      <c r="H251" s="183">
        <f>SUM(H252,H257,H258)</f>
        <v>0</v>
      </c>
      <c r="I251" s="71">
        <f>SUM(I252,I257,I258)</f>
        <v>0</v>
      </c>
      <c r="J251" s="182">
        <f t="shared" si="97"/>
        <v>0</v>
      </c>
      <c r="K251" s="183">
        <f>SUM(K252,K257,K258)</f>
        <v>0</v>
      </c>
      <c r="L251" s="71">
        <f>SUM(L252,L257,L258)</f>
        <v>0</v>
      </c>
      <c r="M251" s="182">
        <f t="shared" si="97"/>
        <v>0</v>
      </c>
      <c r="N251" s="183">
        <f>SUM(N252,N257,N258)</f>
        <v>0</v>
      </c>
      <c r="O251" s="71">
        <f>SUM(O252,O257,O258)</f>
        <v>0</v>
      </c>
      <c r="P251" s="75"/>
    </row>
    <row r="252" spans="1:16" ht="24" hidden="1" x14ac:dyDescent="0.25">
      <c r="A252" s="481">
        <v>6320</v>
      </c>
      <c r="B252" s="80" t="s">
        <v>271</v>
      </c>
      <c r="C252" s="205">
        <f t="shared" si="80"/>
        <v>0</v>
      </c>
      <c r="D252" s="191">
        <f>SUM(D253:D256)</f>
        <v>0</v>
      </c>
      <c r="E252" s="192">
        <f>SUM(E253:E256)</f>
        <v>0</v>
      </c>
      <c r="F252" s="132">
        <f>SUM(F253:F256)</f>
        <v>0</v>
      </c>
      <c r="G252" s="191">
        <f t="shared" ref="G252:M252" si="98">SUM(G253:G256)</f>
        <v>0</v>
      </c>
      <c r="H252" s="192">
        <f>SUM(H253:H256)</f>
        <v>0</v>
      </c>
      <c r="I252" s="132">
        <f>SUM(I253:I256)</f>
        <v>0</v>
      </c>
      <c r="J252" s="191">
        <f t="shared" si="98"/>
        <v>0</v>
      </c>
      <c r="K252" s="192">
        <f>SUM(K253:K256)</f>
        <v>0</v>
      </c>
      <c r="L252" s="132">
        <f>SUM(L253:L256)</f>
        <v>0</v>
      </c>
      <c r="M252" s="191">
        <f t="shared" si="98"/>
        <v>0</v>
      </c>
      <c r="N252" s="192">
        <f>SUM(N253:N256)</f>
        <v>0</v>
      </c>
      <c r="O252" s="132">
        <f>SUM(O253:O256)</f>
        <v>0</v>
      </c>
      <c r="P252" s="49"/>
    </row>
    <row r="253" spans="1:16" ht="12" hidden="1" customHeight="1" x14ac:dyDescent="0.25">
      <c r="A253" s="51">
        <v>6322</v>
      </c>
      <c r="B253" s="87" t="s">
        <v>272</v>
      </c>
      <c r="C253" s="88">
        <f t="shared" si="80"/>
        <v>0</v>
      </c>
      <c r="D253" s="193"/>
      <c r="E253" s="194"/>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7" t="s">
        <v>273</v>
      </c>
      <c r="C254" s="88">
        <f t="shared" si="80"/>
        <v>0</v>
      </c>
      <c r="D254" s="193"/>
      <c r="E254" s="194"/>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7" t="s">
        <v>274</v>
      </c>
      <c r="C255" s="88">
        <f t="shared" si="80"/>
        <v>0</v>
      </c>
      <c r="D255" s="193"/>
      <c r="E255" s="194"/>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0" t="s">
        <v>275</v>
      </c>
      <c r="C256" s="81">
        <f t="shared" si="80"/>
        <v>0</v>
      </c>
      <c r="D256" s="195"/>
      <c r="E256" s="196"/>
      <c r="F256" s="132">
        <f t="shared" si="99"/>
        <v>0</v>
      </c>
      <c r="G256" s="46"/>
      <c r="H256" s="47"/>
      <c r="I256" s="132">
        <f t="shared" si="100"/>
        <v>0</v>
      </c>
      <c r="J256" s="46"/>
      <c r="K256" s="47"/>
      <c r="L256" s="132">
        <f t="shared" si="101"/>
        <v>0</v>
      </c>
      <c r="M256" s="46"/>
      <c r="N256" s="47"/>
      <c r="O256" s="132">
        <f t="shared" si="102"/>
        <v>0</v>
      </c>
      <c r="P256" s="49"/>
    </row>
    <row r="257" spans="1:16" ht="24" hidden="1" customHeight="1" x14ac:dyDescent="0.25">
      <c r="A257" s="222">
        <v>6330</v>
      </c>
      <c r="B257" s="223" t="s">
        <v>276</v>
      </c>
      <c r="C257" s="205">
        <f t="shared" si="80"/>
        <v>0</v>
      </c>
      <c r="D257" s="207"/>
      <c r="E257" s="208"/>
      <c r="F257" s="209">
        <f t="shared" si="99"/>
        <v>0</v>
      </c>
      <c r="G257" s="210"/>
      <c r="H257" s="211"/>
      <c r="I257" s="209">
        <f t="shared" si="100"/>
        <v>0</v>
      </c>
      <c r="J257" s="210"/>
      <c r="K257" s="211"/>
      <c r="L257" s="209">
        <f t="shared" si="101"/>
        <v>0</v>
      </c>
      <c r="M257" s="210"/>
      <c r="N257" s="211"/>
      <c r="O257" s="209">
        <f t="shared" si="102"/>
        <v>0</v>
      </c>
      <c r="P257" s="212"/>
    </row>
    <row r="258" spans="1:16" ht="12" hidden="1" customHeight="1" x14ac:dyDescent="0.25">
      <c r="A258" s="187">
        <v>6360</v>
      </c>
      <c r="B258" s="87" t="s">
        <v>277</v>
      </c>
      <c r="C258" s="88">
        <f t="shared" si="80"/>
        <v>0</v>
      </c>
      <c r="D258" s="193"/>
      <c r="E258" s="194"/>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7">
        <v>6400</v>
      </c>
      <c r="B259" s="181" t="s">
        <v>278</v>
      </c>
      <c r="C259" s="68">
        <f t="shared" si="80"/>
        <v>0</v>
      </c>
      <c r="D259" s="182">
        <f>SUM(D260,D264)</f>
        <v>0</v>
      </c>
      <c r="E259" s="183">
        <f>SUM(E260,E264)</f>
        <v>0</v>
      </c>
      <c r="F259" s="71">
        <f>SUM(F260,F264)</f>
        <v>0</v>
      </c>
      <c r="G259" s="182">
        <f t="shared" ref="G259:M259" si="103">SUM(G260,G264)</f>
        <v>0</v>
      </c>
      <c r="H259" s="183">
        <f>SUM(H260,H264)</f>
        <v>0</v>
      </c>
      <c r="I259" s="71">
        <f>SUM(I260,I264)</f>
        <v>0</v>
      </c>
      <c r="J259" s="182">
        <f t="shared" si="103"/>
        <v>0</v>
      </c>
      <c r="K259" s="183">
        <f>SUM(K260,K264)</f>
        <v>0</v>
      </c>
      <c r="L259" s="71">
        <f>SUM(L260,L264)</f>
        <v>0</v>
      </c>
      <c r="M259" s="182">
        <f t="shared" si="103"/>
        <v>0</v>
      </c>
      <c r="N259" s="183">
        <f>SUM(N260,N264)</f>
        <v>0</v>
      </c>
      <c r="O259" s="71">
        <f>SUM(O260,O264)</f>
        <v>0</v>
      </c>
      <c r="P259" s="75"/>
    </row>
    <row r="260" spans="1:16" ht="24" hidden="1" x14ac:dyDescent="0.25">
      <c r="A260" s="481">
        <v>6410</v>
      </c>
      <c r="B260" s="80" t="s">
        <v>279</v>
      </c>
      <c r="C260" s="81">
        <f t="shared" si="80"/>
        <v>0</v>
      </c>
      <c r="D260" s="191">
        <f>SUM(D261:D263)</f>
        <v>0</v>
      </c>
      <c r="E260" s="192">
        <f>SUM(E261:E263)</f>
        <v>0</v>
      </c>
      <c r="F260" s="132">
        <f>SUM(F261:F263)</f>
        <v>0</v>
      </c>
      <c r="G260" s="191">
        <f t="shared" ref="G260:M260" si="104">SUM(G261:G263)</f>
        <v>0</v>
      </c>
      <c r="H260" s="192">
        <f>SUM(H261:H263)</f>
        <v>0</v>
      </c>
      <c r="I260" s="132">
        <f>SUM(I261:I263)</f>
        <v>0</v>
      </c>
      <c r="J260" s="191">
        <f t="shared" si="104"/>
        <v>0</v>
      </c>
      <c r="K260" s="192">
        <f>SUM(K261:K263)</f>
        <v>0</v>
      </c>
      <c r="L260" s="132">
        <f>SUM(L261:L263)</f>
        <v>0</v>
      </c>
      <c r="M260" s="191">
        <f t="shared" si="104"/>
        <v>0</v>
      </c>
      <c r="N260" s="192">
        <f>SUM(N261:N263)</f>
        <v>0</v>
      </c>
      <c r="O260" s="132">
        <f>SUM(O261:O263)</f>
        <v>0</v>
      </c>
      <c r="P260" s="49"/>
    </row>
    <row r="261" spans="1:16" ht="12" hidden="1" customHeight="1" x14ac:dyDescent="0.25">
      <c r="A261" s="51">
        <v>6411</v>
      </c>
      <c r="B261" s="197" t="s">
        <v>280</v>
      </c>
      <c r="C261" s="88">
        <f t="shared" si="80"/>
        <v>0</v>
      </c>
      <c r="D261" s="193"/>
      <c r="E261" s="194"/>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7" t="s">
        <v>281</v>
      </c>
      <c r="C262" s="88">
        <f t="shared" si="80"/>
        <v>0</v>
      </c>
      <c r="D262" s="193"/>
      <c r="E262" s="194"/>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7" t="s">
        <v>282</v>
      </c>
      <c r="C263" s="88">
        <f t="shared" si="80"/>
        <v>0</v>
      </c>
      <c r="D263" s="193"/>
      <c r="E263" s="194"/>
      <c r="F263" s="55">
        <f>D263+E263</f>
        <v>0</v>
      </c>
      <c r="G263" s="53"/>
      <c r="H263" s="54"/>
      <c r="I263" s="55">
        <f>G263+H263</f>
        <v>0</v>
      </c>
      <c r="J263" s="53"/>
      <c r="K263" s="54"/>
      <c r="L263" s="55">
        <f>K263+J263</f>
        <v>0</v>
      </c>
      <c r="M263" s="53"/>
      <c r="N263" s="54"/>
      <c r="O263" s="55">
        <f>N263+M263</f>
        <v>0</v>
      </c>
      <c r="P263" s="57"/>
    </row>
    <row r="264" spans="1:16" ht="48" hidden="1" x14ac:dyDescent="0.25">
      <c r="A264" s="187">
        <v>6420</v>
      </c>
      <c r="B264" s="87" t="s">
        <v>283</v>
      </c>
      <c r="C264" s="88">
        <f t="shared" si="80"/>
        <v>0</v>
      </c>
      <c r="D264" s="188">
        <f t="shared" ref="D264:O264" si="105">SUM(D265:D268)</f>
        <v>0</v>
      </c>
      <c r="E264" s="189">
        <f t="shared" si="105"/>
        <v>0</v>
      </c>
      <c r="F264" s="55">
        <f t="shared" si="105"/>
        <v>0</v>
      </c>
      <c r="G264" s="188">
        <f t="shared" si="105"/>
        <v>0</v>
      </c>
      <c r="H264" s="189">
        <f t="shared" si="105"/>
        <v>0</v>
      </c>
      <c r="I264" s="55">
        <f t="shared" si="105"/>
        <v>0</v>
      </c>
      <c r="J264" s="188">
        <f t="shared" si="105"/>
        <v>0</v>
      </c>
      <c r="K264" s="189">
        <f t="shared" si="105"/>
        <v>0</v>
      </c>
      <c r="L264" s="55">
        <f t="shared" si="105"/>
        <v>0</v>
      </c>
      <c r="M264" s="188">
        <f t="shared" si="105"/>
        <v>0</v>
      </c>
      <c r="N264" s="189">
        <f t="shared" si="105"/>
        <v>0</v>
      </c>
      <c r="O264" s="55">
        <f t="shared" si="105"/>
        <v>0</v>
      </c>
      <c r="P264" s="57"/>
    </row>
    <row r="265" spans="1:16" ht="36" hidden="1" customHeight="1" x14ac:dyDescent="0.25">
      <c r="A265" s="51">
        <v>6421</v>
      </c>
      <c r="B265" s="87" t="s">
        <v>284</v>
      </c>
      <c r="C265" s="88">
        <f t="shared" si="80"/>
        <v>0</v>
      </c>
      <c r="D265" s="193"/>
      <c r="E265" s="194"/>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7" t="s">
        <v>285</v>
      </c>
      <c r="C266" s="88">
        <f t="shared" si="80"/>
        <v>0</v>
      </c>
      <c r="D266" s="193"/>
      <c r="E266" s="194"/>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7" t="s">
        <v>286</v>
      </c>
      <c r="C267" s="88">
        <f t="shared" si="80"/>
        <v>0</v>
      </c>
      <c r="D267" s="193"/>
      <c r="E267" s="194"/>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7" t="s">
        <v>287</v>
      </c>
      <c r="C268" s="88">
        <f t="shared" si="80"/>
        <v>0</v>
      </c>
      <c r="D268" s="193"/>
      <c r="E268" s="194"/>
      <c r="F268" s="55">
        <f>D268+E268</f>
        <v>0</v>
      </c>
      <c r="G268" s="53"/>
      <c r="H268" s="54"/>
      <c r="I268" s="55">
        <f>G268+H268</f>
        <v>0</v>
      </c>
      <c r="J268" s="53"/>
      <c r="K268" s="54"/>
      <c r="L268" s="55">
        <f>K268+J268</f>
        <v>0</v>
      </c>
      <c r="M268" s="53"/>
      <c r="N268" s="54"/>
      <c r="O268" s="55">
        <f>N268+M268</f>
        <v>0</v>
      </c>
      <c r="P268" s="57"/>
    </row>
    <row r="269" spans="1:16" ht="48" hidden="1" x14ac:dyDescent="0.25">
      <c r="A269" s="224">
        <v>7000</v>
      </c>
      <c r="B269" s="224" t="s">
        <v>288</v>
      </c>
      <c r="C269" s="225">
        <f t="shared" si="80"/>
        <v>0</v>
      </c>
      <c r="D269" s="226">
        <f t="shared" ref="D269:O269" si="106">SUM(D270,D281)</f>
        <v>0</v>
      </c>
      <c r="E269" s="227">
        <f t="shared" si="106"/>
        <v>0</v>
      </c>
      <c r="F269" s="228">
        <f t="shared" si="106"/>
        <v>0</v>
      </c>
      <c r="G269" s="226">
        <f t="shared" si="106"/>
        <v>0</v>
      </c>
      <c r="H269" s="227">
        <f t="shared" si="106"/>
        <v>0</v>
      </c>
      <c r="I269" s="228">
        <f t="shared" si="106"/>
        <v>0</v>
      </c>
      <c r="J269" s="226">
        <f t="shared" si="106"/>
        <v>0</v>
      </c>
      <c r="K269" s="227">
        <f t="shared" si="106"/>
        <v>0</v>
      </c>
      <c r="L269" s="228">
        <f t="shared" si="106"/>
        <v>0</v>
      </c>
      <c r="M269" s="226">
        <f t="shared" si="106"/>
        <v>0</v>
      </c>
      <c r="N269" s="227">
        <f t="shared" si="106"/>
        <v>0</v>
      </c>
      <c r="O269" s="228">
        <f t="shared" si="106"/>
        <v>0</v>
      </c>
      <c r="P269" s="229"/>
    </row>
    <row r="270" spans="1:16" ht="24" hidden="1" x14ac:dyDescent="0.25">
      <c r="A270" s="67">
        <v>7200</v>
      </c>
      <c r="B270" s="181" t="s">
        <v>289</v>
      </c>
      <c r="C270" s="68">
        <f t="shared" si="80"/>
        <v>0</v>
      </c>
      <c r="D270" s="182">
        <f t="shared" ref="D270:O270" si="107">SUM(D271,D272,D275,D276,D280)</f>
        <v>0</v>
      </c>
      <c r="E270" s="183">
        <f t="shared" si="107"/>
        <v>0</v>
      </c>
      <c r="F270" s="71">
        <f t="shared" si="107"/>
        <v>0</v>
      </c>
      <c r="G270" s="182">
        <f t="shared" si="107"/>
        <v>0</v>
      </c>
      <c r="H270" s="183">
        <f t="shared" si="107"/>
        <v>0</v>
      </c>
      <c r="I270" s="71">
        <f t="shared" si="107"/>
        <v>0</v>
      </c>
      <c r="J270" s="182">
        <f t="shared" si="107"/>
        <v>0</v>
      </c>
      <c r="K270" s="183">
        <f t="shared" si="107"/>
        <v>0</v>
      </c>
      <c r="L270" s="71">
        <f t="shared" si="107"/>
        <v>0</v>
      </c>
      <c r="M270" s="182">
        <f t="shared" si="107"/>
        <v>0</v>
      </c>
      <c r="N270" s="183">
        <f t="shared" si="107"/>
        <v>0</v>
      </c>
      <c r="O270" s="71">
        <f t="shared" si="107"/>
        <v>0</v>
      </c>
      <c r="P270" s="75"/>
    </row>
    <row r="271" spans="1:16" ht="24" hidden="1" customHeight="1" x14ac:dyDescent="0.25">
      <c r="A271" s="481">
        <v>7210</v>
      </c>
      <c r="B271" s="80" t="s">
        <v>290</v>
      </c>
      <c r="C271" s="81">
        <f t="shared" si="80"/>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80"/>
        <v>0</v>
      </c>
      <c r="D272" s="188">
        <f t="shared" ref="D272:O272" si="108">SUM(D273:D274)</f>
        <v>0</v>
      </c>
      <c r="E272" s="189">
        <f t="shared" si="108"/>
        <v>0</v>
      </c>
      <c r="F272" s="55">
        <f t="shared" si="108"/>
        <v>0</v>
      </c>
      <c r="G272" s="188">
        <f t="shared" si="108"/>
        <v>0</v>
      </c>
      <c r="H272" s="189">
        <f t="shared" si="108"/>
        <v>0</v>
      </c>
      <c r="I272" s="55">
        <f t="shared" si="108"/>
        <v>0</v>
      </c>
      <c r="J272" s="188">
        <f t="shared" si="108"/>
        <v>0</v>
      </c>
      <c r="K272" s="189">
        <f t="shared" si="108"/>
        <v>0</v>
      </c>
      <c r="L272" s="55">
        <f t="shared" si="108"/>
        <v>0</v>
      </c>
      <c r="M272" s="188">
        <f t="shared" si="108"/>
        <v>0</v>
      </c>
      <c r="N272" s="189">
        <f t="shared" si="108"/>
        <v>0</v>
      </c>
      <c r="O272" s="55">
        <f t="shared" si="108"/>
        <v>0</v>
      </c>
      <c r="P272" s="57"/>
    </row>
    <row r="273" spans="1:16" s="230" customFormat="1" ht="36" hidden="1" customHeight="1" x14ac:dyDescent="0.25">
      <c r="A273" s="51">
        <v>7221</v>
      </c>
      <c r="B273" s="87" t="s">
        <v>292</v>
      </c>
      <c r="C273" s="88">
        <f t="shared" si="80"/>
        <v>0</v>
      </c>
      <c r="D273" s="193"/>
      <c r="E273" s="194"/>
      <c r="F273" s="55">
        <f>D273+E273</f>
        <v>0</v>
      </c>
      <c r="G273" s="53"/>
      <c r="H273" s="54"/>
      <c r="I273" s="55">
        <f>G273+H273</f>
        <v>0</v>
      </c>
      <c r="J273" s="53"/>
      <c r="K273" s="54"/>
      <c r="L273" s="55">
        <f>K273+J273</f>
        <v>0</v>
      </c>
      <c r="M273" s="53"/>
      <c r="N273" s="54"/>
      <c r="O273" s="55">
        <f>N273+M273</f>
        <v>0</v>
      </c>
      <c r="P273" s="57"/>
    </row>
    <row r="274" spans="1:16" s="230" customFormat="1" ht="36" hidden="1" customHeight="1" x14ac:dyDescent="0.25">
      <c r="A274" s="51">
        <v>7222</v>
      </c>
      <c r="B274" s="87" t="s">
        <v>293</v>
      </c>
      <c r="C274" s="88">
        <f t="shared" si="80"/>
        <v>0</v>
      </c>
      <c r="D274" s="193"/>
      <c r="E274" s="194"/>
      <c r="F274" s="55">
        <f>D274+E274</f>
        <v>0</v>
      </c>
      <c r="G274" s="53"/>
      <c r="H274" s="54"/>
      <c r="I274" s="55">
        <f>G274+H274</f>
        <v>0</v>
      </c>
      <c r="J274" s="53"/>
      <c r="K274" s="54"/>
      <c r="L274" s="55">
        <f>K274+J274</f>
        <v>0</v>
      </c>
      <c r="M274" s="53"/>
      <c r="N274" s="54"/>
      <c r="O274" s="55">
        <f>N274+M274</f>
        <v>0</v>
      </c>
      <c r="P274" s="57"/>
    </row>
    <row r="275" spans="1:16" ht="24" hidden="1" customHeight="1" x14ac:dyDescent="0.25">
      <c r="A275" s="187">
        <v>7230</v>
      </c>
      <c r="B275" s="87" t="s">
        <v>294</v>
      </c>
      <c r="C275" s="88">
        <f t="shared" si="80"/>
        <v>0</v>
      </c>
      <c r="D275" s="193"/>
      <c r="E275" s="194"/>
      <c r="F275" s="55">
        <f>D275+E275</f>
        <v>0</v>
      </c>
      <c r="G275" s="53"/>
      <c r="H275" s="54"/>
      <c r="I275" s="55">
        <f>G275+H275</f>
        <v>0</v>
      </c>
      <c r="J275" s="53"/>
      <c r="K275" s="54"/>
      <c r="L275" s="55">
        <f>K275+J275</f>
        <v>0</v>
      </c>
      <c r="M275" s="53"/>
      <c r="N275" s="54"/>
      <c r="O275" s="55">
        <f>N275+M275</f>
        <v>0</v>
      </c>
      <c r="P275" s="57"/>
    </row>
    <row r="276" spans="1:16" ht="24" hidden="1" x14ac:dyDescent="0.25">
      <c r="A276" s="187">
        <v>7240</v>
      </c>
      <c r="B276" s="87" t="s">
        <v>295</v>
      </c>
      <c r="C276" s="88">
        <f t="shared" ref="C276:C301" si="109">F276+I276+L276+O276</f>
        <v>0</v>
      </c>
      <c r="D276" s="188">
        <f t="shared" ref="D276:O276" si="110">SUM(D277:D279)</f>
        <v>0</v>
      </c>
      <c r="E276" s="189">
        <f t="shared" si="110"/>
        <v>0</v>
      </c>
      <c r="F276" s="55">
        <f t="shared" si="110"/>
        <v>0</v>
      </c>
      <c r="G276" s="188">
        <f t="shared" si="110"/>
        <v>0</v>
      </c>
      <c r="H276" s="189">
        <f t="shared" si="110"/>
        <v>0</v>
      </c>
      <c r="I276" s="55">
        <f t="shared" si="110"/>
        <v>0</v>
      </c>
      <c r="J276" s="188">
        <f t="shared" si="110"/>
        <v>0</v>
      </c>
      <c r="K276" s="189">
        <f t="shared" si="110"/>
        <v>0</v>
      </c>
      <c r="L276" s="55">
        <f t="shared" si="110"/>
        <v>0</v>
      </c>
      <c r="M276" s="188">
        <f t="shared" si="110"/>
        <v>0</v>
      </c>
      <c r="N276" s="189">
        <f t="shared" si="110"/>
        <v>0</v>
      </c>
      <c r="O276" s="55">
        <f t="shared" si="110"/>
        <v>0</v>
      </c>
      <c r="P276" s="57"/>
    </row>
    <row r="277" spans="1:16" ht="48" hidden="1" customHeight="1" x14ac:dyDescent="0.25">
      <c r="A277" s="51">
        <v>7245</v>
      </c>
      <c r="B277" s="87" t="s">
        <v>296</v>
      </c>
      <c r="C277" s="88">
        <f t="shared" si="109"/>
        <v>0</v>
      </c>
      <c r="D277" s="193"/>
      <c r="E277" s="194"/>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7" t="s">
        <v>297</v>
      </c>
      <c r="C278" s="88">
        <f t="shared" si="109"/>
        <v>0</v>
      </c>
      <c r="D278" s="193"/>
      <c r="E278" s="194"/>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7" t="s">
        <v>298</v>
      </c>
      <c r="C279" s="88">
        <f t="shared" si="109"/>
        <v>0</v>
      </c>
      <c r="D279" s="193"/>
      <c r="E279" s="194"/>
      <c r="F279" s="55">
        <f>D279+E279</f>
        <v>0</v>
      </c>
      <c r="G279" s="53"/>
      <c r="H279" s="54"/>
      <c r="I279" s="55">
        <f>G279+H279</f>
        <v>0</v>
      </c>
      <c r="J279" s="53"/>
      <c r="K279" s="54"/>
      <c r="L279" s="55">
        <f>K279+J279</f>
        <v>0</v>
      </c>
      <c r="M279" s="53"/>
      <c r="N279" s="54"/>
      <c r="O279" s="55">
        <f>N279+M279</f>
        <v>0</v>
      </c>
      <c r="P279" s="57"/>
    </row>
    <row r="280" spans="1:16" ht="24" hidden="1" customHeight="1" x14ac:dyDescent="0.25">
      <c r="A280" s="481">
        <v>7260</v>
      </c>
      <c r="B280" s="80" t="s">
        <v>299</v>
      </c>
      <c r="C280" s="81">
        <f t="shared" si="109"/>
        <v>0</v>
      </c>
      <c r="D280" s="195"/>
      <c r="E280" s="196"/>
      <c r="F280" s="132">
        <f>D280+E280</f>
        <v>0</v>
      </c>
      <c r="G280" s="46"/>
      <c r="H280" s="47"/>
      <c r="I280" s="132">
        <f>G280+H280</f>
        <v>0</v>
      </c>
      <c r="J280" s="46"/>
      <c r="K280" s="47"/>
      <c r="L280" s="132">
        <f>K280+J280</f>
        <v>0</v>
      </c>
      <c r="M280" s="46"/>
      <c r="N280" s="47"/>
      <c r="O280" s="132">
        <f>N280+M280</f>
        <v>0</v>
      </c>
      <c r="P280" s="49"/>
    </row>
    <row r="281" spans="1:16" hidden="1" x14ac:dyDescent="0.25">
      <c r="A281" s="134">
        <v>7700</v>
      </c>
      <c r="B281" s="107" t="s">
        <v>300</v>
      </c>
      <c r="C281" s="108">
        <f t="shared" si="109"/>
        <v>0</v>
      </c>
      <c r="D281" s="231">
        <f t="shared" ref="D281:O281" si="111">D282</f>
        <v>0</v>
      </c>
      <c r="E281" s="232">
        <f t="shared" si="111"/>
        <v>0</v>
      </c>
      <c r="F281" s="129">
        <f t="shared" si="111"/>
        <v>0</v>
      </c>
      <c r="G281" s="231">
        <f t="shared" si="111"/>
        <v>0</v>
      </c>
      <c r="H281" s="232">
        <f t="shared" si="111"/>
        <v>0</v>
      </c>
      <c r="I281" s="129">
        <f t="shared" si="111"/>
        <v>0</v>
      </c>
      <c r="J281" s="231">
        <f t="shared" si="111"/>
        <v>0</v>
      </c>
      <c r="K281" s="232">
        <f t="shared" si="111"/>
        <v>0</v>
      </c>
      <c r="L281" s="129">
        <f t="shared" si="111"/>
        <v>0</v>
      </c>
      <c r="M281" s="231">
        <f t="shared" si="111"/>
        <v>0</v>
      </c>
      <c r="N281" s="232">
        <f t="shared" si="111"/>
        <v>0</v>
      </c>
      <c r="O281" s="129">
        <f t="shared" si="111"/>
        <v>0</v>
      </c>
      <c r="P281" s="117"/>
    </row>
    <row r="282" spans="1:16" ht="12" hidden="1" customHeight="1" x14ac:dyDescent="0.25">
      <c r="A282" s="184">
        <v>7720</v>
      </c>
      <c r="B282" s="80" t="s">
        <v>301</v>
      </c>
      <c r="C282" s="96">
        <f t="shared" si="109"/>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109"/>
        <v>0</v>
      </c>
      <c r="D283" s="239">
        <f t="shared" ref="D283:O284" si="112">D284</f>
        <v>0</v>
      </c>
      <c r="E283" s="240">
        <f t="shared" si="112"/>
        <v>0</v>
      </c>
      <c r="F283" s="241">
        <f t="shared" si="112"/>
        <v>0</v>
      </c>
      <c r="G283" s="239">
        <f>G284</f>
        <v>0</v>
      </c>
      <c r="H283" s="240">
        <f>H284</f>
        <v>0</v>
      </c>
      <c r="I283" s="241">
        <f>I284</f>
        <v>0</v>
      </c>
      <c r="J283" s="239">
        <f t="shared" si="112"/>
        <v>0</v>
      </c>
      <c r="K283" s="240">
        <f t="shared" si="112"/>
        <v>0</v>
      </c>
      <c r="L283" s="241">
        <f t="shared" si="112"/>
        <v>0</v>
      </c>
      <c r="M283" s="239">
        <f t="shared" si="112"/>
        <v>0</v>
      </c>
      <c r="N283" s="240">
        <f t="shared" si="112"/>
        <v>0</v>
      </c>
      <c r="O283" s="241">
        <f t="shared" si="112"/>
        <v>0</v>
      </c>
      <c r="P283" s="242"/>
    </row>
    <row r="284" spans="1:16" ht="24" hidden="1" x14ac:dyDescent="0.25">
      <c r="A284" s="243">
        <v>9200</v>
      </c>
      <c r="B284" s="87" t="s">
        <v>303</v>
      </c>
      <c r="C284" s="141">
        <f t="shared" si="109"/>
        <v>0</v>
      </c>
      <c r="D284" s="185">
        <f t="shared" si="112"/>
        <v>0</v>
      </c>
      <c r="E284" s="186">
        <f t="shared" si="112"/>
        <v>0</v>
      </c>
      <c r="F284" s="139">
        <f t="shared" si="112"/>
        <v>0</v>
      </c>
      <c r="G284" s="185">
        <f t="shared" si="112"/>
        <v>0</v>
      </c>
      <c r="H284" s="186">
        <f t="shared" si="112"/>
        <v>0</v>
      </c>
      <c r="I284" s="139">
        <f t="shared" si="112"/>
        <v>0</v>
      </c>
      <c r="J284" s="185">
        <f t="shared" si="112"/>
        <v>0</v>
      </c>
      <c r="K284" s="186">
        <f t="shared" si="112"/>
        <v>0</v>
      </c>
      <c r="L284" s="139">
        <f t="shared" si="112"/>
        <v>0</v>
      </c>
      <c r="M284" s="185">
        <f t="shared" si="112"/>
        <v>0</v>
      </c>
      <c r="N284" s="186">
        <f t="shared" si="112"/>
        <v>0</v>
      </c>
      <c r="O284" s="139">
        <f t="shared" si="112"/>
        <v>0</v>
      </c>
      <c r="P284" s="127"/>
    </row>
    <row r="285" spans="1:16" ht="24" hidden="1" customHeight="1" x14ac:dyDescent="0.25">
      <c r="A285" s="244">
        <v>9230</v>
      </c>
      <c r="B285" s="87" t="s">
        <v>304</v>
      </c>
      <c r="C285" s="141">
        <f t="shared" si="109"/>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109"/>
        <v>4</v>
      </c>
      <c r="D286" s="188">
        <f t="shared" ref="D286:O286" si="113">SUM(D287:D288)</f>
        <v>0</v>
      </c>
      <c r="E286" s="189">
        <f t="shared" si="113"/>
        <v>0</v>
      </c>
      <c r="F286" s="55">
        <f t="shared" si="113"/>
        <v>0</v>
      </c>
      <c r="G286" s="188">
        <f t="shared" si="113"/>
        <v>4</v>
      </c>
      <c r="H286" s="189">
        <f t="shared" si="113"/>
        <v>0</v>
      </c>
      <c r="I286" s="55">
        <f t="shared" si="113"/>
        <v>4</v>
      </c>
      <c r="J286" s="188">
        <f t="shared" si="113"/>
        <v>0</v>
      </c>
      <c r="K286" s="189">
        <f t="shared" si="113"/>
        <v>0</v>
      </c>
      <c r="L286" s="55">
        <f t="shared" si="113"/>
        <v>0</v>
      </c>
      <c r="M286" s="188">
        <f t="shared" si="113"/>
        <v>0</v>
      </c>
      <c r="N286" s="189">
        <f t="shared" si="113"/>
        <v>0</v>
      </c>
      <c r="O286" s="55">
        <f t="shared" si="113"/>
        <v>0</v>
      </c>
      <c r="P286" s="57"/>
    </row>
    <row r="287" spans="1:16" ht="12" hidden="1" customHeight="1" x14ac:dyDescent="0.25">
      <c r="A287" s="197" t="s">
        <v>306</v>
      </c>
      <c r="B287" s="51" t="s">
        <v>307</v>
      </c>
      <c r="C287" s="88">
        <f t="shared" si="109"/>
        <v>0</v>
      </c>
      <c r="D287" s="193"/>
      <c r="E287" s="194"/>
      <c r="F287" s="55">
        <f>D287+E287</f>
        <v>0</v>
      </c>
      <c r="G287" s="53"/>
      <c r="H287" s="54"/>
      <c r="I287" s="55">
        <f>G287+H287</f>
        <v>0</v>
      </c>
      <c r="J287" s="53"/>
      <c r="K287" s="54"/>
      <c r="L287" s="55">
        <f>K287+J287</f>
        <v>0</v>
      </c>
      <c r="M287" s="53"/>
      <c r="N287" s="54"/>
      <c r="O287" s="55">
        <f>N287+M287</f>
        <v>0</v>
      </c>
      <c r="P287" s="57"/>
    </row>
    <row r="288" spans="1:16" ht="22.5" customHeight="1" x14ac:dyDescent="0.25">
      <c r="A288" s="197" t="s">
        <v>308</v>
      </c>
      <c r="B288" s="245" t="s">
        <v>309</v>
      </c>
      <c r="C288" s="81">
        <f t="shared" si="109"/>
        <v>4</v>
      </c>
      <c r="D288" s="195"/>
      <c r="E288" s="196"/>
      <c r="F288" s="132">
        <f>D288+E288</f>
        <v>0</v>
      </c>
      <c r="G288" s="46">
        <v>4</v>
      </c>
      <c r="H288" s="47"/>
      <c r="I288" s="132">
        <f>G288+H288</f>
        <v>4</v>
      </c>
      <c r="J288" s="46"/>
      <c r="K288" s="47"/>
      <c r="L288" s="132">
        <f>K288+J288</f>
        <v>0</v>
      </c>
      <c r="M288" s="46"/>
      <c r="N288" s="47"/>
      <c r="O288" s="132">
        <f>N288+M288</f>
        <v>0</v>
      </c>
      <c r="P288" s="49"/>
    </row>
    <row r="289" spans="1:16" ht="12.75" thickBot="1" x14ac:dyDescent="0.3">
      <c r="A289" s="246"/>
      <c r="B289" s="246" t="s">
        <v>310</v>
      </c>
      <c r="C289" s="247">
        <f t="shared" si="109"/>
        <v>1491829</v>
      </c>
      <c r="D289" s="248">
        <f t="shared" ref="D289:O289" si="114">SUM(D286,D269,D230,D195,D187,D173,D75,D53,D283)</f>
        <v>658796</v>
      </c>
      <c r="E289" s="249">
        <f t="shared" si="114"/>
        <v>0</v>
      </c>
      <c r="F289" s="250">
        <f t="shared" si="114"/>
        <v>658796</v>
      </c>
      <c r="G289" s="248">
        <f t="shared" si="114"/>
        <v>800893</v>
      </c>
      <c r="H289" s="249">
        <f t="shared" si="114"/>
        <v>0</v>
      </c>
      <c r="I289" s="250">
        <f t="shared" si="114"/>
        <v>800893</v>
      </c>
      <c r="J289" s="248">
        <f t="shared" si="114"/>
        <v>32140</v>
      </c>
      <c r="K289" s="249">
        <f t="shared" si="114"/>
        <v>0</v>
      </c>
      <c r="L289" s="250">
        <f t="shared" si="114"/>
        <v>32140</v>
      </c>
      <c r="M289" s="248">
        <f t="shared" si="114"/>
        <v>0</v>
      </c>
      <c r="N289" s="249">
        <f t="shared" si="114"/>
        <v>0</v>
      </c>
      <c r="O289" s="250">
        <f t="shared" si="114"/>
        <v>0</v>
      </c>
      <c r="P289" s="251"/>
    </row>
    <row r="290" spans="1:16" s="28" customFormat="1" ht="13.5" thickTop="1" thickBot="1" x14ac:dyDescent="0.3">
      <c r="A290" s="889" t="s">
        <v>311</v>
      </c>
      <c r="B290" s="890"/>
      <c r="C290" s="252">
        <f t="shared" si="109"/>
        <v>-6324</v>
      </c>
      <c r="D290" s="253">
        <f t="shared" ref="D290:I290" si="115">SUM(D24,D25,D41)-D51</f>
        <v>0</v>
      </c>
      <c r="E290" s="254">
        <f t="shared" si="115"/>
        <v>0</v>
      </c>
      <c r="F290" s="255">
        <f t="shared" si="115"/>
        <v>0</v>
      </c>
      <c r="G290" s="253">
        <f t="shared" si="115"/>
        <v>4</v>
      </c>
      <c r="H290" s="254">
        <f t="shared" si="115"/>
        <v>0</v>
      </c>
      <c r="I290" s="255">
        <f t="shared" si="115"/>
        <v>4</v>
      </c>
      <c r="J290" s="253">
        <f>(J26+J43)-J51</f>
        <v>-6328</v>
      </c>
      <c r="K290" s="254">
        <f>(K26+K43)-K51</f>
        <v>0</v>
      </c>
      <c r="L290" s="255">
        <f>(L26+L43)-L51</f>
        <v>-6328</v>
      </c>
      <c r="M290" s="253">
        <f>M45-M51</f>
        <v>0</v>
      </c>
      <c r="N290" s="254">
        <f>N45-N51</f>
        <v>0</v>
      </c>
      <c r="O290" s="255">
        <f>O45-O51</f>
        <v>0</v>
      </c>
      <c r="P290" s="256"/>
    </row>
    <row r="291" spans="1:16" s="28" customFormat="1" ht="12.75" thickTop="1" x14ac:dyDescent="0.25">
      <c r="A291" s="891" t="s">
        <v>312</v>
      </c>
      <c r="B291" s="892"/>
      <c r="C291" s="257">
        <f t="shared" si="109"/>
        <v>6324</v>
      </c>
      <c r="D291" s="258">
        <f t="shared" ref="D291:O291" si="116">SUM(D292,D293)-D300+D301</f>
        <v>0</v>
      </c>
      <c r="E291" s="259">
        <f t="shared" si="116"/>
        <v>0</v>
      </c>
      <c r="F291" s="260">
        <f t="shared" si="116"/>
        <v>0</v>
      </c>
      <c r="G291" s="258">
        <f t="shared" si="116"/>
        <v>-4</v>
      </c>
      <c r="H291" s="259">
        <f t="shared" si="116"/>
        <v>0</v>
      </c>
      <c r="I291" s="260">
        <f t="shared" si="116"/>
        <v>-4</v>
      </c>
      <c r="J291" s="258">
        <f t="shared" si="116"/>
        <v>6328</v>
      </c>
      <c r="K291" s="259">
        <f t="shared" si="116"/>
        <v>0</v>
      </c>
      <c r="L291" s="260">
        <f t="shared" si="116"/>
        <v>6328</v>
      </c>
      <c r="M291" s="258">
        <f t="shared" si="116"/>
        <v>0</v>
      </c>
      <c r="N291" s="259">
        <f t="shared" si="116"/>
        <v>0</v>
      </c>
      <c r="O291" s="260">
        <f t="shared" si="116"/>
        <v>0</v>
      </c>
      <c r="P291" s="261"/>
    </row>
    <row r="292" spans="1:16" s="28" customFormat="1" ht="12.75" thickBot="1" x14ac:dyDescent="0.3">
      <c r="A292" s="155" t="s">
        <v>313</v>
      </c>
      <c r="B292" s="155" t="s">
        <v>314</v>
      </c>
      <c r="C292" s="156">
        <f t="shared" si="109"/>
        <v>6324</v>
      </c>
      <c r="D292" s="157">
        <f t="shared" ref="D292:O292" si="117">D21-D286</f>
        <v>0</v>
      </c>
      <c r="E292" s="158">
        <f t="shared" si="117"/>
        <v>0</v>
      </c>
      <c r="F292" s="159">
        <f t="shared" si="117"/>
        <v>0</v>
      </c>
      <c r="G292" s="157">
        <f t="shared" si="117"/>
        <v>-4</v>
      </c>
      <c r="H292" s="158">
        <f t="shared" si="117"/>
        <v>0</v>
      </c>
      <c r="I292" s="159">
        <f t="shared" si="117"/>
        <v>-4</v>
      </c>
      <c r="J292" s="157">
        <f t="shared" si="117"/>
        <v>6328</v>
      </c>
      <c r="K292" s="158">
        <f t="shared" si="117"/>
        <v>0</v>
      </c>
      <c r="L292" s="159">
        <f t="shared" si="117"/>
        <v>6328</v>
      </c>
      <c r="M292" s="157">
        <f t="shared" si="117"/>
        <v>0</v>
      </c>
      <c r="N292" s="158">
        <f t="shared" si="117"/>
        <v>0</v>
      </c>
      <c r="O292" s="159">
        <f t="shared" si="117"/>
        <v>0</v>
      </c>
      <c r="P292" s="35"/>
    </row>
    <row r="293" spans="1:16" s="28" customFormat="1" ht="12.75" hidden="1" thickTop="1" x14ac:dyDescent="0.25">
      <c r="A293" s="262" t="s">
        <v>315</v>
      </c>
      <c r="B293" s="262" t="s">
        <v>316</v>
      </c>
      <c r="C293" s="257">
        <f t="shared" si="109"/>
        <v>0</v>
      </c>
      <c r="D293" s="258">
        <f t="shared" ref="D293:O293" si="118">SUM(D294,D296,D298)-SUM(D295,D297,D299)</f>
        <v>0</v>
      </c>
      <c r="E293" s="259">
        <f t="shared" si="118"/>
        <v>0</v>
      </c>
      <c r="F293" s="260">
        <f t="shared" si="118"/>
        <v>0</v>
      </c>
      <c r="G293" s="258">
        <f t="shared" si="118"/>
        <v>0</v>
      </c>
      <c r="H293" s="259">
        <f t="shared" si="118"/>
        <v>0</v>
      </c>
      <c r="I293" s="260">
        <f t="shared" si="118"/>
        <v>0</v>
      </c>
      <c r="J293" s="258">
        <f t="shared" si="118"/>
        <v>0</v>
      </c>
      <c r="K293" s="259">
        <f t="shared" si="118"/>
        <v>0</v>
      </c>
      <c r="L293" s="260">
        <f t="shared" si="118"/>
        <v>0</v>
      </c>
      <c r="M293" s="258">
        <f t="shared" si="118"/>
        <v>0</v>
      </c>
      <c r="N293" s="259">
        <f t="shared" si="118"/>
        <v>0</v>
      </c>
      <c r="O293" s="260">
        <f t="shared" si="118"/>
        <v>0</v>
      </c>
      <c r="P293" s="261"/>
    </row>
    <row r="294" spans="1:16" ht="12" hidden="1" customHeight="1" x14ac:dyDescent="0.25">
      <c r="A294" s="263" t="s">
        <v>317</v>
      </c>
      <c r="B294" s="140" t="s">
        <v>318</v>
      </c>
      <c r="C294" s="96">
        <f t="shared" si="109"/>
        <v>0</v>
      </c>
      <c r="D294" s="233"/>
      <c r="E294" s="234"/>
      <c r="F294" s="235">
        <f t="shared" ref="F294:F301" si="119">D294+E294</f>
        <v>0</v>
      </c>
      <c r="G294" s="100"/>
      <c r="H294" s="101"/>
      <c r="I294" s="235">
        <f t="shared" ref="I294:I301" si="120">G294+H294</f>
        <v>0</v>
      </c>
      <c r="J294" s="100"/>
      <c r="K294" s="101"/>
      <c r="L294" s="235">
        <f t="shared" ref="L294:L301" si="121">K294+J294</f>
        <v>0</v>
      </c>
      <c r="M294" s="100"/>
      <c r="N294" s="101"/>
      <c r="O294" s="235">
        <f t="shared" ref="O294:O301" si="122">N294+M294</f>
        <v>0</v>
      </c>
      <c r="P294" s="105"/>
    </row>
    <row r="295" spans="1:16" ht="24" hidden="1" customHeight="1" x14ac:dyDescent="0.25">
      <c r="A295" s="197" t="s">
        <v>319</v>
      </c>
      <c r="B295" s="50" t="s">
        <v>320</v>
      </c>
      <c r="C295" s="88">
        <f t="shared" si="109"/>
        <v>0</v>
      </c>
      <c r="D295" s="193"/>
      <c r="E295" s="194"/>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197" t="s">
        <v>321</v>
      </c>
      <c r="B296" s="50" t="s">
        <v>322</v>
      </c>
      <c r="C296" s="88">
        <f t="shared" si="109"/>
        <v>0</v>
      </c>
      <c r="D296" s="193"/>
      <c r="E296" s="194"/>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197" t="s">
        <v>323</v>
      </c>
      <c r="B297" s="50" t="s">
        <v>324</v>
      </c>
      <c r="C297" s="88">
        <f t="shared" si="109"/>
        <v>0</v>
      </c>
      <c r="D297" s="193"/>
      <c r="E297" s="194"/>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197" t="s">
        <v>325</v>
      </c>
      <c r="B298" s="50" t="s">
        <v>326</v>
      </c>
      <c r="C298" s="88">
        <f t="shared" si="109"/>
        <v>0</v>
      </c>
      <c r="D298" s="193"/>
      <c r="E298" s="194"/>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3">
      <c r="A299" s="264" t="s">
        <v>327</v>
      </c>
      <c r="B299" s="265" t="s">
        <v>328</v>
      </c>
      <c r="C299" s="205">
        <f t="shared" si="109"/>
        <v>0</v>
      </c>
      <c r="D299" s="207"/>
      <c r="E299" s="208"/>
      <c r="F299" s="209">
        <f t="shared" si="119"/>
        <v>0</v>
      </c>
      <c r="G299" s="210"/>
      <c r="H299" s="211"/>
      <c r="I299" s="209">
        <f t="shared" si="120"/>
        <v>0</v>
      </c>
      <c r="J299" s="210"/>
      <c r="K299" s="211"/>
      <c r="L299" s="209">
        <f t="shared" si="121"/>
        <v>0</v>
      </c>
      <c r="M299" s="210"/>
      <c r="N299" s="211"/>
      <c r="O299" s="209">
        <f t="shared" si="122"/>
        <v>0</v>
      </c>
      <c r="P299" s="212"/>
    </row>
    <row r="300" spans="1:16" s="28" customFormat="1" ht="13.5" hidden="1" customHeight="1" thickTop="1" thickBot="1" x14ac:dyDescent="0.3">
      <c r="A300" s="266" t="s">
        <v>329</v>
      </c>
      <c r="B300" s="266" t="s">
        <v>330</v>
      </c>
      <c r="C300" s="252">
        <f t="shared" si="109"/>
        <v>0</v>
      </c>
      <c r="D300" s="267"/>
      <c r="E300" s="268"/>
      <c r="F300" s="255">
        <f t="shared" si="119"/>
        <v>0</v>
      </c>
      <c r="G300" s="267"/>
      <c r="H300" s="268"/>
      <c r="I300" s="269">
        <f t="shared" si="120"/>
        <v>0</v>
      </c>
      <c r="J300" s="267"/>
      <c r="K300" s="268"/>
      <c r="L300" s="269">
        <f t="shared" si="121"/>
        <v>0</v>
      </c>
      <c r="M300" s="267"/>
      <c r="N300" s="268"/>
      <c r="O300" s="269">
        <f t="shared" si="122"/>
        <v>0</v>
      </c>
      <c r="P300" s="270"/>
    </row>
    <row r="301" spans="1:16" s="28" customFormat="1" ht="48.75" hidden="1" customHeight="1" thickTop="1" x14ac:dyDescent="0.25">
      <c r="A301" s="262" t="s">
        <v>331</v>
      </c>
      <c r="B301" s="271" t="s">
        <v>332</v>
      </c>
      <c r="C301" s="257">
        <f t="shared" si="109"/>
        <v>0</v>
      </c>
      <c r="D301" s="201"/>
      <c r="E301" s="202"/>
      <c r="F301" s="71">
        <f t="shared" si="119"/>
        <v>0</v>
      </c>
      <c r="G301" s="201"/>
      <c r="H301" s="202"/>
      <c r="I301" s="71">
        <f t="shared" si="120"/>
        <v>0</v>
      </c>
      <c r="J301" s="201"/>
      <c r="K301" s="202"/>
      <c r="L301" s="71">
        <f t="shared" si="121"/>
        <v>0</v>
      </c>
      <c r="M301" s="201"/>
      <c r="N301" s="202"/>
      <c r="O301" s="71">
        <f t="shared" si="122"/>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rqZlLQuAEO1HNdA9lTBArQJp5prKZhSM851kusS9p9BOxUb6KHwtRXRBw5HvOcIf/L4aBNFJRYfhM+3fN8igw==" saltValue="Y4uZK+tWAi/1SCq9rwQ7qA==" spinCount="100000" sheet="1" objects="1" scenarios="1" formatCells="0" formatColumns="0" formatRows="0" deleteColumns="0"/>
  <autoFilter ref="A18:P301">
    <filterColumn colId="2">
      <filters>
        <filter val="1 114"/>
        <filter val="1 284 825"/>
        <filter val="1 298"/>
        <filter val="1 312"/>
        <filter val="1 459 689"/>
        <filter val="1 471 510"/>
        <filter val="1 491 825"/>
        <filter val="1 491 829"/>
        <filter val="1 547"/>
        <filter val="1 560"/>
        <filter val="1 561"/>
        <filter val="1 666"/>
        <filter val="1 783"/>
        <filter val="10 000"/>
        <filter val="10 012"/>
        <filter val="10 375"/>
        <filter val="100"/>
        <filter val="11 887"/>
        <filter val="128 837"/>
        <filter val="13 755"/>
        <filter val="13 865"/>
        <filter val="130"/>
        <filter val="138"/>
        <filter val="17 532"/>
        <filter val="173"/>
        <filter val="186 685"/>
        <filter val="19 528"/>
        <filter val="2 058"/>
        <filter val="2 538"/>
        <filter val="2 624"/>
        <filter val="20 315"/>
        <filter val="23 478"/>
        <filter val="23 824"/>
        <filter val="237"/>
        <filter val="243 959"/>
        <filter val="25 752"/>
        <filter val="3 111"/>
        <filter val="3 449"/>
        <filter val="3 850"/>
        <filter val="300"/>
        <filter val="312"/>
        <filter val="315 046"/>
        <filter val="32 003"/>
        <filter val="4"/>
        <filter val="4 200"/>
        <filter val="4 223"/>
        <filter val="42 372"/>
        <filter val="46 311"/>
        <filter val="5 250"/>
        <filter val="5 576"/>
        <filter val="5 798"/>
        <filter val="5 851"/>
        <filter val="52 020"/>
        <filter val="55"/>
        <filter val="57 556"/>
        <filter val="6 324"/>
        <filter val="-6 324"/>
        <filter val="6 328"/>
        <filter val="6 604"/>
        <filter val="60"/>
        <filter val="626"/>
        <filter val="67 371"/>
        <filter val="7 532"/>
        <filter val="71 087"/>
        <filter val="8 343"/>
        <filter val="8 398"/>
        <filter val="841"/>
        <filter val="85"/>
        <filter val="896 832"/>
        <filter val="9 400"/>
        <filter val="94 087"/>
        <filter val="969 77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2019.gada 19.decembra saistošajiem noteikumiem Nr.56
(protokols Nr.16, 31.punkts)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20" workbookViewId="0">
      <selection activeCell="X4" sqref="X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965</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966</v>
      </c>
      <c r="D3" s="921"/>
      <c r="E3" s="921"/>
      <c r="F3" s="921"/>
      <c r="G3" s="921"/>
      <c r="H3" s="921"/>
      <c r="I3" s="921"/>
      <c r="J3" s="921"/>
      <c r="K3" s="921"/>
      <c r="L3" s="921"/>
      <c r="M3" s="921"/>
      <c r="N3" s="921"/>
      <c r="O3" s="921"/>
      <c r="P3" s="922"/>
      <c r="Q3" s="273"/>
    </row>
    <row r="4" spans="1:17" ht="12.75" customHeight="1" x14ac:dyDescent="0.25">
      <c r="A4" s="5" t="s">
        <v>4</v>
      </c>
      <c r="B4" s="6"/>
      <c r="C4" s="921" t="s">
        <v>967</v>
      </c>
      <c r="D4" s="921"/>
      <c r="E4" s="921"/>
      <c r="F4" s="921"/>
      <c r="G4" s="921"/>
      <c r="H4" s="921"/>
      <c r="I4" s="921"/>
      <c r="J4" s="921"/>
      <c r="K4" s="921"/>
      <c r="L4" s="921"/>
      <c r="M4" s="921"/>
      <c r="N4" s="921"/>
      <c r="O4" s="921"/>
      <c r="P4" s="922"/>
      <c r="Q4" s="273"/>
    </row>
    <row r="5" spans="1:17" ht="12.75" customHeight="1" x14ac:dyDescent="0.25">
      <c r="A5" s="7" t="s">
        <v>6</v>
      </c>
      <c r="B5" s="8"/>
      <c r="C5" s="916" t="s">
        <v>968</v>
      </c>
      <c r="D5" s="916"/>
      <c r="E5" s="916"/>
      <c r="F5" s="916"/>
      <c r="G5" s="916"/>
      <c r="H5" s="916"/>
      <c r="I5" s="916"/>
      <c r="J5" s="916"/>
      <c r="K5" s="916"/>
      <c r="L5" s="916"/>
      <c r="M5" s="916"/>
      <c r="N5" s="916"/>
      <c r="O5" s="916"/>
      <c r="P5" s="917"/>
      <c r="Q5" s="273"/>
    </row>
    <row r="6" spans="1:17" ht="12.75" customHeight="1" x14ac:dyDescent="0.25">
      <c r="A6" s="7" t="s">
        <v>8</v>
      </c>
      <c r="B6" s="8"/>
      <c r="C6" s="916" t="s">
        <v>969</v>
      </c>
      <c r="D6" s="916"/>
      <c r="E6" s="916"/>
      <c r="F6" s="916"/>
      <c r="G6" s="916"/>
      <c r="H6" s="916"/>
      <c r="I6" s="916"/>
      <c r="J6" s="916"/>
      <c r="K6" s="916"/>
      <c r="L6" s="916"/>
      <c r="M6" s="916"/>
      <c r="N6" s="916"/>
      <c r="O6" s="916"/>
      <c r="P6" s="917"/>
      <c r="Q6" s="273"/>
    </row>
    <row r="7" spans="1:17" ht="26.25" customHeight="1" x14ac:dyDescent="0.25">
      <c r="A7" s="7" t="s">
        <v>10</v>
      </c>
      <c r="B7" s="8"/>
      <c r="C7" s="921" t="s">
        <v>1177</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t="s">
        <v>970</v>
      </c>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9523</v>
      </c>
      <c r="D20" s="32">
        <f>SUM(D21,D24,D25,D41,D43)</f>
        <v>9523</v>
      </c>
      <c r="E20" s="33">
        <f t="shared" ref="E20:F20" si="1">SUM(E21,E24,E25,E41,E43)</f>
        <v>0</v>
      </c>
      <c r="F20" s="34">
        <f t="shared" si="1"/>
        <v>9523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44</v>
      </c>
      <c r="C24" s="59">
        <f>F24+I24</f>
        <v>9523</v>
      </c>
      <c r="D24" s="60">
        <f>6266+2088+1169</f>
        <v>9523</v>
      </c>
      <c r="E24" s="61"/>
      <c r="F24" s="62">
        <f t="shared" si="9"/>
        <v>9523</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si="0"/>
        <v>9523</v>
      </c>
      <c r="D50" s="157">
        <f>SUM(D51,D286)</f>
        <v>9523</v>
      </c>
      <c r="E50" s="158">
        <f t="shared" ref="E50:F50" si="26">SUM(E51,E286)</f>
        <v>0</v>
      </c>
      <c r="F50" s="159">
        <f t="shared" si="26"/>
        <v>9523</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9523</v>
      </c>
      <c r="D51" s="163">
        <f>SUM(D52,D194)</f>
        <v>9523</v>
      </c>
      <c r="E51" s="164">
        <f t="shared" ref="E51:F51" si="30">SUM(E52,E194)</f>
        <v>0</v>
      </c>
      <c r="F51" s="165">
        <f t="shared" si="30"/>
        <v>9523</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9523</v>
      </c>
      <c r="D52" s="171">
        <f>SUM(D53,D75,D173,D187)</f>
        <v>9523</v>
      </c>
      <c r="E52" s="172">
        <f t="shared" ref="E52:F52" si="34">SUM(E53,E75,E173,E187)</f>
        <v>0</v>
      </c>
      <c r="F52" s="173">
        <f t="shared" si="34"/>
        <v>9523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73</v>
      </c>
      <c r="C53" s="176">
        <f t="shared" si="0"/>
        <v>9523</v>
      </c>
      <c r="D53" s="177">
        <f>SUM(D54,D67)</f>
        <v>9523</v>
      </c>
      <c r="E53" s="178">
        <f t="shared" ref="E53:F53" si="38">SUM(E54,E67)</f>
        <v>0</v>
      </c>
      <c r="F53" s="179">
        <f t="shared" si="38"/>
        <v>9523</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74</v>
      </c>
      <c r="C54" s="68">
        <f t="shared" si="0"/>
        <v>7674</v>
      </c>
      <c r="D54" s="182">
        <f>SUM(D55,D58,D66)</f>
        <v>7674</v>
      </c>
      <c r="E54" s="183">
        <f t="shared" ref="E54:F54" si="42">SUM(E55,E58,E66)</f>
        <v>0</v>
      </c>
      <c r="F54" s="71">
        <f t="shared" si="42"/>
        <v>7674</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t="48" x14ac:dyDescent="0.25">
      <c r="A58" s="187">
        <v>1140</v>
      </c>
      <c r="B58" s="87" t="s">
        <v>78</v>
      </c>
      <c r="C58" s="88">
        <f t="shared" si="0"/>
        <v>266</v>
      </c>
      <c r="D58" s="188">
        <f>SUM(D59:D65)</f>
        <v>0</v>
      </c>
      <c r="E58" s="189">
        <f>SUM(E59:E65)</f>
        <v>266</v>
      </c>
      <c r="F58" s="55">
        <f t="shared" ref="F58" si="54">SUM(F59:F65)</f>
        <v>266</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127" t="s">
        <v>971</v>
      </c>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266</v>
      </c>
      <c r="D63" s="53"/>
      <c r="E63" s="54">
        <v>266</v>
      </c>
      <c r="F63" s="55">
        <f t="shared" si="58"/>
        <v>266</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62.25" customHeight="1" x14ac:dyDescent="0.25">
      <c r="A66" s="184">
        <v>1150</v>
      </c>
      <c r="B66" s="136" t="s">
        <v>86</v>
      </c>
      <c r="C66" s="141">
        <f t="shared" si="0"/>
        <v>7408</v>
      </c>
      <c r="D66" s="142">
        <f>5049+1683+942</f>
        <v>7674</v>
      </c>
      <c r="E66" s="143">
        <v>-266</v>
      </c>
      <c r="F66" s="139">
        <f t="shared" si="58"/>
        <v>7408</v>
      </c>
      <c r="G66" s="142"/>
      <c r="H66" s="143"/>
      <c r="I66" s="139">
        <f t="shared" si="59"/>
        <v>0</v>
      </c>
      <c r="J66" s="142"/>
      <c r="K66" s="143"/>
      <c r="L66" s="139">
        <f t="shared" si="60"/>
        <v>0</v>
      </c>
      <c r="M66" s="142"/>
      <c r="N66" s="143"/>
      <c r="O66" s="139">
        <f t="shared" si="61"/>
        <v>0</v>
      </c>
      <c r="P66" s="127" t="s">
        <v>972</v>
      </c>
    </row>
    <row r="67" spans="1:16" ht="24" x14ac:dyDescent="0.25">
      <c r="A67" s="67">
        <v>1200</v>
      </c>
      <c r="B67" s="181" t="s">
        <v>87</v>
      </c>
      <c r="C67" s="68">
        <f t="shared" si="0"/>
        <v>1849</v>
      </c>
      <c r="D67" s="182">
        <f>SUM(D68:D69)</f>
        <v>1849</v>
      </c>
      <c r="E67" s="183">
        <f t="shared" ref="E67:F67" si="62">SUM(E68:E69)</f>
        <v>0</v>
      </c>
      <c r="F67" s="71">
        <f t="shared" si="62"/>
        <v>1849</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42" customHeight="1" x14ac:dyDescent="0.25">
      <c r="A68" s="384">
        <v>1210</v>
      </c>
      <c r="B68" s="80" t="s">
        <v>88</v>
      </c>
      <c r="C68" s="81">
        <f t="shared" si="0"/>
        <v>1849</v>
      </c>
      <c r="D68" s="46">
        <f>1217+405+227</f>
        <v>1849</v>
      </c>
      <c r="E68" s="47"/>
      <c r="F68" s="132">
        <f>D68+E68</f>
        <v>1849</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0.25"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22.5"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4">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9.75"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12.75"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9523</v>
      </c>
      <c r="D289" s="248">
        <f t="shared" ref="D289:O289" si="389">SUM(D286,D269,D230,D195,D187,D173,D75,D53,D283)</f>
        <v>9523</v>
      </c>
      <c r="E289" s="249">
        <f t="shared" si="389"/>
        <v>0</v>
      </c>
      <c r="F289" s="250">
        <f t="shared" si="389"/>
        <v>9523</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hidden="1" thickTop="1" x14ac:dyDescent="0.25">
      <c r="A303" s="485"/>
      <c r="B303" s="2"/>
      <c r="C303" s="2"/>
      <c r="D303" s="2"/>
      <c r="E303" s="2"/>
      <c r="F303" s="2"/>
      <c r="G303" s="2"/>
      <c r="H303" s="2"/>
      <c r="I303" s="2"/>
      <c r="J303" s="2"/>
      <c r="K303" s="2"/>
      <c r="L303" s="2"/>
      <c r="M303" s="2"/>
      <c r="N303" s="2"/>
      <c r="O303" s="2"/>
      <c r="P303" s="486"/>
    </row>
    <row r="304" spans="1:16" ht="12.75" hidden="1" thickTop="1" x14ac:dyDescent="0.25">
      <c r="A304" s="485"/>
      <c r="B304" s="2"/>
      <c r="C304" s="2"/>
      <c r="D304" s="2"/>
      <c r="E304" s="2"/>
      <c r="F304" s="2"/>
      <c r="G304" s="2"/>
      <c r="H304" s="2"/>
      <c r="I304" s="2"/>
      <c r="J304" s="2"/>
      <c r="K304" s="2"/>
      <c r="L304" s="2"/>
      <c r="M304" s="2"/>
      <c r="N304" s="2"/>
      <c r="O304" s="2"/>
      <c r="P304" s="486"/>
    </row>
    <row r="305" spans="1:16" ht="12.75" hidden="1" thickTop="1" x14ac:dyDescent="0.25">
      <c r="A305" s="485"/>
      <c r="B305" s="2"/>
      <c r="C305" s="2"/>
      <c r="D305" s="2"/>
      <c r="E305" s="2"/>
      <c r="F305" s="2"/>
      <c r="G305" s="2"/>
      <c r="H305" s="2"/>
      <c r="I305" s="2"/>
      <c r="J305" s="2"/>
      <c r="K305" s="2"/>
      <c r="L305" s="2"/>
      <c r="M305" s="2"/>
      <c r="N305" s="2"/>
      <c r="O305" s="2"/>
      <c r="P305" s="486"/>
    </row>
    <row r="306" spans="1:16" ht="12.75" hidden="1" customHeight="1" x14ac:dyDescent="0.25">
      <c r="A306" s="485" t="s">
        <v>973</v>
      </c>
      <c r="B306" s="487"/>
      <c r="C306" s="2"/>
      <c r="D306" s="2"/>
      <c r="E306" s="2"/>
      <c r="F306" s="2"/>
      <c r="G306" s="2"/>
      <c r="H306" s="2"/>
      <c r="I306" s="2"/>
      <c r="J306" s="2"/>
      <c r="K306" s="2"/>
      <c r="L306" s="2"/>
      <c r="M306" s="2"/>
      <c r="N306" s="2"/>
      <c r="O306" s="2"/>
      <c r="P306" s="486"/>
    </row>
    <row r="307" spans="1:16" ht="12.75" hidden="1" thickTop="1" x14ac:dyDescent="0.25">
      <c r="A307" s="485"/>
      <c r="B307" s="2"/>
      <c r="C307" s="2"/>
      <c r="D307" s="2"/>
      <c r="E307" s="2"/>
      <c r="F307" s="2"/>
      <c r="G307" s="2"/>
      <c r="H307" s="2"/>
      <c r="I307" s="2"/>
      <c r="J307" s="2"/>
      <c r="K307" s="2"/>
      <c r="L307" s="2"/>
      <c r="M307" s="2"/>
      <c r="N307" s="2"/>
      <c r="O307" s="2"/>
      <c r="P307" s="486"/>
    </row>
    <row r="308" spans="1:16" ht="12.75" hidden="1" thickTop="1" x14ac:dyDescent="0.25">
      <c r="A308" s="485" t="s">
        <v>974</v>
      </c>
      <c r="B308" s="487"/>
      <c r="C308" s="2"/>
      <c r="D308" s="2"/>
      <c r="E308" s="2"/>
      <c r="F308" s="2"/>
      <c r="G308" s="2"/>
      <c r="H308" s="2"/>
      <c r="I308" s="2"/>
      <c r="J308" s="2"/>
      <c r="K308" s="2"/>
      <c r="L308" s="2"/>
      <c r="M308" s="2"/>
      <c r="N308" s="2"/>
      <c r="O308" s="2"/>
      <c r="P308" s="486"/>
    </row>
    <row r="309" spans="1:16" ht="12.75" hidden="1" thickTop="1" x14ac:dyDescent="0.25">
      <c r="A309" s="485"/>
      <c r="B309" s="2"/>
      <c r="C309" s="2"/>
      <c r="D309" s="2"/>
      <c r="E309" s="2"/>
      <c r="F309" s="2"/>
      <c r="G309" s="2"/>
      <c r="H309" s="2"/>
      <c r="I309" s="2"/>
      <c r="J309" s="2"/>
      <c r="K309" s="2"/>
      <c r="L309" s="2"/>
      <c r="M309" s="2"/>
      <c r="N309" s="2"/>
      <c r="O309" s="2"/>
      <c r="P309" s="486"/>
    </row>
    <row r="310" spans="1:16" ht="12.75" hidden="1" thickTop="1" x14ac:dyDescent="0.25">
      <c r="A310" s="488"/>
      <c r="B310" s="489"/>
      <c r="C310" s="489"/>
      <c r="D310" s="489"/>
      <c r="E310" s="489"/>
      <c r="F310" s="489"/>
      <c r="G310" s="489"/>
      <c r="H310" s="489"/>
      <c r="I310" s="489"/>
      <c r="J310" s="489"/>
      <c r="K310" s="489"/>
      <c r="L310" s="489"/>
      <c r="M310" s="489"/>
      <c r="N310" s="489"/>
      <c r="O310" s="489"/>
      <c r="P310" s="490"/>
    </row>
    <row r="311" spans="1:16" ht="12.75" thickTop="1"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O1asmUCd9wM0WLSgfwipY6r4deh7GezUGtcIQ6hklnFhNwdyIgqhc+xQ6nz2eQ8TPYnLAh6QIzP19Iq3eThJgg==" saltValue="9IFdS9DjjeI9qH1asBx3yQ==" spinCount="100000" sheet="1" objects="1" scenarios="1" formatCells="0" formatColumns="0" formatRows="0" deleteColumns="0"/>
  <autoFilter ref="A18:P301">
    <filterColumn colId="2">
      <filters>
        <filter val="1 849"/>
        <filter val="266"/>
        <filter val="7 408"/>
        <filter val="7 674"/>
        <filter val="9 5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23.pielikums Jūrmalas pilsētas domes
2019.gada 19.decembra saistošajiem noteikumiem Nr.56
(protokols Nr.16, 31.punkts)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1137</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5" t="s">
        <v>1138</v>
      </c>
      <c r="D3" s="925"/>
      <c r="E3" s="925"/>
      <c r="F3" s="925"/>
      <c r="G3" s="925"/>
      <c r="H3" s="925"/>
      <c r="I3" s="925"/>
      <c r="J3" s="925"/>
      <c r="K3" s="925"/>
      <c r="L3" s="925"/>
      <c r="M3" s="925"/>
      <c r="N3" s="925"/>
      <c r="O3" s="925"/>
      <c r="P3" s="926"/>
      <c r="Q3" s="273"/>
    </row>
    <row r="4" spans="1:17" ht="12.75" customHeight="1" x14ac:dyDescent="0.25">
      <c r="A4" s="5" t="s">
        <v>4</v>
      </c>
      <c r="B4" s="6"/>
      <c r="C4" s="925" t="s">
        <v>1139</v>
      </c>
      <c r="D4" s="925"/>
      <c r="E4" s="925"/>
      <c r="F4" s="925"/>
      <c r="G4" s="925"/>
      <c r="H4" s="925"/>
      <c r="I4" s="925"/>
      <c r="J4" s="925"/>
      <c r="K4" s="925"/>
      <c r="L4" s="925"/>
      <c r="M4" s="925"/>
      <c r="N4" s="925"/>
      <c r="O4" s="925"/>
      <c r="P4" s="926"/>
      <c r="Q4" s="273"/>
    </row>
    <row r="5" spans="1:17" ht="12.75" customHeight="1" x14ac:dyDescent="0.25">
      <c r="A5" s="7" t="s">
        <v>6</v>
      </c>
      <c r="B5" s="8"/>
      <c r="C5" s="927" t="s">
        <v>1140</v>
      </c>
      <c r="D5" s="927"/>
      <c r="E5" s="927"/>
      <c r="F5" s="927"/>
      <c r="G5" s="927"/>
      <c r="H5" s="927"/>
      <c r="I5" s="927"/>
      <c r="J5" s="927"/>
      <c r="K5" s="927"/>
      <c r="L5" s="927"/>
      <c r="M5" s="927"/>
      <c r="N5" s="927"/>
      <c r="O5" s="927"/>
      <c r="P5" s="928"/>
      <c r="Q5" s="273"/>
    </row>
    <row r="6" spans="1:17" ht="12.75" customHeight="1" x14ac:dyDescent="0.25">
      <c r="A6" s="7" t="s">
        <v>8</v>
      </c>
      <c r="B6" s="8"/>
      <c r="C6" s="927" t="s">
        <v>1141</v>
      </c>
      <c r="D6" s="927"/>
      <c r="E6" s="927"/>
      <c r="F6" s="927"/>
      <c r="G6" s="927"/>
      <c r="H6" s="927"/>
      <c r="I6" s="927"/>
      <c r="J6" s="927"/>
      <c r="K6" s="927"/>
      <c r="L6" s="927"/>
      <c r="M6" s="927"/>
      <c r="N6" s="927"/>
      <c r="O6" s="927"/>
      <c r="P6" s="928"/>
      <c r="Q6" s="273"/>
    </row>
    <row r="7" spans="1:17" ht="24" customHeight="1" x14ac:dyDescent="0.25">
      <c r="A7" s="7" t="s">
        <v>10</v>
      </c>
      <c r="B7" s="8"/>
      <c r="C7" s="925" t="s">
        <v>1142</v>
      </c>
      <c r="D7" s="925"/>
      <c r="E7" s="925"/>
      <c r="F7" s="925"/>
      <c r="G7" s="925"/>
      <c r="H7" s="925"/>
      <c r="I7" s="925"/>
      <c r="J7" s="925"/>
      <c r="K7" s="925"/>
      <c r="L7" s="925"/>
      <c r="M7" s="925"/>
      <c r="N7" s="925"/>
      <c r="O7" s="925"/>
      <c r="P7" s="926"/>
      <c r="Q7" s="273"/>
    </row>
    <row r="8" spans="1:17" ht="12.75" customHeight="1" x14ac:dyDescent="0.25">
      <c r="A8" s="9" t="s">
        <v>12</v>
      </c>
      <c r="B8" s="8"/>
      <c r="C8" s="929"/>
      <c r="D8" s="929"/>
      <c r="E8" s="929"/>
      <c r="F8" s="929"/>
      <c r="G8" s="929"/>
      <c r="H8" s="929"/>
      <c r="I8" s="929"/>
      <c r="J8" s="929"/>
      <c r="K8" s="929"/>
      <c r="L8" s="929"/>
      <c r="M8" s="929"/>
      <c r="N8" s="929"/>
      <c r="O8" s="929"/>
      <c r="P8" s="930"/>
      <c r="Q8" s="273"/>
    </row>
    <row r="9" spans="1:17" ht="12.75" customHeight="1" x14ac:dyDescent="0.25">
      <c r="A9" s="7"/>
      <c r="B9" s="8" t="s">
        <v>13</v>
      </c>
      <c r="C9" s="927"/>
      <c r="D9" s="927"/>
      <c r="E9" s="927"/>
      <c r="F9" s="927"/>
      <c r="G9" s="927"/>
      <c r="H9" s="927"/>
      <c r="I9" s="927"/>
      <c r="J9" s="927"/>
      <c r="K9" s="927"/>
      <c r="L9" s="927"/>
      <c r="M9" s="927"/>
      <c r="N9" s="927"/>
      <c r="O9" s="927"/>
      <c r="P9" s="928"/>
      <c r="Q9" s="273"/>
    </row>
    <row r="10" spans="1:17" ht="12.75" customHeight="1" x14ac:dyDescent="0.25">
      <c r="A10" s="7"/>
      <c r="B10" s="8" t="s">
        <v>15</v>
      </c>
      <c r="C10" s="931"/>
      <c r="D10" s="931"/>
      <c r="E10" s="931"/>
      <c r="F10" s="931"/>
      <c r="G10" s="931"/>
      <c r="H10" s="931"/>
      <c r="I10" s="931"/>
      <c r="J10" s="931"/>
      <c r="K10" s="931"/>
      <c r="L10" s="931"/>
      <c r="M10" s="931"/>
      <c r="N10" s="931"/>
      <c r="O10" s="931"/>
      <c r="P10" s="932"/>
      <c r="Q10" s="273"/>
    </row>
    <row r="11" spans="1:17" ht="12.75" customHeight="1" x14ac:dyDescent="0.25">
      <c r="A11" s="7"/>
      <c r="B11" s="8" t="s">
        <v>17</v>
      </c>
      <c r="C11" s="929" t="s">
        <v>1143</v>
      </c>
      <c r="D11" s="929"/>
      <c r="E11" s="929"/>
      <c r="F11" s="929"/>
      <c r="G11" s="929"/>
      <c r="H11" s="929"/>
      <c r="I11" s="929"/>
      <c r="J11" s="929"/>
      <c r="K11" s="929"/>
      <c r="L11" s="929"/>
      <c r="M11" s="929"/>
      <c r="N11" s="929"/>
      <c r="O11" s="929"/>
      <c r="P11" s="930"/>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13192</v>
      </c>
      <c r="D20" s="32">
        <f>SUM(D21,D24,D25,D41,D43)</f>
        <v>13192</v>
      </c>
      <c r="E20" s="33">
        <f t="shared" ref="E20:F20" si="1">SUM(E21,E24,E25,E41,E43)</f>
        <v>0</v>
      </c>
      <c r="F20" s="34">
        <f t="shared" si="1"/>
        <v>13192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44</v>
      </c>
      <c r="C24" s="59">
        <f>F24+I24</f>
        <v>0</v>
      </c>
      <c r="D24" s="60"/>
      <c r="E24" s="61"/>
      <c r="F24" s="62">
        <f t="shared" si="9"/>
        <v>0</v>
      </c>
      <c r="G24" s="60"/>
      <c r="H24" s="61"/>
      <c r="I24" s="62">
        <f t="shared" si="10"/>
        <v>0</v>
      </c>
      <c r="J24" s="63" t="s">
        <v>45</v>
      </c>
      <c r="K24" s="64" t="s">
        <v>45</v>
      </c>
      <c r="L24" s="65" t="s">
        <v>45</v>
      </c>
      <c r="M24" s="63" t="s">
        <v>45</v>
      </c>
      <c r="N24" s="64" t="s">
        <v>45</v>
      </c>
      <c r="O24" s="65" t="s">
        <v>45</v>
      </c>
      <c r="P24" s="66"/>
    </row>
    <row r="25" spans="1:16" s="28" customFormat="1" ht="24.75" customHeight="1" thickTop="1" x14ac:dyDescent="0.25">
      <c r="A25" s="334">
        <v>18630</v>
      </c>
      <c r="B25" s="67" t="s">
        <v>46</v>
      </c>
      <c r="C25" s="68">
        <f>F25</f>
        <v>13192</v>
      </c>
      <c r="D25" s="69">
        <v>13192</v>
      </c>
      <c r="E25" s="70"/>
      <c r="F25" s="71">
        <f t="shared" si="9"/>
        <v>13192</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70"/>
      <c r="D49" s="751"/>
      <c r="E49" s="752"/>
      <c r="F49" s="173"/>
      <c r="G49" s="46"/>
      <c r="H49" s="47"/>
      <c r="I49" s="132"/>
      <c r="J49" s="46"/>
      <c r="K49" s="47"/>
      <c r="L49" s="48"/>
      <c r="M49" s="46"/>
      <c r="N49" s="47"/>
      <c r="O49" s="132"/>
      <c r="P49" s="154"/>
    </row>
    <row r="50" spans="1:16" s="28" customFormat="1" ht="12.75" thickBot="1" x14ac:dyDescent="0.3">
      <c r="A50" s="155"/>
      <c r="B50" s="29" t="s">
        <v>70</v>
      </c>
      <c r="C50" s="156">
        <f t="shared" si="0"/>
        <v>13192</v>
      </c>
      <c r="D50" s="157">
        <f>SUM(D51,D286)</f>
        <v>13192</v>
      </c>
      <c r="E50" s="158">
        <f t="shared" ref="E50:F50" si="26">SUM(E51,E286)</f>
        <v>0</v>
      </c>
      <c r="F50" s="159">
        <f t="shared" si="26"/>
        <v>13192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2484</v>
      </c>
      <c r="D51" s="163">
        <f>SUM(D52,D194)</f>
        <v>2484</v>
      </c>
      <c r="E51" s="164">
        <f t="shared" ref="E51:F51" si="30">SUM(E52,E194)</f>
        <v>0</v>
      </c>
      <c r="F51" s="165">
        <f t="shared" si="30"/>
        <v>2484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2484</v>
      </c>
      <c r="D52" s="171">
        <f>SUM(D53,D75,D173,D187)</f>
        <v>2484</v>
      </c>
      <c r="E52" s="172">
        <f t="shared" ref="E52:F52" si="34">SUM(E53,E75,E173,E187)</f>
        <v>0</v>
      </c>
      <c r="F52" s="173">
        <f t="shared" si="34"/>
        <v>2484</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753">
        <f t="shared" si="0"/>
        <v>0</v>
      </c>
      <c r="D53" s="754">
        <f>SUM(D54,D67)</f>
        <v>0</v>
      </c>
      <c r="E53" s="339">
        <f t="shared" ref="E53:F53" si="38">SUM(E54,E67)</f>
        <v>0</v>
      </c>
      <c r="F53" s="755">
        <f t="shared" si="38"/>
        <v>0</v>
      </c>
      <c r="G53" s="754">
        <f>SUM(G54,G67)</f>
        <v>0</v>
      </c>
      <c r="H53" s="339">
        <f t="shared" ref="H53:I53" si="39">SUM(H54,H67)</f>
        <v>0</v>
      </c>
      <c r="I53" s="755">
        <f t="shared" si="39"/>
        <v>0</v>
      </c>
      <c r="J53" s="754">
        <f>SUM(J54,J67)</f>
        <v>0</v>
      </c>
      <c r="K53" s="339">
        <f t="shared" ref="K53:L53" si="40">SUM(K54,K67)</f>
        <v>0</v>
      </c>
      <c r="L53" s="755">
        <f t="shared" si="40"/>
        <v>0</v>
      </c>
      <c r="M53" s="754">
        <f>SUM(M54,M67)</f>
        <v>0</v>
      </c>
      <c r="N53" s="339">
        <f t="shared" ref="N53:O53" si="41">SUM(N54,N67)</f>
        <v>0</v>
      </c>
      <c r="O53" s="755">
        <f t="shared" si="41"/>
        <v>0</v>
      </c>
      <c r="P53" s="756"/>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4">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753">
        <f t="shared" si="0"/>
        <v>2484</v>
      </c>
      <c r="D75" s="754">
        <f>SUM(D76,D83,D130,D164,D165,D172)</f>
        <v>2484</v>
      </c>
      <c r="E75" s="339">
        <f t="shared" ref="E75:F75" si="74">SUM(E76,E83,E130,E164,E165,E172)</f>
        <v>0</v>
      </c>
      <c r="F75" s="755">
        <f t="shared" si="74"/>
        <v>2484</v>
      </c>
      <c r="G75" s="754">
        <f>SUM(G76,G83,G130,G164,G165,G172)</f>
        <v>0</v>
      </c>
      <c r="H75" s="339">
        <f t="shared" ref="H75:I75" si="75">SUM(H76,H83,H130,H164,H165,H172)</f>
        <v>0</v>
      </c>
      <c r="I75" s="755">
        <f t="shared" si="75"/>
        <v>0</v>
      </c>
      <c r="J75" s="754">
        <f>SUM(J76,J83,J130,J164,J165,J172)</f>
        <v>0</v>
      </c>
      <c r="K75" s="339">
        <f t="shared" ref="K75:L75" si="76">SUM(K76,K83,K130,K164,K165,K172)</f>
        <v>0</v>
      </c>
      <c r="L75" s="755">
        <f t="shared" si="76"/>
        <v>0</v>
      </c>
      <c r="M75" s="754">
        <f>SUM(M76,M83,M130,M164,M165,M172)</f>
        <v>0</v>
      </c>
      <c r="N75" s="339">
        <f t="shared" ref="N75:O75" si="77">SUM(N76,N83,N130,N164,N165,N172)</f>
        <v>0</v>
      </c>
      <c r="O75" s="755">
        <f t="shared" si="77"/>
        <v>0</v>
      </c>
      <c r="P75" s="756"/>
    </row>
    <row r="76" spans="1:16" ht="24" x14ac:dyDescent="0.25">
      <c r="A76" s="67">
        <v>2100</v>
      </c>
      <c r="B76" s="181" t="s">
        <v>97</v>
      </c>
      <c r="C76" s="68">
        <f t="shared" si="0"/>
        <v>2334</v>
      </c>
      <c r="D76" s="182">
        <f>SUM(D77,D80)</f>
        <v>2334</v>
      </c>
      <c r="E76" s="183">
        <f t="shared" ref="E76:F76" si="78">SUM(E77,E80)</f>
        <v>0</v>
      </c>
      <c r="F76" s="71">
        <f t="shared" si="78"/>
        <v>2334</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2334</v>
      </c>
      <c r="D80" s="188">
        <f>SUM(D81:D82)</f>
        <v>2334</v>
      </c>
      <c r="E80" s="189">
        <f t="shared" ref="E80:F80" si="90">SUM(E81:E82)</f>
        <v>0</v>
      </c>
      <c r="F80" s="55">
        <f t="shared" si="90"/>
        <v>2334</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24" customHeight="1" x14ac:dyDescent="0.25">
      <c r="A81" s="51">
        <v>2121</v>
      </c>
      <c r="B81" s="87" t="s">
        <v>99</v>
      </c>
      <c r="C81" s="88">
        <f t="shared" si="0"/>
        <v>640</v>
      </c>
      <c r="D81" s="193">
        <v>560</v>
      </c>
      <c r="E81" s="194">
        <v>80</v>
      </c>
      <c r="F81" s="55">
        <f t="shared" ref="F81:F82" si="94">D81+E81</f>
        <v>640</v>
      </c>
      <c r="G81" s="53"/>
      <c r="H81" s="54"/>
      <c r="I81" s="55">
        <f t="shared" ref="I81:I82" si="95">G81+H81</f>
        <v>0</v>
      </c>
      <c r="J81" s="53"/>
      <c r="K81" s="54"/>
      <c r="L81" s="55">
        <f t="shared" ref="L81:L82" si="96">K81+J81</f>
        <v>0</v>
      </c>
      <c r="M81" s="53"/>
      <c r="N81" s="54"/>
      <c r="O81" s="55">
        <f t="shared" ref="O81:O82" si="97">N81+M81</f>
        <v>0</v>
      </c>
      <c r="P81" s="57" t="s">
        <v>1144</v>
      </c>
    </row>
    <row r="82" spans="1:16" ht="29.25" customHeight="1" x14ac:dyDescent="0.25">
      <c r="A82" s="51">
        <v>2122</v>
      </c>
      <c r="B82" s="87" t="s">
        <v>100</v>
      </c>
      <c r="C82" s="88">
        <f t="shared" si="0"/>
        <v>1694</v>
      </c>
      <c r="D82" s="193">
        <v>1774</v>
      </c>
      <c r="E82" s="194">
        <v>-80</v>
      </c>
      <c r="F82" s="55">
        <f t="shared" si="94"/>
        <v>1694</v>
      </c>
      <c r="G82" s="53"/>
      <c r="H82" s="54"/>
      <c r="I82" s="55">
        <f t="shared" si="95"/>
        <v>0</v>
      </c>
      <c r="J82" s="53"/>
      <c r="K82" s="54"/>
      <c r="L82" s="55">
        <f t="shared" si="96"/>
        <v>0</v>
      </c>
      <c r="M82" s="53"/>
      <c r="N82" s="54"/>
      <c r="O82" s="55">
        <f t="shared" si="97"/>
        <v>0</v>
      </c>
      <c r="P82" s="57" t="s">
        <v>1145</v>
      </c>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150</v>
      </c>
      <c r="D130" s="182">
        <f>SUM(D131,D136,D140,D141,D144,D151,D159,D160,D163)</f>
        <v>150</v>
      </c>
      <c r="E130" s="183">
        <f t="shared" ref="E130:F130" si="160">SUM(E131,E136,E140,E141,E144,E151,E159,E160,E163)</f>
        <v>0</v>
      </c>
      <c r="F130" s="71">
        <f t="shared" si="160"/>
        <v>150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150</v>
      </c>
      <c r="D131" s="191">
        <f t="shared" ref="D131:O131" si="164">SUM(D132:D135)</f>
        <v>150</v>
      </c>
      <c r="E131" s="192">
        <f t="shared" si="164"/>
        <v>0</v>
      </c>
      <c r="F131" s="132">
        <f t="shared" si="164"/>
        <v>150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5.75" customHeight="1" x14ac:dyDescent="0.25">
      <c r="A132" s="51">
        <v>2311</v>
      </c>
      <c r="B132" s="87" t="s">
        <v>151</v>
      </c>
      <c r="C132" s="88">
        <f t="shared" si="102"/>
        <v>150</v>
      </c>
      <c r="D132" s="193">
        <v>150</v>
      </c>
      <c r="E132" s="194"/>
      <c r="F132" s="55">
        <f t="shared" ref="F132:F135" si="165">D132+E132</f>
        <v>150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757">
        <v>3000</v>
      </c>
      <c r="B173" s="757" t="s">
        <v>192</v>
      </c>
      <c r="C173" s="753">
        <f t="shared" si="193"/>
        <v>0</v>
      </c>
      <c r="D173" s="754">
        <f>SUM(D174,D184)</f>
        <v>0</v>
      </c>
      <c r="E173" s="339">
        <f t="shared" ref="E173:F173" si="216">SUM(E174,E184)</f>
        <v>0</v>
      </c>
      <c r="F173" s="755">
        <f t="shared" si="216"/>
        <v>0</v>
      </c>
      <c r="G173" s="754">
        <f>SUM(G174,G184)</f>
        <v>0</v>
      </c>
      <c r="H173" s="339">
        <f t="shared" ref="H173:I173" si="217">SUM(H174,H184)</f>
        <v>0</v>
      </c>
      <c r="I173" s="755">
        <f t="shared" si="217"/>
        <v>0</v>
      </c>
      <c r="J173" s="754">
        <f>SUM(J174,J184)</f>
        <v>0</v>
      </c>
      <c r="K173" s="339">
        <f t="shared" ref="K173:L173" si="218">SUM(K174,K184)</f>
        <v>0</v>
      </c>
      <c r="L173" s="755">
        <f t="shared" si="218"/>
        <v>0</v>
      </c>
      <c r="M173" s="754">
        <f>SUM(M174,M184)</f>
        <v>0</v>
      </c>
      <c r="N173" s="339">
        <f t="shared" ref="N173:O173" si="219">SUM(N174,N184)</f>
        <v>0</v>
      </c>
      <c r="O173" s="755">
        <f t="shared" si="219"/>
        <v>0</v>
      </c>
      <c r="P173" s="756"/>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758">
        <v>4000</v>
      </c>
      <c r="B187" s="757" t="s">
        <v>206</v>
      </c>
      <c r="C187" s="753">
        <f t="shared" si="193"/>
        <v>0</v>
      </c>
      <c r="D187" s="754">
        <f>SUM(D188,D191)</f>
        <v>0</v>
      </c>
      <c r="E187" s="339">
        <f t="shared" ref="E187:F187" si="239">SUM(E188,E191)</f>
        <v>0</v>
      </c>
      <c r="F187" s="755">
        <f t="shared" si="239"/>
        <v>0</v>
      </c>
      <c r="G187" s="754">
        <f>SUM(G188,G191)</f>
        <v>0</v>
      </c>
      <c r="H187" s="339">
        <f t="shared" ref="H187:I187" si="240">SUM(H188,H191)</f>
        <v>0</v>
      </c>
      <c r="I187" s="755">
        <f t="shared" si="240"/>
        <v>0</v>
      </c>
      <c r="J187" s="754">
        <f>SUM(J188,J191)</f>
        <v>0</v>
      </c>
      <c r="K187" s="339">
        <f t="shared" ref="K187:L187" si="241">SUM(K188,K191)</f>
        <v>0</v>
      </c>
      <c r="L187" s="755">
        <f t="shared" si="241"/>
        <v>0</v>
      </c>
      <c r="M187" s="754">
        <f>SUM(M188,M191)</f>
        <v>0</v>
      </c>
      <c r="N187" s="339">
        <f t="shared" ref="N187:O187" si="242">SUM(N188,N191)</f>
        <v>0</v>
      </c>
      <c r="O187" s="755">
        <f t="shared" si="242"/>
        <v>0</v>
      </c>
      <c r="P187" s="756"/>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757">
        <v>5000</v>
      </c>
      <c r="B195" s="757" t="s">
        <v>214</v>
      </c>
      <c r="C195" s="753">
        <f t="shared" si="193"/>
        <v>0</v>
      </c>
      <c r="D195" s="754">
        <f>D196+D204</f>
        <v>0</v>
      </c>
      <c r="E195" s="339">
        <f t="shared" ref="E195:F195" si="260">E196+E204</f>
        <v>0</v>
      </c>
      <c r="F195" s="755">
        <f t="shared" si="260"/>
        <v>0</v>
      </c>
      <c r="G195" s="754">
        <f>G196+G204</f>
        <v>0</v>
      </c>
      <c r="H195" s="339">
        <f t="shared" ref="H195:I195" si="261">H196+H204</f>
        <v>0</v>
      </c>
      <c r="I195" s="755">
        <f t="shared" si="261"/>
        <v>0</v>
      </c>
      <c r="J195" s="754">
        <f>J196+J204</f>
        <v>0</v>
      </c>
      <c r="K195" s="339">
        <f t="shared" ref="K195:L195" si="262">K196+K204</f>
        <v>0</v>
      </c>
      <c r="L195" s="755">
        <f t="shared" si="262"/>
        <v>0</v>
      </c>
      <c r="M195" s="754">
        <f>M196+M204</f>
        <v>0</v>
      </c>
      <c r="N195" s="339">
        <f t="shared" ref="N195:O195" si="263">N196+N204</f>
        <v>0</v>
      </c>
      <c r="O195" s="755">
        <f t="shared" si="263"/>
        <v>0</v>
      </c>
      <c r="P195" s="756"/>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757">
        <v>6000</v>
      </c>
      <c r="B230" s="757" t="s">
        <v>249</v>
      </c>
      <c r="C230" s="753">
        <f t="shared" si="288"/>
        <v>0</v>
      </c>
      <c r="D230" s="754">
        <f>D231+D251+D259</f>
        <v>0</v>
      </c>
      <c r="E230" s="339">
        <f t="shared" ref="E230:F230" si="305">E231+E251+E259</f>
        <v>0</v>
      </c>
      <c r="F230" s="755">
        <f t="shared" si="305"/>
        <v>0</v>
      </c>
      <c r="G230" s="754">
        <f>G231+G251+G259</f>
        <v>0</v>
      </c>
      <c r="H230" s="339">
        <f t="shared" ref="H230:I230" si="306">H231+H251+H259</f>
        <v>0</v>
      </c>
      <c r="I230" s="755">
        <f t="shared" si="306"/>
        <v>0</v>
      </c>
      <c r="J230" s="754">
        <f>J231+J251+J259</f>
        <v>0</v>
      </c>
      <c r="K230" s="339">
        <f t="shared" ref="K230:L230" si="307">K231+K251+K259</f>
        <v>0</v>
      </c>
      <c r="L230" s="755">
        <f t="shared" si="307"/>
        <v>0</v>
      </c>
      <c r="M230" s="754">
        <f>M231+M251+M259</f>
        <v>0</v>
      </c>
      <c r="N230" s="339">
        <f t="shared" ref="N230:O230" si="308">N231+N251+N259</f>
        <v>0</v>
      </c>
      <c r="O230" s="755">
        <f t="shared" si="308"/>
        <v>0</v>
      </c>
      <c r="P230" s="756"/>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759">
        <v>7000</v>
      </c>
      <c r="B269" s="759" t="s">
        <v>288</v>
      </c>
      <c r="C269" s="760">
        <f t="shared" si="288"/>
        <v>0</v>
      </c>
      <c r="D269" s="761">
        <f>SUM(D270,D281)</f>
        <v>0</v>
      </c>
      <c r="E269" s="762">
        <f t="shared" ref="E269:F269" si="355">SUM(E270,E281)</f>
        <v>0</v>
      </c>
      <c r="F269" s="763">
        <f t="shared" si="355"/>
        <v>0</v>
      </c>
      <c r="G269" s="761">
        <f>SUM(G270,G281)</f>
        <v>0</v>
      </c>
      <c r="H269" s="762">
        <f t="shared" ref="H269:I269" si="356">SUM(H270,H281)</f>
        <v>0</v>
      </c>
      <c r="I269" s="763">
        <f t="shared" si="356"/>
        <v>0</v>
      </c>
      <c r="J269" s="761">
        <f>SUM(J270,J281)</f>
        <v>0</v>
      </c>
      <c r="K269" s="762">
        <f t="shared" ref="K269:L269" si="357">SUM(K270,K281)</f>
        <v>0</v>
      </c>
      <c r="L269" s="763">
        <f t="shared" si="357"/>
        <v>0</v>
      </c>
      <c r="M269" s="761">
        <f>SUM(M270,M281)</f>
        <v>0</v>
      </c>
      <c r="N269" s="762">
        <f t="shared" ref="N269:O269" si="358">SUM(N270,N281)</f>
        <v>0</v>
      </c>
      <c r="O269" s="763">
        <f t="shared" si="358"/>
        <v>0</v>
      </c>
      <c r="P269" s="764"/>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10708</v>
      </c>
      <c r="D286" s="188">
        <f>SUM(D287:D288)</f>
        <v>10708</v>
      </c>
      <c r="E286" s="189">
        <f t="shared" ref="E286:F286" si="381">SUM(E287:E288)</f>
        <v>0</v>
      </c>
      <c r="F286" s="55">
        <f t="shared" si="381"/>
        <v>10708</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10708</v>
      </c>
      <c r="D287" s="193">
        <v>10708</v>
      </c>
      <c r="E287" s="194"/>
      <c r="F287" s="55">
        <f t="shared" ref="F287:F288" si="385">D287+E287</f>
        <v>10708</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13192</v>
      </c>
      <c r="D289" s="248">
        <f t="shared" ref="D289:O289" si="389">SUM(D286,D269,D230,D195,D187,D173,D75,D53,D283)</f>
        <v>13192</v>
      </c>
      <c r="E289" s="249">
        <f t="shared" si="389"/>
        <v>0</v>
      </c>
      <c r="F289" s="250">
        <f t="shared" si="389"/>
        <v>13192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889" t="s">
        <v>311</v>
      </c>
      <c r="B290" s="890"/>
      <c r="C290" s="252">
        <f t="shared" si="371"/>
        <v>10708</v>
      </c>
      <c r="D290" s="253">
        <f>SUM(D24,D25,D41)-D51</f>
        <v>10708</v>
      </c>
      <c r="E290" s="254">
        <f t="shared" ref="E290:F290" si="390">SUM(E24,E25,E41)-E51</f>
        <v>0</v>
      </c>
      <c r="F290" s="255">
        <f t="shared" si="390"/>
        <v>10708</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891" t="s">
        <v>312</v>
      </c>
      <c r="B291" s="892"/>
      <c r="C291" s="257">
        <f t="shared" si="371"/>
        <v>-10708</v>
      </c>
      <c r="D291" s="258">
        <f t="shared" ref="D291:O291" si="394">SUM(D292,D293)-D300+D301</f>
        <v>-10708</v>
      </c>
      <c r="E291" s="259">
        <f t="shared" si="394"/>
        <v>0</v>
      </c>
      <c r="F291" s="260">
        <f t="shared" si="394"/>
        <v>-10708</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-10708</v>
      </c>
      <c r="D292" s="157">
        <f t="shared" ref="D292:O292" si="395">D21-D286</f>
        <v>-10708</v>
      </c>
      <c r="E292" s="158">
        <f t="shared" si="395"/>
        <v>0</v>
      </c>
      <c r="F292" s="159">
        <f t="shared" si="395"/>
        <v>-10708</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NwbSsNyv84/ZB9aoVJmghwFrnLuozI39/3vCyXo2NZY3XGLdNj3stX/Y2HAT84sE2snMFlXOIy44NbK4IrRA==" saltValue="l2s/TiNBpIE6dfGzqtGwoQ==" spinCount="100000" sheet="1" objects="1" scenarios="1" formatCells="0" formatColumns="0" formatRows="0" deleteColumns="0"/>
  <autoFilter ref="A18:P301">
    <filterColumn colId="2">
      <filters>
        <filter val="1 694"/>
        <filter val="10 708"/>
        <filter val="-10 708"/>
        <filter val="13 192"/>
        <filter val="150"/>
        <filter val="2 334"/>
        <filter val="2 484"/>
        <filter val="64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2019.gada 19.decembra saistošajiem noteikumiem Nr.56
(protokols Nr.16, 31.punkts)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1137</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5" t="s">
        <v>1138</v>
      </c>
      <c r="D3" s="925"/>
      <c r="E3" s="925"/>
      <c r="F3" s="925"/>
      <c r="G3" s="925"/>
      <c r="H3" s="925"/>
      <c r="I3" s="925"/>
      <c r="J3" s="925"/>
      <c r="K3" s="925"/>
      <c r="L3" s="925"/>
      <c r="M3" s="925"/>
      <c r="N3" s="925"/>
      <c r="O3" s="925"/>
      <c r="P3" s="926"/>
      <c r="Q3" s="273"/>
    </row>
    <row r="4" spans="1:17" ht="12.75" customHeight="1" x14ac:dyDescent="0.25">
      <c r="A4" s="5" t="s">
        <v>4</v>
      </c>
      <c r="B4" s="6"/>
      <c r="C4" s="925" t="s">
        <v>1139</v>
      </c>
      <c r="D4" s="925"/>
      <c r="E4" s="925"/>
      <c r="F4" s="925"/>
      <c r="G4" s="925"/>
      <c r="H4" s="925"/>
      <c r="I4" s="925"/>
      <c r="J4" s="925"/>
      <c r="K4" s="925"/>
      <c r="L4" s="925"/>
      <c r="M4" s="925"/>
      <c r="N4" s="925"/>
      <c r="O4" s="925"/>
      <c r="P4" s="926"/>
      <c r="Q4" s="273"/>
    </row>
    <row r="5" spans="1:17" ht="12.75" customHeight="1" x14ac:dyDescent="0.25">
      <c r="A5" s="7" t="s">
        <v>6</v>
      </c>
      <c r="B5" s="8"/>
      <c r="C5" s="927" t="s">
        <v>1140</v>
      </c>
      <c r="D5" s="927"/>
      <c r="E5" s="927"/>
      <c r="F5" s="927"/>
      <c r="G5" s="927"/>
      <c r="H5" s="927"/>
      <c r="I5" s="927"/>
      <c r="J5" s="927"/>
      <c r="K5" s="927"/>
      <c r="L5" s="927"/>
      <c r="M5" s="927"/>
      <c r="N5" s="927"/>
      <c r="O5" s="927"/>
      <c r="P5" s="928"/>
      <c r="Q5" s="273"/>
    </row>
    <row r="6" spans="1:17" ht="12.75" customHeight="1" x14ac:dyDescent="0.25">
      <c r="A6" s="7" t="s">
        <v>8</v>
      </c>
      <c r="B6" s="8"/>
      <c r="C6" s="927" t="s">
        <v>1141</v>
      </c>
      <c r="D6" s="927"/>
      <c r="E6" s="927"/>
      <c r="F6" s="927"/>
      <c r="G6" s="927"/>
      <c r="H6" s="927"/>
      <c r="I6" s="927"/>
      <c r="J6" s="927"/>
      <c r="K6" s="927"/>
      <c r="L6" s="927"/>
      <c r="M6" s="927"/>
      <c r="N6" s="927"/>
      <c r="O6" s="927"/>
      <c r="P6" s="928"/>
      <c r="Q6" s="273"/>
    </row>
    <row r="7" spans="1:17" ht="25.5" customHeight="1" x14ac:dyDescent="0.25">
      <c r="A7" s="7" t="s">
        <v>10</v>
      </c>
      <c r="B7" s="8"/>
      <c r="C7" s="925" t="s">
        <v>1142</v>
      </c>
      <c r="D7" s="925"/>
      <c r="E7" s="925"/>
      <c r="F7" s="925"/>
      <c r="G7" s="925"/>
      <c r="H7" s="925"/>
      <c r="I7" s="925"/>
      <c r="J7" s="925"/>
      <c r="K7" s="925"/>
      <c r="L7" s="925"/>
      <c r="M7" s="925"/>
      <c r="N7" s="925"/>
      <c r="O7" s="925"/>
      <c r="P7" s="926"/>
      <c r="Q7" s="273"/>
    </row>
    <row r="8" spans="1:17" ht="12.75" customHeight="1" x14ac:dyDescent="0.25">
      <c r="A8" s="9" t="s">
        <v>12</v>
      </c>
      <c r="B8" s="8"/>
      <c r="C8" s="929"/>
      <c r="D8" s="929"/>
      <c r="E8" s="929"/>
      <c r="F8" s="929"/>
      <c r="G8" s="929"/>
      <c r="H8" s="929"/>
      <c r="I8" s="929"/>
      <c r="J8" s="929"/>
      <c r="K8" s="929"/>
      <c r="L8" s="929"/>
      <c r="M8" s="929"/>
      <c r="N8" s="929"/>
      <c r="O8" s="929"/>
      <c r="P8" s="930"/>
      <c r="Q8" s="273"/>
    </row>
    <row r="9" spans="1:17" ht="12.75" customHeight="1" x14ac:dyDescent="0.25">
      <c r="A9" s="7"/>
      <c r="B9" s="8" t="s">
        <v>13</v>
      </c>
      <c r="C9" s="927"/>
      <c r="D9" s="927"/>
      <c r="E9" s="927"/>
      <c r="F9" s="927"/>
      <c r="G9" s="927"/>
      <c r="H9" s="927"/>
      <c r="I9" s="927"/>
      <c r="J9" s="927"/>
      <c r="K9" s="927"/>
      <c r="L9" s="927"/>
      <c r="M9" s="927"/>
      <c r="N9" s="927"/>
      <c r="O9" s="927"/>
      <c r="P9" s="928"/>
      <c r="Q9" s="273"/>
    </row>
    <row r="10" spans="1:17" ht="12.75" customHeight="1" x14ac:dyDescent="0.25">
      <c r="A10" s="7"/>
      <c r="B10" s="8" t="s">
        <v>15</v>
      </c>
      <c r="C10" s="931"/>
      <c r="D10" s="931"/>
      <c r="E10" s="931"/>
      <c r="F10" s="931"/>
      <c r="G10" s="931"/>
      <c r="H10" s="931"/>
      <c r="I10" s="931"/>
      <c r="J10" s="931"/>
      <c r="K10" s="931"/>
      <c r="L10" s="931"/>
      <c r="M10" s="931"/>
      <c r="N10" s="931"/>
      <c r="O10" s="931"/>
      <c r="P10" s="932"/>
      <c r="Q10" s="273"/>
    </row>
    <row r="11" spans="1:17" ht="12.75" customHeight="1" x14ac:dyDescent="0.25">
      <c r="A11" s="7"/>
      <c r="B11" s="8" t="s">
        <v>17</v>
      </c>
      <c r="C11" s="929" t="s">
        <v>1143</v>
      </c>
      <c r="D11" s="929"/>
      <c r="E11" s="929"/>
      <c r="F11" s="929"/>
      <c r="G11" s="929"/>
      <c r="H11" s="929"/>
      <c r="I11" s="929"/>
      <c r="J11" s="929"/>
      <c r="K11" s="929"/>
      <c r="L11" s="929"/>
      <c r="M11" s="929"/>
      <c r="N11" s="929"/>
      <c r="O11" s="929"/>
      <c r="P11" s="930"/>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13192</v>
      </c>
      <c r="D20" s="32">
        <f>SUM(D21,D24,D25,D41,D43)</f>
        <v>13192</v>
      </c>
      <c r="E20" s="33">
        <f t="shared" ref="E20:F20" si="1">SUM(E21,E24,E25,E41,E43)</f>
        <v>0</v>
      </c>
      <c r="F20" s="34">
        <f t="shared" si="1"/>
        <v>13192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44</v>
      </c>
      <c r="C24" s="59">
        <f>F24+I24</f>
        <v>0</v>
      </c>
      <c r="D24" s="60"/>
      <c r="E24" s="61"/>
      <c r="F24" s="62">
        <f t="shared" si="9"/>
        <v>0</v>
      </c>
      <c r="G24" s="60"/>
      <c r="H24" s="61"/>
      <c r="I24" s="62">
        <f t="shared" si="10"/>
        <v>0</v>
      </c>
      <c r="J24" s="63" t="s">
        <v>45</v>
      </c>
      <c r="K24" s="64" t="s">
        <v>45</v>
      </c>
      <c r="L24" s="65" t="s">
        <v>45</v>
      </c>
      <c r="M24" s="63" t="s">
        <v>45</v>
      </c>
      <c r="N24" s="64" t="s">
        <v>45</v>
      </c>
      <c r="O24" s="65" t="s">
        <v>45</v>
      </c>
      <c r="P24" s="66"/>
    </row>
    <row r="25" spans="1:16" s="28" customFormat="1" ht="24.75" customHeight="1" thickTop="1" x14ac:dyDescent="0.25">
      <c r="A25" s="334">
        <v>18630</v>
      </c>
      <c r="B25" s="67" t="s">
        <v>46</v>
      </c>
      <c r="C25" s="68">
        <f>F25</f>
        <v>13192</v>
      </c>
      <c r="D25" s="69">
        <v>13192</v>
      </c>
      <c r="E25" s="70"/>
      <c r="F25" s="71">
        <f t="shared" si="9"/>
        <v>13192</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70"/>
      <c r="D49" s="751"/>
      <c r="E49" s="752"/>
      <c r="F49" s="173"/>
      <c r="G49" s="46"/>
      <c r="H49" s="47"/>
      <c r="I49" s="132"/>
      <c r="J49" s="46"/>
      <c r="K49" s="47"/>
      <c r="L49" s="48"/>
      <c r="M49" s="46"/>
      <c r="N49" s="47"/>
      <c r="O49" s="132"/>
      <c r="P49" s="154"/>
    </row>
    <row r="50" spans="1:16" s="28" customFormat="1" ht="12.75" thickBot="1" x14ac:dyDescent="0.3">
      <c r="A50" s="155"/>
      <c r="B50" s="29" t="s">
        <v>70</v>
      </c>
      <c r="C50" s="156">
        <f t="shared" si="0"/>
        <v>13192</v>
      </c>
      <c r="D50" s="157">
        <f>SUM(D51,D286)</f>
        <v>13192</v>
      </c>
      <c r="E50" s="158">
        <f t="shared" ref="E50:F50" si="26">SUM(E51,E286)</f>
        <v>0</v>
      </c>
      <c r="F50" s="159">
        <f t="shared" si="26"/>
        <v>13192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2484</v>
      </c>
      <c r="D51" s="163">
        <f>SUM(D52,D194)</f>
        <v>2484</v>
      </c>
      <c r="E51" s="164">
        <f t="shared" ref="E51:F51" si="30">SUM(E52,E194)</f>
        <v>0</v>
      </c>
      <c r="F51" s="165">
        <f t="shared" si="30"/>
        <v>2484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2484</v>
      </c>
      <c r="D52" s="171">
        <f>SUM(D53,D75,D173,D187)</f>
        <v>2484</v>
      </c>
      <c r="E52" s="172">
        <f t="shared" ref="E52:F52" si="34">SUM(E53,E75,E173,E187)</f>
        <v>0</v>
      </c>
      <c r="F52" s="173">
        <f t="shared" si="34"/>
        <v>2484</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753">
        <f t="shared" si="0"/>
        <v>0</v>
      </c>
      <c r="D53" s="754">
        <f>SUM(D54,D67)</f>
        <v>0</v>
      </c>
      <c r="E53" s="339">
        <f t="shared" ref="E53:F53" si="38">SUM(E54,E67)</f>
        <v>0</v>
      </c>
      <c r="F53" s="755">
        <f t="shared" si="38"/>
        <v>0</v>
      </c>
      <c r="G53" s="754">
        <f>SUM(G54,G67)</f>
        <v>0</v>
      </c>
      <c r="H53" s="339">
        <f t="shared" ref="H53:I53" si="39">SUM(H54,H67)</f>
        <v>0</v>
      </c>
      <c r="I53" s="755">
        <f t="shared" si="39"/>
        <v>0</v>
      </c>
      <c r="J53" s="754">
        <f>SUM(J54,J67)</f>
        <v>0</v>
      </c>
      <c r="K53" s="339">
        <f t="shared" ref="K53:L53" si="40">SUM(K54,K67)</f>
        <v>0</v>
      </c>
      <c r="L53" s="755">
        <f t="shared" si="40"/>
        <v>0</v>
      </c>
      <c r="M53" s="754">
        <f>SUM(M54,M67)</f>
        <v>0</v>
      </c>
      <c r="N53" s="339">
        <f t="shared" ref="N53:O53" si="41">SUM(N54,N67)</f>
        <v>0</v>
      </c>
      <c r="O53" s="755">
        <f t="shared" si="41"/>
        <v>0</v>
      </c>
      <c r="P53" s="756"/>
    </row>
    <row r="54" spans="1:16" hidden="1" x14ac:dyDescent="0.25">
      <c r="A54" s="67">
        <v>1100</v>
      </c>
      <c r="B54" s="181" t="s">
        <v>74</v>
      </c>
      <c r="C54" s="765">
        <f t="shared" si="0"/>
        <v>0</v>
      </c>
      <c r="D54" s="766">
        <f>SUM(D55,D58,D66)</f>
        <v>0</v>
      </c>
      <c r="E54" s="767">
        <f t="shared" ref="E54:F54" si="42">SUM(E55,E58,E66)</f>
        <v>0</v>
      </c>
      <c r="F54" s="768">
        <f t="shared" si="42"/>
        <v>0</v>
      </c>
      <c r="G54" s="766">
        <f>SUM(G55,G58,G66)</f>
        <v>0</v>
      </c>
      <c r="H54" s="767">
        <f t="shared" ref="H54:I54" si="43">SUM(H55,H58,H66)</f>
        <v>0</v>
      </c>
      <c r="I54" s="768">
        <f t="shared" si="43"/>
        <v>0</v>
      </c>
      <c r="J54" s="766">
        <f>SUM(J55,J58,J66)</f>
        <v>0</v>
      </c>
      <c r="K54" s="767">
        <f t="shared" ref="K54:L54" si="44">SUM(K55,K58,K66)</f>
        <v>0</v>
      </c>
      <c r="L54" s="768">
        <f t="shared" si="44"/>
        <v>0</v>
      </c>
      <c r="M54" s="766">
        <f>SUM(M55,M58,M66)</f>
        <v>0</v>
      </c>
      <c r="N54" s="767">
        <f t="shared" ref="N54:O54" si="45">SUM(N55,N58,N66)</f>
        <v>0</v>
      </c>
      <c r="O54" s="768">
        <f t="shared" si="45"/>
        <v>0</v>
      </c>
      <c r="P54" s="769"/>
    </row>
    <row r="55" spans="1:16" hidden="1" x14ac:dyDescent="0.25">
      <c r="A55" s="184">
        <v>1110</v>
      </c>
      <c r="B55" s="136" t="s">
        <v>75</v>
      </c>
      <c r="C55" s="770">
        <f t="shared" si="0"/>
        <v>0</v>
      </c>
      <c r="D55" s="771">
        <f>SUM(D56:D57)</f>
        <v>0</v>
      </c>
      <c r="E55" s="772">
        <f t="shared" ref="E55:F55" si="46">SUM(E56:E57)</f>
        <v>0</v>
      </c>
      <c r="F55" s="773">
        <f t="shared" si="46"/>
        <v>0</v>
      </c>
      <c r="G55" s="771">
        <f>SUM(G56:G57)</f>
        <v>0</v>
      </c>
      <c r="H55" s="772">
        <f t="shared" ref="H55:I55" si="47">SUM(H56:H57)</f>
        <v>0</v>
      </c>
      <c r="I55" s="773">
        <f t="shared" si="47"/>
        <v>0</v>
      </c>
      <c r="J55" s="771">
        <f>SUM(J56:J57)</f>
        <v>0</v>
      </c>
      <c r="K55" s="772">
        <f t="shared" ref="K55:L55" si="48">SUM(K56:K57)</f>
        <v>0</v>
      </c>
      <c r="L55" s="773">
        <f t="shared" si="48"/>
        <v>0</v>
      </c>
      <c r="M55" s="771">
        <f>SUM(M56:M57)</f>
        <v>0</v>
      </c>
      <c r="N55" s="772">
        <f t="shared" ref="N55:O55" si="49">SUM(N56:N57)</f>
        <v>0</v>
      </c>
      <c r="O55" s="773">
        <f t="shared" si="49"/>
        <v>0</v>
      </c>
      <c r="P55" s="774"/>
    </row>
    <row r="56" spans="1:16" ht="12" hidden="1" customHeight="1" x14ac:dyDescent="0.25">
      <c r="A56" s="44">
        <v>1111</v>
      </c>
      <c r="B56" s="80" t="s">
        <v>76</v>
      </c>
      <c r="C56" s="775">
        <f t="shared" si="0"/>
        <v>0</v>
      </c>
      <c r="D56" s="776"/>
      <c r="E56" s="777"/>
      <c r="F56" s="778">
        <f t="shared" ref="F56:F57" si="50">D56+E56</f>
        <v>0</v>
      </c>
      <c r="G56" s="776"/>
      <c r="H56" s="777"/>
      <c r="I56" s="778">
        <f t="shared" ref="I56:I57" si="51">G56+H56</f>
        <v>0</v>
      </c>
      <c r="J56" s="776"/>
      <c r="K56" s="777"/>
      <c r="L56" s="778">
        <f t="shared" ref="L56:L57" si="52">K56+J56</f>
        <v>0</v>
      </c>
      <c r="M56" s="776"/>
      <c r="N56" s="777"/>
      <c r="O56" s="778">
        <f t="shared" ref="O56:O57" si="53">N56+M56</f>
        <v>0</v>
      </c>
      <c r="P56" s="779"/>
    </row>
    <row r="57" spans="1:16" ht="24" hidden="1" customHeight="1" x14ac:dyDescent="0.25">
      <c r="A57" s="51">
        <v>1119</v>
      </c>
      <c r="B57" s="87" t="s">
        <v>77</v>
      </c>
      <c r="C57" s="780">
        <f t="shared" si="0"/>
        <v>0</v>
      </c>
      <c r="D57" s="781"/>
      <c r="E57" s="782"/>
      <c r="F57" s="783">
        <f t="shared" si="50"/>
        <v>0</v>
      </c>
      <c r="G57" s="781"/>
      <c r="H57" s="782"/>
      <c r="I57" s="783">
        <f t="shared" si="51"/>
        <v>0</v>
      </c>
      <c r="J57" s="781"/>
      <c r="K57" s="782"/>
      <c r="L57" s="783">
        <f t="shared" si="52"/>
        <v>0</v>
      </c>
      <c r="M57" s="781"/>
      <c r="N57" s="782"/>
      <c r="O57" s="783">
        <f t="shared" si="53"/>
        <v>0</v>
      </c>
      <c r="P57" s="784"/>
    </row>
    <row r="58" spans="1:16" hidden="1" x14ac:dyDescent="0.25">
      <c r="A58" s="187">
        <v>1140</v>
      </c>
      <c r="B58" s="87" t="s">
        <v>78</v>
      </c>
      <c r="C58" s="780">
        <f t="shared" si="0"/>
        <v>0</v>
      </c>
      <c r="D58" s="785">
        <f>SUM(D59:D65)</f>
        <v>0</v>
      </c>
      <c r="E58" s="786">
        <f>SUM(E59:E65)</f>
        <v>0</v>
      </c>
      <c r="F58" s="783">
        <f t="shared" ref="F58" si="54">SUM(F59:F65)</f>
        <v>0</v>
      </c>
      <c r="G58" s="785">
        <f>SUM(G59:G65)</f>
        <v>0</v>
      </c>
      <c r="H58" s="786">
        <f t="shared" ref="H58:I58" si="55">SUM(H59:H65)</f>
        <v>0</v>
      </c>
      <c r="I58" s="783">
        <f t="shared" si="55"/>
        <v>0</v>
      </c>
      <c r="J58" s="785">
        <f>SUM(J59:J65)</f>
        <v>0</v>
      </c>
      <c r="K58" s="786">
        <f t="shared" ref="K58:L58" si="56">SUM(K59:K65)</f>
        <v>0</v>
      </c>
      <c r="L58" s="783">
        <f t="shared" si="56"/>
        <v>0</v>
      </c>
      <c r="M58" s="785">
        <f>SUM(M59:M65)</f>
        <v>0</v>
      </c>
      <c r="N58" s="786">
        <f t="shared" ref="N58:O58" si="57">SUM(N59:N65)</f>
        <v>0</v>
      </c>
      <c r="O58" s="783">
        <f t="shared" si="57"/>
        <v>0</v>
      </c>
      <c r="P58" s="784"/>
    </row>
    <row r="59" spans="1:16" ht="12" hidden="1" customHeight="1" x14ac:dyDescent="0.25">
      <c r="A59" s="51">
        <v>1141</v>
      </c>
      <c r="B59" s="87" t="s">
        <v>79</v>
      </c>
      <c r="C59" s="780">
        <f t="shared" si="0"/>
        <v>0</v>
      </c>
      <c r="D59" s="781"/>
      <c r="E59" s="782"/>
      <c r="F59" s="783">
        <f t="shared" ref="F59:F66" si="58">D59+E59</f>
        <v>0</v>
      </c>
      <c r="G59" s="781"/>
      <c r="H59" s="782"/>
      <c r="I59" s="783">
        <f t="shared" ref="I59:I66" si="59">G59+H59</f>
        <v>0</v>
      </c>
      <c r="J59" s="781"/>
      <c r="K59" s="782"/>
      <c r="L59" s="783">
        <f t="shared" ref="L59:L66" si="60">K59+J59</f>
        <v>0</v>
      </c>
      <c r="M59" s="781"/>
      <c r="N59" s="782"/>
      <c r="O59" s="783">
        <f t="shared" ref="O59:O66" si="61">N59+M59</f>
        <v>0</v>
      </c>
      <c r="P59" s="784"/>
    </row>
    <row r="60" spans="1:16" ht="24.75" hidden="1" customHeight="1" x14ac:dyDescent="0.25">
      <c r="A60" s="51">
        <v>1142</v>
      </c>
      <c r="B60" s="87" t="s">
        <v>80</v>
      </c>
      <c r="C60" s="780">
        <f t="shared" si="0"/>
        <v>0</v>
      </c>
      <c r="D60" s="781"/>
      <c r="E60" s="782"/>
      <c r="F60" s="783">
        <f t="shared" si="58"/>
        <v>0</v>
      </c>
      <c r="G60" s="781"/>
      <c r="H60" s="782"/>
      <c r="I60" s="783">
        <f t="shared" si="59"/>
        <v>0</v>
      </c>
      <c r="J60" s="781"/>
      <c r="K60" s="782"/>
      <c r="L60" s="783">
        <f t="shared" si="60"/>
        <v>0</v>
      </c>
      <c r="M60" s="781"/>
      <c r="N60" s="782"/>
      <c r="O60" s="783">
        <f t="shared" si="61"/>
        <v>0</v>
      </c>
      <c r="P60" s="784"/>
    </row>
    <row r="61" spans="1:16" ht="24" hidden="1" customHeight="1" x14ac:dyDescent="0.25">
      <c r="A61" s="51">
        <v>1145</v>
      </c>
      <c r="B61" s="87" t="s">
        <v>81</v>
      </c>
      <c r="C61" s="780">
        <f t="shared" si="0"/>
        <v>0</v>
      </c>
      <c r="D61" s="781"/>
      <c r="E61" s="782"/>
      <c r="F61" s="783">
        <f t="shared" si="58"/>
        <v>0</v>
      </c>
      <c r="G61" s="781"/>
      <c r="H61" s="782"/>
      <c r="I61" s="783">
        <f t="shared" si="59"/>
        <v>0</v>
      </c>
      <c r="J61" s="781"/>
      <c r="K61" s="782"/>
      <c r="L61" s="783">
        <f t="shared" si="60"/>
        <v>0</v>
      </c>
      <c r="M61" s="781"/>
      <c r="N61" s="782"/>
      <c r="O61" s="783">
        <f t="shared" si="61"/>
        <v>0</v>
      </c>
      <c r="P61" s="784"/>
    </row>
    <row r="62" spans="1:16" ht="27.75" hidden="1" customHeight="1" x14ac:dyDescent="0.25">
      <c r="A62" s="51">
        <v>1146</v>
      </c>
      <c r="B62" s="87" t="s">
        <v>82</v>
      </c>
      <c r="C62" s="780">
        <f t="shared" si="0"/>
        <v>0</v>
      </c>
      <c r="D62" s="781"/>
      <c r="E62" s="782"/>
      <c r="F62" s="783">
        <f t="shared" si="58"/>
        <v>0</v>
      </c>
      <c r="G62" s="781"/>
      <c r="H62" s="782"/>
      <c r="I62" s="783">
        <f t="shared" si="59"/>
        <v>0</v>
      </c>
      <c r="J62" s="781"/>
      <c r="K62" s="782"/>
      <c r="L62" s="783">
        <f t="shared" si="60"/>
        <v>0</v>
      </c>
      <c r="M62" s="781"/>
      <c r="N62" s="782"/>
      <c r="O62" s="783">
        <f t="shared" si="61"/>
        <v>0</v>
      </c>
      <c r="P62" s="784"/>
    </row>
    <row r="63" spans="1:16" ht="12" hidden="1" customHeight="1" x14ac:dyDescent="0.25">
      <c r="A63" s="51">
        <v>1147</v>
      </c>
      <c r="B63" s="87" t="s">
        <v>83</v>
      </c>
      <c r="C63" s="780">
        <f t="shared" si="0"/>
        <v>0</v>
      </c>
      <c r="D63" s="781"/>
      <c r="E63" s="782"/>
      <c r="F63" s="783">
        <f t="shared" si="58"/>
        <v>0</v>
      </c>
      <c r="G63" s="781"/>
      <c r="H63" s="782"/>
      <c r="I63" s="783">
        <f t="shared" si="59"/>
        <v>0</v>
      </c>
      <c r="J63" s="781"/>
      <c r="K63" s="782"/>
      <c r="L63" s="783">
        <f t="shared" si="60"/>
        <v>0</v>
      </c>
      <c r="M63" s="781"/>
      <c r="N63" s="782"/>
      <c r="O63" s="783">
        <f t="shared" si="61"/>
        <v>0</v>
      </c>
      <c r="P63" s="784"/>
    </row>
    <row r="64" spans="1:16" ht="12" hidden="1" customHeight="1" x14ac:dyDescent="0.25">
      <c r="A64" s="51">
        <v>1148</v>
      </c>
      <c r="B64" s="87" t="s">
        <v>84</v>
      </c>
      <c r="C64" s="780">
        <f t="shared" si="0"/>
        <v>0</v>
      </c>
      <c r="D64" s="781"/>
      <c r="E64" s="782"/>
      <c r="F64" s="783">
        <f t="shared" si="58"/>
        <v>0</v>
      </c>
      <c r="G64" s="781"/>
      <c r="H64" s="782"/>
      <c r="I64" s="783">
        <f t="shared" si="59"/>
        <v>0</v>
      </c>
      <c r="J64" s="781"/>
      <c r="K64" s="782"/>
      <c r="L64" s="783">
        <f t="shared" si="60"/>
        <v>0</v>
      </c>
      <c r="M64" s="781"/>
      <c r="N64" s="782"/>
      <c r="O64" s="783">
        <f t="shared" si="61"/>
        <v>0</v>
      </c>
      <c r="P64" s="784"/>
    </row>
    <row r="65" spans="1:16" ht="24" hidden="1" customHeight="1" x14ac:dyDescent="0.25">
      <c r="A65" s="51">
        <v>1149</v>
      </c>
      <c r="B65" s="87" t="s">
        <v>85</v>
      </c>
      <c r="C65" s="780">
        <f t="shared" si="0"/>
        <v>0</v>
      </c>
      <c r="D65" s="781"/>
      <c r="E65" s="782"/>
      <c r="F65" s="783">
        <f t="shared" si="58"/>
        <v>0</v>
      </c>
      <c r="G65" s="781"/>
      <c r="H65" s="782"/>
      <c r="I65" s="783">
        <f t="shared" si="59"/>
        <v>0</v>
      </c>
      <c r="J65" s="781"/>
      <c r="K65" s="782"/>
      <c r="L65" s="783">
        <f t="shared" si="60"/>
        <v>0</v>
      </c>
      <c r="M65" s="781"/>
      <c r="N65" s="782"/>
      <c r="O65" s="783">
        <f t="shared" si="61"/>
        <v>0</v>
      </c>
      <c r="P65" s="784"/>
    </row>
    <row r="66" spans="1:16" ht="36" hidden="1" customHeight="1" x14ac:dyDescent="0.25">
      <c r="A66" s="184">
        <v>1150</v>
      </c>
      <c r="B66" s="136" t="s">
        <v>86</v>
      </c>
      <c r="C66" s="770">
        <f t="shared" si="0"/>
        <v>0</v>
      </c>
      <c r="D66" s="787"/>
      <c r="E66" s="788"/>
      <c r="F66" s="773">
        <f t="shared" si="58"/>
        <v>0</v>
      </c>
      <c r="G66" s="787"/>
      <c r="H66" s="788"/>
      <c r="I66" s="773">
        <f t="shared" si="59"/>
        <v>0</v>
      </c>
      <c r="J66" s="787"/>
      <c r="K66" s="788"/>
      <c r="L66" s="773">
        <f t="shared" si="60"/>
        <v>0</v>
      </c>
      <c r="M66" s="787"/>
      <c r="N66" s="788"/>
      <c r="O66" s="773">
        <f t="shared" si="61"/>
        <v>0</v>
      </c>
      <c r="P66" s="774"/>
    </row>
    <row r="67" spans="1:16" ht="24" hidden="1" x14ac:dyDescent="0.25">
      <c r="A67" s="67">
        <v>1200</v>
      </c>
      <c r="B67" s="181" t="s">
        <v>87</v>
      </c>
      <c r="C67" s="765">
        <f t="shared" si="0"/>
        <v>0</v>
      </c>
      <c r="D67" s="766">
        <f>SUM(D68:D69)</f>
        <v>0</v>
      </c>
      <c r="E67" s="767">
        <f t="shared" ref="E67:F67" si="62">SUM(E68:E69)</f>
        <v>0</v>
      </c>
      <c r="F67" s="768">
        <f t="shared" si="62"/>
        <v>0</v>
      </c>
      <c r="G67" s="766">
        <f>SUM(G68:G69)</f>
        <v>0</v>
      </c>
      <c r="H67" s="767">
        <f t="shared" ref="H67:I67" si="63">SUM(H68:H69)</f>
        <v>0</v>
      </c>
      <c r="I67" s="768">
        <f t="shared" si="63"/>
        <v>0</v>
      </c>
      <c r="J67" s="766">
        <f>SUM(J68:J69)</f>
        <v>0</v>
      </c>
      <c r="K67" s="767">
        <f t="shared" ref="K67:L67" si="64">SUM(K68:K69)</f>
        <v>0</v>
      </c>
      <c r="L67" s="768">
        <f t="shared" si="64"/>
        <v>0</v>
      </c>
      <c r="M67" s="766">
        <f>SUM(M68:M69)</f>
        <v>0</v>
      </c>
      <c r="N67" s="767">
        <f t="shared" ref="N67:O67" si="65">SUM(N68:N69)</f>
        <v>0</v>
      </c>
      <c r="O67" s="768">
        <f t="shared" si="65"/>
        <v>0</v>
      </c>
      <c r="P67" s="769"/>
    </row>
    <row r="68" spans="1:16" ht="24" hidden="1" customHeight="1" x14ac:dyDescent="0.25">
      <c r="A68" s="481">
        <v>1210</v>
      </c>
      <c r="B68" s="80" t="s">
        <v>88</v>
      </c>
      <c r="C68" s="775">
        <f t="shared" si="0"/>
        <v>0</v>
      </c>
      <c r="D68" s="776"/>
      <c r="E68" s="777"/>
      <c r="F68" s="778">
        <f>D68+E68</f>
        <v>0</v>
      </c>
      <c r="G68" s="776"/>
      <c r="H68" s="777"/>
      <c r="I68" s="778">
        <f>G68+H68</f>
        <v>0</v>
      </c>
      <c r="J68" s="776"/>
      <c r="K68" s="777"/>
      <c r="L68" s="778">
        <f>K68+J68</f>
        <v>0</v>
      </c>
      <c r="M68" s="776"/>
      <c r="N68" s="777"/>
      <c r="O68" s="778">
        <f>N68+M68</f>
        <v>0</v>
      </c>
      <c r="P68" s="779"/>
    </row>
    <row r="69" spans="1:16" ht="24" hidden="1" x14ac:dyDescent="0.25">
      <c r="A69" s="187">
        <v>1220</v>
      </c>
      <c r="B69" s="87" t="s">
        <v>90</v>
      </c>
      <c r="C69" s="780">
        <f t="shared" si="0"/>
        <v>0</v>
      </c>
      <c r="D69" s="785">
        <f>SUM(D70:D74)</f>
        <v>0</v>
      </c>
      <c r="E69" s="786">
        <f t="shared" ref="E69:F69" si="66">SUM(E70:E74)</f>
        <v>0</v>
      </c>
      <c r="F69" s="783">
        <f t="shared" si="66"/>
        <v>0</v>
      </c>
      <c r="G69" s="785">
        <f>SUM(G70:G74)</f>
        <v>0</v>
      </c>
      <c r="H69" s="786">
        <f t="shared" ref="H69:I69" si="67">SUM(H70:H74)</f>
        <v>0</v>
      </c>
      <c r="I69" s="783">
        <f t="shared" si="67"/>
        <v>0</v>
      </c>
      <c r="J69" s="785">
        <f>SUM(J70:J74)</f>
        <v>0</v>
      </c>
      <c r="K69" s="786">
        <f t="shared" ref="K69:L69" si="68">SUM(K70:K74)</f>
        <v>0</v>
      </c>
      <c r="L69" s="783">
        <f t="shared" si="68"/>
        <v>0</v>
      </c>
      <c r="M69" s="785">
        <f>SUM(M70:M74)</f>
        <v>0</v>
      </c>
      <c r="N69" s="786">
        <f t="shared" ref="N69:O69" si="69">SUM(N70:N74)</f>
        <v>0</v>
      </c>
      <c r="O69" s="783">
        <f t="shared" si="69"/>
        <v>0</v>
      </c>
      <c r="P69" s="784"/>
    </row>
    <row r="70" spans="1:16" ht="48" hidden="1" customHeight="1" x14ac:dyDescent="0.25">
      <c r="A70" s="51">
        <v>1221</v>
      </c>
      <c r="B70" s="87" t="s">
        <v>91</v>
      </c>
      <c r="C70" s="780">
        <f t="shared" si="0"/>
        <v>0</v>
      </c>
      <c r="D70" s="781"/>
      <c r="E70" s="782"/>
      <c r="F70" s="783">
        <f t="shared" ref="F70:F74" si="70">D70+E70</f>
        <v>0</v>
      </c>
      <c r="G70" s="781"/>
      <c r="H70" s="782"/>
      <c r="I70" s="783">
        <f t="shared" ref="I70:I74" si="71">G70+H70</f>
        <v>0</v>
      </c>
      <c r="J70" s="781"/>
      <c r="K70" s="782"/>
      <c r="L70" s="783">
        <f t="shared" ref="L70:L74" si="72">K70+J70</f>
        <v>0</v>
      </c>
      <c r="M70" s="781"/>
      <c r="N70" s="782"/>
      <c r="O70" s="783">
        <f t="shared" ref="O70:O74" si="73">N70+M70</f>
        <v>0</v>
      </c>
      <c r="P70" s="784"/>
    </row>
    <row r="71" spans="1:16" ht="12" hidden="1" customHeight="1" x14ac:dyDescent="0.25">
      <c r="A71" s="51">
        <v>1223</v>
      </c>
      <c r="B71" s="87" t="s">
        <v>92</v>
      </c>
      <c r="C71" s="780">
        <f t="shared" si="0"/>
        <v>0</v>
      </c>
      <c r="D71" s="781"/>
      <c r="E71" s="782"/>
      <c r="F71" s="783">
        <f t="shared" si="70"/>
        <v>0</v>
      </c>
      <c r="G71" s="781"/>
      <c r="H71" s="782"/>
      <c r="I71" s="783">
        <f t="shared" si="71"/>
        <v>0</v>
      </c>
      <c r="J71" s="781"/>
      <c r="K71" s="782"/>
      <c r="L71" s="783">
        <f t="shared" si="72"/>
        <v>0</v>
      </c>
      <c r="M71" s="781"/>
      <c r="N71" s="782"/>
      <c r="O71" s="783">
        <f t="shared" si="73"/>
        <v>0</v>
      </c>
      <c r="P71" s="784"/>
    </row>
    <row r="72" spans="1:16" ht="24" hidden="1" customHeight="1" x14ac:dyDescent="0.25">
      <c r="A72" s="51">
        <v>1225</v>
      </c>
      <c r="B72" s="87" t="s">
        <v>93</v>
      </c>
      <c r="C72" s="780">
        <f t="shared" si="0"/>
        <v>0</v>
      </c>
      <c r="D72" s="781"/>
      <c r="E72" s="782"/>
      <c r="F72" s="783">
        <f t="shared" si="70"/>
        <v>0</v>
      </c>
      <c r="G72" s="781"/>
      <c r="H72" s="782"/>
      <c r="I72" s="783">
        <f t="shared" si="71"/>
        <v>0</v>
      </c>
      <c r="J72" s="781"/>
      <c r="K72" s="782"/>
      <c r="L72" s="783">
        <f t="shared" si="72"/>
        <v>0</v>
      </c>
      <c r="M72" s="781"/>
      <c r="N72" s="782"/>
      <c r="O72" s="783">
        <f t="shared" si="73"/>
        <v>0</v>
      </c>
      <c r="P72" s="784"/>
    </row>
    <row r="73" spans="1:16" ht="36" hidden="1" customHeight="1" x14ac:dyDescent="0.25">
      <c r="A73" s="51">
        <v>1227</v>
      </c>
      <c r="B73" s="87" t="s">
        <v>94</v>
      </c>
      <c r="C73" s="780">
        <f t="shared" si="0"/>
        <v>0</v>
      </c>
      <c r="D73" s="781"/>
      <c r="E73" s="782"/>
      <c r="F73" s="783">
        <f t="shared" si="70"/>
        <v>0</v>
      </c>
      <c r="G73" s="781"/>
      <c r="H73" s="782"/>
      <c r="I73" s="783">
        <f t="shared" si="71"/>
        <v>0</v>
      </c>
      <c r="J73" s="781"/>
      <c r="K73" s="782"/>
      <c r="L73" s="783">
        <f t="shared" si="72"/>
        <v>0</v>
      </c>
      <c r="M73" s="781"/>
      <c r="N73" s="782"/>
      <c r="O73" s="783">
        <f t="shared" si="73"/>
        <v>0</v>
      </c>
      <c r="P73" s="784"/>
    </row>
    <row r="74" spans="1:16" ht="48" hidden="1" customHeight="1" x14ac:dyDescent="0.25">
      <c r="A74" s="51">
        <v>1228</v>
      </c>
      <c r="B74" s="87" t="s">
        <v>95</v>
      </c>
      <c r="C74" s="780">
        <f t="shared" si="0"/>
        <v>0</v>
      </c>
      <c r="D74" s="781"/>
      <c r="E74" s="782"/>
      <c r="F74" s="783">
        <f t="shared" si="70"/>
        <v>0</v>
      </c>
      <c r="G74" s="781"/>
      <c r="H74" s="782"/>
      <c r="I74" s="783">
        <f t="shared" si="71"/>
        <v>0</v>
      </c>
      <c r="J74" s="781"/>
      <c r="K74" s="782"/>
      <c r="L74" s="783">
        <f t="shared" si="72"/>
        <v>0</v>
      </c>
      <c r="M74" s="781"/>
      <c r="N74" s="782"/>
      <c r="O74" s="783">
        <f t="shared" si="73"/>
        <v>0</v>
      </c>
      <c r="P74" s="784"/>
    </row>
    <row r="75" spans="1:16" x14ac:dyDescent="0.25">
      <c r="A75" s="175">
        <v>2000</v>
      </c>
      <c r="B75" s="175" t="s">
        <v>96</v>
      </c>
      <c r="C75" s="753">
        <f t="shared" si="0"/>
        <v>2484</v>
      </c>
      <c r="D75" s="754">
        <f>SUM(D76,D83,D130,D164,D165,D172)</f>
        <v>2484</v>
      </c>
      <c r="E75" s="339">
        <f t="shared" ref="E75:F75" si="74">SUM(E76,E83,E130,E164,E165,E172)</f>
        <v>0</v>
      </c>
      <c r="F75" s="755">
        <f t="shared" si="74"/>
        <v>2484</v>
      </c>
      <c r="G75" s="754">
        <f>SUM(G76,G83,G130,G164,G165,G172)</f>
        <v>0</v>
      </c>
      <c r="H75" s="339">
        <f t="shared" ref="H75:I75" si="75">SUM(H76,H83,H130,H164,H165,H172)</f>
        <v>0</v>
      </c>
      <c r="I75" s="755">
        <f t="shared" si="75"/>
        <v>0</v>
      </c>
      <c r="J75" s="754">
        <f>SUM(J76,J83,J130,J164,J165,J172)</f>
        <v>0</v>
      </c>
      <c r="K75" s="339">
        <f t="shared" ref="K75:L75" si="76">SUM(K76,K83,K130,K164,K165,K172)</f>
        <v>0</v>
      </c>
      <c r="L75" s="755">
        <f t="shared" si="76"/>
        <v>0</v>
      </c>
      <c r="M75" s="754">
        <f>SUM(M76,M83,M130,M164,M165,M172)</f>
        <v>0</v>
      </c>
      <c r="N75" s="339">
        <f t="shared" ref="N75:O75" si="77">SUM(N76,N83,N130,N164,N165,N172)</f>
        <v>0</v>
      </c>
      <c r="O75" s="755">
        <f t="shared" si="77"/>
        <v>0</v>
      </c>
      <c r="P75" s="756"/>
    </row>
    <row r="76" spans="1:16" ht="24" x14ac:dyDescent="0.25">
      <c r="A76" s="67">
        <v>2100</v>
      </c>
      <c r="B76" s="181" t="s">
        <v>97</v>
      </c>
      <c r="C76" s="68">
        <f t="shared" si="0"/>
        <v>2334</v>
      </c>
      <c r="D76" s="182">
        <f>SUM(D77,D80)</f>
        <v>2334</v>
      </c>
      <c r="E76" s="183">
        <f t="shared" ref="E76:F76" si="78">SUM(E77,E80)</f>
        <v>0</v>
      </c>
      <c r="F76" s="71">
        <f t="shared" si="78"/>
        <v>2334</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81">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2334</v>
      </c>
      <c r="D80" s="188">
        <f>SUM(D81:D82)</f>
        <v>2334</v>
      </c>
      <c r="E80" s="189">
        <f t="shared" ref="E80:F80" si="90">SUM(E81:E82)</f>
        <v>0</v>
      </c>
      <c r="F80" s="55">
        <f t="shared" si="90"/>
        <v>2334</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25.5" customHeight="1" x14ac:dyDescent="0.25">
      <c r="A81" s="51">
        <v>2121</v>
      </c>
      <c r="B81" s="87" t="s">
        <v>99</v>
      </c>
      <c r="C81" s="88">
        <f t="shared" si="0"/>
        <v>800</v>
      </c>
      <c r="D81" s="193">
        <v>640</v>
      </c>
      <c r="E81" s="194">
        <v>160</v>
      </c>
      <c r="F81" s="55">
        <f t="shared" ref="F81:F82" si="94">D81+E81</f>
        <v>800</v>
      </c>
      <c r="G81" s="53"/>
      <c r="H81" s="54"/>
      <c r="I81" s="55">
        <f t="shared" ref="I81:I82" si="95">G81+H81</f>
        <v>0</v>
      </c>
      <c r="J81" s="53"/>
      <c r="K81" s="54"/>
      <c r="L81" s="55">
        <f t="shared" ref="L81:L82" si="96">K81+J81</f>
        <v>0</v>
      </c>
      <c r="M81" s="53"/>
      <c r="N81" s="54"/>
      <c r="O81" s="55">
        <f t="shared" ref="O81:O82" si="97">N81+M81</f>
        <v>0</v>
      </c>
      <c r="P81" s="57" t="s">
        <v>1146</v>
      </c>
    </row>
    <row r="82" spans="1:16" ht="32.25" customHeight="1" x14ac:dyDescent="0.25">
      <c r="A82" s="51">
        <v>2122</v>
      </c>
      <c r="B82" s="87" t="s">
        <v>100</v>
      </c>
      <c r="C82" s="88">
        <f t="shared" si="0"/>
        <v>1534</v>
      </c>
      <c r="D82" s="193">
        <v>1694</v>
      </c>
      <c r="E82" s="194">
        <v>-160</v>
      </c>
      <c r="F82" s="55">
        <f t="shared" si="94"/>
        <v>1534</v>
      </c>
      <c r="G82" s="53"/>
      <c r="H82" s="54"/>
      <c r="I82" s="55">
        <f t="shared" si="95"/>
        <v>0</v>
      </c>
      <c r="J82" s="53"/>
      <c r="K82" s="54"/>
      <c r="L82" s="55">
        <f t="shared" si="96"/>
        <v>0</v>
      </c>
      <c r="M82" s="53"/>
      <c r="N82" s="54"/>
      <c r="O82" s="55">
        <f t="shared" si="97"/>
        <v>0</v>
      </c>
      <c r="P82" s="57" t="s">
        <v>1147</v>
      </c>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481">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150</v>
      </c>
      <c r="D130" s="182">
        <f>SUM(D131,D136,D140,D141,D144,D151,D159,D160,D163)</f>
        <v>150</v>
      </c>
      <c r="E130" s="183">
        <f t="shared" ref="E130:F130" si="160">SUM(E131,E136,E140,E141,E144,E151,E159,E160,E163)</f>
        <v>0</v>
      </c>
      <c r="F130" s="71">
        <f t="shared" si="160"/>
        <v>150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481">
        <v>2310</v>
      </c>
      <c r="B131" s="80" t="s">
        <v>150</v>
      </c>
      <c r="C131" s="81">
        <f t="shared" si="102"/>
        <v>150</v>
      </c>
      <c r="D131" s="191">
        <f t="shared" ref="D131:O131" si="164">SUM(D132:D135)</f>
        <v>150</v>
      </c>
      <c r="E131" s="192">
        <f t="shared" si="164"/>
        <v>0</v>
      </c>
      <c r="F131" s="132">
        <f t="shared" si="164"/>
        <v>150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5.75" customHeight="1" x14ac:dyDescent="0.25">
      <c r="A132" s="51">
        <v>2311</v>
      </c>
      <c r="B132" s="87" t="s">
        <v>151</v>
      </c>
      <c r="C132" s="88">
        <f t="shared" si="102"/>
        <v>150</v>
      </c>
      <c r="D132" s="193">
        <v>150</v>
      </c>
      <c r="E132" s="194"/>
      <c r="F132" s="55">
        <f t="shared" ref="F132:F135" si="165">D132+E132</f>
        <v>150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789">
        <f t="shared" si="193"/>
        <v>0</v>
      </c>
      <c r="D160" s="790">
        <f>SUM(D161:D162)</f>
        <v>0</v>
      </c>
      <c r="E160" s="791">
        <f t="shared" ref="E160:F160" si="202">SUM(E161:E162)</f>
        <v>0</v>
      </c>
      <c r="F160" s="792">
        <f t="shared" si="202"/>
        <v>0</v>
      </c>
      <c r="G160" s="790">
        <f>SUM(G161:G162)</f>
        <v>0</v>
      </c>
      <c r="H160" s="791">
        <f t="shared" ref="H160:I160" si="203">SUM(H161:H162)</f>
        <v>0</v>
      </c>
      <c r="I160" s="792">
        <f t="shared" si="203"/>
        <v>0</v>
      </c>
      <c r="J160" s="790">
        <f>SUM(J161:J162)</f>
        <v>0</v>
      </c>
      <c r="K160" s="791">
        <f t="shared" ref="K160:L160" si="204">SUM(K161:K162)</f>
        <v>0</v>
      </c>
      <c r="L160" s="792">
        <f t="shared" si="204"/>
        <v>0</v>
      </c>
      <c r="M160" s="790">
        <f>SUM(M161:M162)</f>
        <v>0</v>
      </c>
      <c r="N160" s="791">
        <f t="shared" ref="N160:O160" si="205">SUM(N161:N162)</f>
        <v>0</v>
      </c>
      <c r="O160" s="792">
        <f t="shared" si="205"/>
        <v>0</v>
      </c>
      <c r="P160" s="127"/>
    </row>
    <row r="161" spans="1:16" ht="12" hidden="1" customHeight="1" x14ac:dyDescent="0.25">
      <c r="A161" s="43">
        <v>2381</v>
      </c>
      <c r="B161" s="80" t="s">
        <v>180</v>
      </c>
      <c r="C161" s="793">
        <f t="shared" si="193"/>
        <v>0</v>
      </c>
      <c r="D161" s="195"/>
      <c r="E161" s="196"/>
      <c r="F161" s="794">
        <f t="shared" ref="F161:F164" si="206">D161+E161</f>
        <v>0</v>
      </c>
      <c r="G161" s="46"/>
      <c r="H161" s="47"/>
      <c r="I161" s="794">
        <f t="shared" ref="I161:I164" si="207">G161+H161</f>
        <v>0</v>
      </c>
      <c r="J161" s="46"/>
      <c r="K161" s="47"/>
      <c r="L161" s="794">
        <f t="shared" ref="L161:L164" si="208">K161+J161</f>
        <v>0</v>
      </c>
      <c r="M161" s="46"/>
      <c r="N161" s="47"/>
      <c r="O161" s="794">
        <f t="shared" ref="O161:O164" si="209">N161+M161</f>
        <v>0</v>
      </c>
      <c r="P161" s="49"/>
    </row>
    <row r="162" spans="1:16" ht="24" hidden="1" customHeight="1" x14ac:dyDescent="0.25">
      <c r="A162" s="50">
        <v>2389</v>
      </c>
      <c r="B162" s="87" t="s">
        <v>181</v>
      </c>
      <c r="C162" s="795">
        <f t="shared" si="193"/>
        <v>0</v>
      </c>
      <c r="D162" s="193"/>
      <c r="E162" s="194"/>
      <c r="F162" s="796">
        <f t="shared" si="206"/>
        <v>0</v>
      </c>
      <c r="G162" s="53"/>
      <c r="H162" s="54"/>
      <c r="I162" s="796">
        <f t="shared" si="207"/>
        <v>0</v>
      </c>
      <c r="J162" s="53"/>
      <c r="K162" s="54"/>
      <c r="L162" s="796">
        <f t="shared" si="208"/>
        <v>0</v>
      </c>
      <c r="M162" s="53"/>
      <c r="N162" s="54"/>
      <c r="O162" s="796">
        <f t="shared" si="209"/>
        <v>0</v>
      </c>
      <c r="P162" s="57"/>
    </row>
    <row r="163" spans="1:16" ht="12" hidden="1" customHeight="1" x14ac:dyDescent="0.25">
      <c r="A163" s="184">
        <v>2390</v>
      </c>
      <c r="B163" s="136" t="s">
        <v>182</v>
      </c>
      <c r="C163" s="789">
        <f t="shared" si="193"/>
        <v>0</v>
      </c>
      <c r="D163" s="199"/>
      <c r="E163" s="200"/>
      <c r="F163" s="792">
        <f t="shared" si="206"/>
        <v>0</v>
      </c>
      <c r="G163" s="142"/>
      <c r="H163" s="143"/>
      <c r="I163" s="792">
        <f t="shared" si="207"/>
        <v>0</v>
      </c>
      <c r="J163" s="142"/>
      <c r="K163" s="143"/>
      <c r="L163" s="792">
        <f t="shared" si="208"/>
        <v>0</v>
      </c>
      <c r="M163" s="142"/>
      <c r="N163" s="143"/>
      <c r="O163" s="792">
        <f t="shared" si="209"/>
        <v>0</v>
      </c>
      <c r="P163" s="127"/>
    </row>
    <row r="164" spans="1:16" ht="12" hidden="1" customHeight="1" x14ac:dyDescent="0.25">
      <c r="A164" s="67">
        <v>2400</v>
      </c>
      <c r="B164" s="181" t="s">
        <v>183</v>
      </c>
      <c r="C164" s="797">
        <f t="shared" si="193"/>
        <v>0</v>
      </c>
      <c r="D164" s="201"/>
      <c r="E164" s="202"/>
      <c r="F164" s="798">
        <f t="shared" si="206"/>
        <v>0</v>
      </c>
      <c r="G164" s="69"/>
      <c r="H164" s="70"/>
      <c r="I164" s="798">
        <f t="shared" si="207"/>
        <v>0</v>
      </c>
      <c r="J164" s="69"/>
      <c r="K164" s="70"/>
      <c r="L164" s="798">
        <f t="shared" si="208"/>
        <v>0</v>
      </c>
      <c r="M164" s="69"/>
      <c r="N164" s="70"/>
      <c r="O164" s="798">
        <f t="shared" si="209"/>
        <v>0</v>
      </c>
      <c r="P164" s="75"/>
    </row>
    <row r="165" spans="1:16" ht="24" hidden="1" x14ac:dyDescent="0.25">
      <c r="A165" s="67">
        <v>2500</v>
      </c>
      <c r="B165" s="181" t="s">
        <v>184</v>
      </c>
      <c r="C165" s="797">
        <f t="shared" si="193"/>
        <v>0</v>
      </c>
      <c r="D165" s="799">
        <f>SUM(D166,D171)</f>
        <v>0</v>
      </c>
      <c r="E165" s="800">
        <f t="shared" ref="E165:O165" si="210">SUM(E166,E171)</f>
        <v>0</v>
      </c>
      <c r="F165" s="798">
        <f t="shared" si="210"/>
        <v>0</v>
      </c>
      <c r="G165" s="799">
        <f t="shared" si="210"/>
        <v>0</v>
      </c>
      <c r="H165" s="800">
        <f t="shared" si="210"/>
        <v>0</v>
      </c>
      <c r="I165" s="798">
        <f t="shared" si="210"/>
        <v>0</v>
      </c>
      <c r="J165" s="799">
        <f t="shared" si="210"/>
        <v>0</v>
      </c>
      <c r="K165" s="800">
        <f t="shared" si="210"/>
        <v>0</v>
      </c>
      <c r="L165" s="798">
        <f t="shared" si="210"/>
        <v>0</v>
      </c>
      <c r="M165" s="799">
        <f t="shared" si="210"/>
        <v>0</v>
      </c>
      <c r="N165" s="800">
        <f t="shared" si="210"/>
        <v>0</v>
      </c>
      <c r="O165" s="798">
        <f t="shared" si="210"/>
        <v>0</v>
      </c>
      <c r="P165" s="75"/>
    </row>
    <row r="166" spans="1:16" ht="16.5" hidden="1" customHeight="1" x14ac:dyDescent="0.25">
      <c r="A166" s="481">
        <v>2510</v>
      </c>
      <c r="B166" s="80" t="s">
        <v>185</v>
      </c>
      <c r="C166" s="793">
        <f t="shared" si="193"/>
        <v>0</v>
      </c>
      <c r="D166" s="801">
        <f>SUM(D167:D170)</f>
        <v>0</v>
      </c>
      <c r="E166" s="802">
        <f t="shared" ref="E166:O166" si="211">SUM(E167:E170)</f>
        <v>0</v>
      </c>
      <c r="F166" s="794">
        <f t="shared" si="211"/>
        <v>0</v>
      </c>
      <c r="G166" s="801">
        <f t="shared" si="211"/>
        <v>0</v>
      </c>
      <c r="H166" s="802">
        <f t="shared" si="211"/>
        <v>0</v>
      </c>
      <c r="I166" s="794">
        <f t="shared" si="211"/>
        <v>0</v>
      </c>
      <c r="J166" s="801">
        <f t="shared" si="211"/>
        <v>0</v>
      </c>
      <c r="K166" s="802">
        <f t="shared" si="211"/>
        <v>0</v>
      </c>
      <c r="L166" s="794">
        <f t="shared" si="211"/>
        <v>0</v>
      </c>
      <c r="M166" s="801">
        <f t="shared" si="211"/>
        <v>0</v>
      </c>
      <c r="N166" s="802">
        <f t="shared" si="211"/>
        <v>0</v>
      </c>
      <c r="O166" s="794">
        <f t="shared" si="211"/>
        <v>0</v>
      </c>
      <c r="P166" s="49"/>
    </row>
    <row r="167" spans="1:16" ht="24" hidden="1" customHeight="1" x14ac:dyDescent="0.25">
      <c r="A167" s="51">
        <v>2512</v>
      </c>
      <c r="B167" s="87" t="s">
        <v>186</v>
      </c>
      <c r="C167" s="795">
        <f t="shared" si="193"/>
        <v>0</v>
      </c>
      <c r="D167" s="193"/>
      <c r="E167" s="194"/>
      <c r="F167" s="796">
        <f t="shared" ref="F167:F172" si="212">D167+E167</f>
        <v>0</v>
      </c>
      <c r="G167" s="53"/>
      <c r="H167" s="54"/>
      <c r="I167" s="796">
        <f t="shared" ref="I167:I172" si="213">G167+H167</f>
        <v>0</v>
      </c>
      <c r="J167" s="53"/>
      <c r="K167" s="54"/>
      <c r="L167" s="796">
        <f t="shared" ref="L167:L172" si="214">K167+J167</f>
        <v>0</v>
      </c>
      <c r="M167" s="53"/>
      <c r="N167" s="54"/>
      <c r="O167" s="796">
        <f t="shared" ref="O167:O172" si="215">N167+M167</f>
        <v>0</v>
      </c>
      <c r="P167" s="57"/>
    </row>
    <row r="168" spans="1:16" ht="36" hidden="1" customHeight="1" x14ac:dyDescent="0.25">
      <c r="A168" s="51">
        <v>2513</v>
      </c>
      <c r="B168" s="87" t="s">
        <v>187</v>
      </c>
      <c r="C168" s="795">
        <f t="shared" si="193"/>
        <v>0</v>
      </c>
      <c r="D168" s="193"/>
      <c r="E168" s="194"/>
      <c r="F168" s="796">
        <f t="shared" si="212"/>
        <v>0</v>
      </c>
      <c r="G168" s="53"/>
      <c r="H168" s="54"/>
      <c r="I168" s="796">
        <f t="shared" si="213"/>
        <v>0</v>
      </c>
      <c r="J168" s="53"/>
      <c r="K168" s="54"/>
      <c r="L168" s="796">
        <f t="shared" si="214"/>
        <v>0</v>
      </c>
      <c r="M168" s="53"/>
      <c r="N168" s="54"/>
      <c r="O168" s="796">
        <f t="shared" si="215"/>
        <v>0</v>
      </c>
      <c r="P168" s="57"/>
    </row>
    <row r="169" spans="1:16" ht="24" hidden="1" customHeight="1" x14ac:dyDescent="0.25">
      <c r="A169" s="51">
        <v>2515</v>
      </c>
      <c r="B169" s="87" t="s">
        <v>188</v>
      </c>
      <c r="C169" s="795">
        <f t="shared" si="193"/>
        <v>0</v>
      </c>
      <c r="D169" s="193"/>
      <c r="E169" s="194"/>
      <c r="F169" s="796">
        <f t="shared" si="212"/>
        <v>0</v>
      </c>
      <c r="G169" s="53"/>
      <c r="H169" s="54"/>
      <c r="I169" s="796">
        <f t="shared" si="213"/>
        <v>0</v>
      </c>
      <c r="J169" s="53"/>
      <c r="K169" s="54"/>
      <c r="L169" s="796">
        <f t="shared" si="214"/>
        <v>0</v>
      </c>
      <c r="M169" s="53"/>
      <c r="N169" s="54"/>
      <c r="O169" s="796">
        <f t="shared" si="215"/>
        <v>0</v>
      </c>
      <c r="P169" s="57"/>
    </row>
    <row r="170" spans="1:16" ht="24" hidden="1" customHeight="1" x14ac:dyDescent="0.25">
      <c r="A170" s="51">
        <v>2519</v>
      </c>
      <c r="B170" s="87" t="s">
        <v>189</v>
      </c>
      <c r="C170" s="795">
        <f t="shared" si="193"/>
        <v>0</v>
      </c>
      <c r="D170" s="193"/>
      <c r="E170" s="194"/>
      <c r="F170" s="796">
        <f t="shared" si="212"/>
        <v>0</v>
      </c>
      <c r="G170" s="53"/>
      <c r="H170" s="54"/>
      <c r="I170" s="796">
        <f t="shared" si="213"/>
        <v>0</v>
      </c>
      <c r="J170" s="53"/>
      <c r="K170" s="54"/>
      <c r="L170" s="796">
        <f t="shared" si="214"/>
        <v>0</v>
      </c>
      <c r="M170" s="53"/>
      <c r="N170" s="54"/>
      <c r="O170" s="796">
        <f t="shared" si="215"/>
        <v>0</v>
      </c>
      <c r="P170" s="57"/>
    </row>
    <row r="171" spans="1:16" ht="24" hidden="1" customHeight="1" x14ac:dyDescent="0.25">
      <c r="A171" s="187">
        <v>2520</v>
      </c>
      <c r="B171" s="87" t="s">
        <v>190</v>
      </c>
      <c r="C171" s="795">
        <f t="shared" si="193"/>
        <v>0</v>
      </c>
      <c r="D171" s="193"/>
      <c r="E171" s="194"/>
      <c r="F171" s="796">
        <f t="shared" si="212"/>
        <v>0</v>
      </c>
      <c r="G171" s="53"/>
      <c r="H171" s="54"/>
      <c r="I171" s="796">
        <f t="shared" si="213"/>
        <v>0</v>
      </c>
      <c r="J171" s="53"/>
      <c r="K171" s="54"/>
      <c r="L171" s="796">
        <f t="shared" si="214"/>
        <v>0</v>
      </c>
      <c r="M171" s="53"/>
      <c r="N171" s="54"/>
      <c r="O171" s="796">
        <f t="shared" si="215"/>
        <v>0</v>
      </c>
      <c r="P171" s="57"/>
    </row>
    <row r="172" spans="1:16" s="203" customFormat="1" ht="36" hidden="1" customHeight="1" x14ac:dyDescent="0.25">
      <c r="A172" s="23">
        <v>2800</v>
      </c>
      <c r="B172" s="80" t="s">
        <v>191</v>
      </c>
      <c r="C172" s="793">
        <f t="shared" si="193"/>
        <v>0</v>
      </c>
      <c r="D172" s="46"/>
      <c r="E172" s="47"/>
      <c r="F172" s="794">
        <f t="shared" si="212"/>
        <v>0</v>
      </c>
      <c r="G172" s="46"/>
      <c r="H172" s="47"/>
      <c r="I172" s="794">
        <f t="shared" si="213"/>
        <v>0</v>
      </c>
      <c r="J172" s="46"/>
      <c r="K172" s="47"/>
      <c r="L172" s="794">
        <f t="shared" si="214"/>
        <v>0</v>
      </c>
      <c r="M172" s="46"/>
      <c r="N172" s="47"/>
      <c r="O172" s="794">
        <f t="shared" si="215"/>
        <v>0</v>
      </c>
      <c r="P172" s="49"/>
    </row>
    <row r="173" spans="1:16" hidden="1" x14ac:dyDescent="0.25">
      <c r="A173" s="757">
        <v>3000</v>
      </c>
      <c r="B173" s="757" t="s">
        <v>192</v>
      </c>
      <c r="C173" s="753">
        <f t="shared" si="193"/>
        <v>0</v>
      </c>
      <c r="D173" s="754">
        <f>SUM(D174,D184)</f>
        <v>0</v>
      </c>
      <c r="E173" s="339">
        <f t="shared" ref="E173:F173" si="216">SUM(E174,E184)</f>
        <v>0</v>
      </c>
      <c r="F173" s="755">
        <f t="shared" si="216"/>
        <v>0</v>
      </c>
      <c r="G173" s="754">
        <f>SUM(G174,G184)</f>
        <v>0</v>
      </c>
      <c r="H173" s="339">
        <f t="shared" ref="H173:I173" si="217">SUM(H174,H184)</f>
        <v>0</v>
      </c>
      <c r="I173" s="755">
        <f t="shared" si="217"/>
        <v>0</v>
      </c>
      <c r="J173" s="754">
        <f>SUM(J174,J184)</f>
        <v>0</v>
      </c>
      <c r="K173" s="339">
        <f t="shared" ref="K173:L173" si="218">SUM(K174,K184)</f>
        <v>0</v>
      </c>
      <c r="L173" s="755">
        <f t="shared" si="218"/>
        <v>0</v>
      </c>
      <c r="M173" s="754">
        <f>SUM(M174,M184)</f>
        <v>0</v>
      </c>
      <c r="N173" s="339">
        <f t="shared" ref="N173:O173" si="219">SUM(N174,N184)</f>
        <v>0</v>
      </c>
      <c r="O173" s="755">
        <f t="shared" si="219"/>
        <v>0</v>
      </c>
      <c r="P173" s="756"/>
    </row>
    <row r="174" spans="1:16" ht="24" hidden="1" x14ac:dyDescent="0.25">
      <c r="A174" s="759">
        <v>3200</v>
      </c>
      <c r="B174" s="803" t="s">
        <v>193</v>
      </c>
      <c r="C174" s="765">
        <f t="shared" si="193"/>
        <v>0</v>
      </c>
      <c r="D174" s="766">
        <f>SUM(D175,D179)</f>
        <v>0</v>
      </c>
      <c r="E174" s="767">
        <f t="shared" ref="E174:O174" si="220">SUM(E175,E179)</f>
        <v>0</v>
      </c>
      <c r="F174" s="768">
        <f t="shared" si="220"/>
        <v>0</v>
      </c>
      <c r="G174" s="766">
        <f t="shared" si="220"/>
        <v>0</v>
      </c>
      <c r="H174" s="767">
        <f t="shared" si="220"/>
        <v>0</v>
      </c>
      <c r="I174" s="768">
        <f t="shared" si="220"/>
        <v>0</v>
      </c>
      <c r="J174" s="766">
        <f t="shared" si="220"/>
        <v>0</v>
      </c>
      <c r="K174" s="767">
        <f t="shared" si="220"/>
        <v>0</v>
      </c>
      <c r="L174" s="768">
        <f t="shared" si="220"/>
        <v>0</v>
      </c>
      <c r="M174" s="766">
        <f t="shared" si="220"/>
        <v>0</v>
      </c>
      <c r="N174" s="767">
        <f t="shared" si="220"/>
        <v>0</v>
      </c>
      <c r="O174" s="768">
        <f t="shared" si="220"/>
        <v>0</v>
      </c>
      <c r="P174" s="769"/>
    </row>
    <row r="175" spans="1:16" ht="36" hidden="1" x14ac:dyDescent="0.25">
      <c r="A175" s="804">
        <v>3260</v>
      </c>
      <c r="B175" s="805" t="s">
        <v>194</v>
      </c>
      <c r="C175" s="775">
        <f t="shared" si="193"/>
        <v>0</v>
      </c>
      <c r="D175" s="806">
        <f>SUM(D176:D178)</f>
        <v>0</v>
      </c>
      <c r="E175" s="807">
        <f t="shared" ref="E175:F175" si="221">SUM(E176:E178)</f>
        <v>0</v>
      </c>
      <c r="F175" s="778">
        <f t="shared" si="221"/>
        <v>0</v>
      </c>
      <c r="G175" s="806">
        <f>SUM(G176:G178)</f>
        <v>0</v>
      </c>
      <c r="H175" s="807">
        <f t="shared" ref="H175:I175" si="222">SUM(H176:H178)</f>
        <v>0</v>
      </c>
      <c r="I175" s="778">
        <f t="shared" si="222"/>
        <v>0</v>
      </c>
      <c r="J175" s="806">
        <f>SUM(J176:J178)</f>
        <v>0</v>
      </c>
      <c r="K175" s="807">
        <f t="shared" ref="K175:L175" si="223">SUM(K176:K178)</f>
        <v>0</v>
      </c>
      <c r="L175" s="778">
        <f t="shared" si="223"/>
        <v>0</v>
      </c>
      <c r="M175" s="806">
        <f>SUM(M176:M178)</f>
        <v>0</v>
      </c>
      <c r="N175" s="807">
        <f t="shared" ref="N175:O175" si="224">SUM(N176:N178)</f>
        <v>0</v>
      </c>
      <c r="O175" s="778">
        <f t="shared" si="224"/>
        <v>0</v>
      </c>
      <c r="P175" s="779"/>
    </row>
    <row r="176" spans="1:16" ht="24" hidden="1" customHeight="1" x14ac:dyDescent="0.25">
      <c r="A176" s="808">
        <v>3261</v>
      </c>
      <c r="B176" s="809" t="s">
        <v>195</v>
      </c>
      <c r="C176" s="780">
        <f t="shared" si="193"/>
        <v>0</v>
      </c>
      <c r="D176" s="810"/>
      <c r="E176" s="811"/>
      <c r="F176" s="783">
        <f t="shared" ref="F176:F178" si="225">D176+E176</f>
        <v>0</v>
      </c>
      <c r="G176" s="781"/>
      <c r="H176" s="782"/>
      <c r="I176" s="783">
        <f t="shared" ref="I176:I178" si="226">G176+H176</f>
        <v>0</v>
      </c>
      <c r="J176" s="781"/>
      <c r="K176" s="782"/>
      <c r="L176" s="783">
        <f t="shared" ref="L176:L178" si="227">K176+J176</f>
        <v>0</v>
      </c>
      <c r="M176" s="781"/>
      <c r="N176" s="782"/>
      <c r="O176" s="783">
        <f t="shared" ref="O176:O178" si="228">N176+M176</f>
        <v>0</v>
      </c>
      <c r="P176" s="784"/>
    </row>
    <row r="177" spans="1:16" ht="36" hidden="1" customHeight="1" x14ac:dyDescent="0.25">
      <c r="A177" s="808">
        <v>3262</v>
      </c>
      <c r="B177" s="809" t="s">
        <v>196</v>
      </c>
      <c r="C177" s="780">
        <f t="shared" si="193"/>
        <v>0</v>
      </c>
      <c r="D177" s="810"/>
      <c r="E177" s="811"/>
      <c r="F177" s="783">
        <f t="shared" si="225"/>
        <v>0</v>
      </c>
      <c r="G177" s="781"/>
      <c r="H177" s="782"/>
      <c r="I177" s="783">
        <f t="shared" si="226"/>
        <v>0</v>
      </c>
      <c r="J177" s="781"/>
      <c r="K177" s="782"/>
      <c r="L177" s="783">
        <f t="shared" si="227"/>
        <v>0</v>
      </c>
      <c r="M177" s="781"/>
      <c r="N177" s="782"/>
      <c r="O177" s="783">
        <f t="shared" si="228"/>
        <v>0</v>
      </c>
      <c r="P177" s="784"/>
    </row>
    <row r="178" spans="1:16" ht="24" hidden="1" customHeight="1" x14ac:dyDescent="0.25">
      <c r="A178" s="808">
        <v>3263</v>
      </c>
      <c r="B178" s="809" t="s">
        <v>197</v>
      </c>
      <c r="C178" s="780">
        <f t="shared" si="193"/>
        <v>0</v>
      </c>
      <c r="D178" s="810"/>
      <c r="E178" s="811"/>
      <c r="F178" s="783">
        <f t="shared" si="225"/>
        <v>0</v>
      </c>
      <c r="G178" s="781"/>
      <c r="H178" s="782"/>
      <c r="I178" s="783">
        <f t="shared" si="226"/>
        <v>0</v>
      </c>
      <c r="J178" s="781"/>
      <c r="K178" s="782"/>
      <c r="L178" s="783">
        <f t="shared" si="227"/>
        <v>0</v>
      </c>
      <c r="M178" s="781"/>
      <c r="N178" s="782"/>
      <c r="O178" s="783">
        <f t="shared" si="228"/>
        <v>0</v>
      </c>
      <c r="P178" s="784"/>
    </row>
    <row r="179" spans="1:16" ht="84" hidden="1" x14ac:dyDescent="0.25">
      <c r="A179" s="804">
        <v>3290</v>
      </c>
      <c r="B179" s="805" t="s">
        <v>198</v>
      </c>
      <c r="C179" s="812">
        <f t="shared" si="193"/>
        <v>0</v>
      </c>
      <c r="D179" s="806">
        <f>SUM(D180:D183)</f>
        <v>0</v>
      </c>
      <c r="E179" s="807">
        <f t="shared" ref="E179:O179" si="229">SUM(E180:E183)</f>
        <v>0</v>
      </c>
      <c r="F179" s="778">
        <f t="shared" si="229"/>
        <v>0</v>
      </c>
      <c r="G179" s="806">
        <f t="shared" si="229"/>
        <v>0</v>
      </c>
      <c r="H179" s="807">
        <f t="shared" si="229"/>
        <v>0</v>
      </c>
      <c r="I179" s="778">
        <f t="shared" si="229"/>
        <v>0</v>
      </c>
      <c r="J179" s="806">
        <f t="shared" si="229"/>
        <v>0</v>
      </c>
      <c r="K179" s="807">
        <f t="shared" si="229"/>
        <v>0</v>
      </c>
      <c r="L179" s="778">
        <f t="shared" si="229"/>
        <v>0</v>
      </c>
      <c r="M179" s="806">
        <f t="shared" si="229"/>
        <v>0</v>
      </c>
      <c r="N179" s="807">
        <f t="shared" si="229"/>
        <v>0</v>
      </c>
      <c r="O179" s="778">
        <f t="shared" si="229"/>
        <v>0</v>
      </c>
      <c r="P179" s="779"/>
    </row>
    <row r="180" spans="1:16" ht="72" hidden="1" customHeight="1" x14ac:dyDescent="0.25">
      <c r="A180" s="808">
        <v>3291</v>
      </c>
      <c r="B180" s="809" t="s">
        <v>199</v>
      </c>
      <c r="C180" s="780">
        <f t="shared" si="193"/>
        <v>0</v>
      </c>
      <c r="D180" s="810"/>
      <c r="E180" s="811"/>
      <c r="F180" s="783">
        <f t="shared" ref="F180:F183" si="230">D180+E180</f>
        <v>0</v>
      </c>
      <c r="G180" s="781"/>
      <c r="H180" s="782"/>
      <c r="I180" s="783">
        <f t="shared" ref="I180:I183" si="231">G180+H180</f>
        <v>0</v>
      </c>
      <c r="J180" s="781"/>
      <c r="K180" s="782"/>
      <c r="L180" s="783">
        <f t="shared" ref="L180:L183" si="232">K180+J180</f>
        <v>0</v>
      </c>
      <c r="M180" s="781"/>
      <c r="N180" s="782"/>
      <c r="O180" s="783">
        <f t="shared" ref="O180:O183" si="233">N180+M180</f>
        <v>0</v>
      </c>
      <c r="P180" s="784"/>
    </row>
    <row r="181" spans="1:16" ht="72" hidden="1" customHeight="1" x14ac:dyDescent="0.25">
      <c r="A181" s="808">
        <v>3292</v>
      </c>
      <c r="B181" s="809" t="s">
        <v>200</v>
      </c>
      <c r="C181" s="780">
        <f t="shared" si="193"/>
        <v>0</v>
      </c>
      <c r="D181" s="810"/>
      <c r="E181" s="811"/>
      <c r="F181" s="783">
        <f t="shared" si="230"/>
        <v>0</v>
      </c>
      <c r="G181" s="781"/>
      <c r="H181" s="782"/>
      <c r="I181" s="783">
        <f t="shared" si="231"/>
        <v>0</v>
      </c>
      <c r="J181" s="781"/>
      <c r="K181" s="782"/>
      <c r="L181" s="783">
        <f t="shared" si="232"/>
        <v>0</v>
      </c>
      <c r="M181" s="781"/>
      <c r="N181" s="782"/>
      <c r="O181" s="783">
        <f t="shared" si="233"/>
        <v>0</v>
      </c>
      <c r="P181" s="784"/>
    </row>
    <row r="182" spans="1:16" ht="72" hidden="1" customHeight="1" x14ac:dyDescent="0.25">
      <c r="A182" s="808">
        <v>3293</v>
      </c>
      <c r="B182" s="809" t="s">
        <v>201</v>
      </c>
      <c r="C182" s="780">
        <f t="shared" si="193"/>
        <v>0</v>
      </c>
      <c r="D182" s="810"/>
      <c r="E182" s="811"/>
      <c r="F182" s="783">
        <f t="shared" si="230"/>
        <v>0</v>
      </c>
      <c r="G182" s="781"/>
      <c r="H182" s="782"/>
      <c r="I182" s="783">
        <f t="shared" si="231"/>
        <v>0</v>
      </c>
      <c r="J182" s="781"/>
      <c r="K182" s="782"/>
      <c r="L182" s="783">
        <f t="shared" si="232"/>
        <v>0</v>
      </c>
      <c r="M182" s="781"/>
      <c r="N182" s="782"/>
      <c r="O182" s="783">
        <f t="shared" si="233"/>
        <v>0</v>
      </c>
      <c r="P182" s="784"/>
    </row>
    <row r="183" spans="1:16" ht="60" hidden="1" customHeight="1" x14ac:dyDescent="0.25">
      <c r="A183" s="813">
        <v>3294</v>
      </c>
      <c r="B183" s="809" t="s">
        <v>202</v>
      </c>
      <c r="C183" s="812">
        <f t="shared" si="193"/>
        <v>0</v>
      </c>
      <c r="D183" s="814"/>
      <c r="E183" s="815"/>
      <c r="F183" s="816">
        <f t="shared" si="230"/>
        <v>0</v>
      </c>
      <c r="G183" s="817"/>
      <c r="H183" s="818"/>
      <c r="I183" s="816">
        <f t="shared" si="231"/>
        <v>0</v>
      </c>
      <c r="J183" s="817"/>
      <c r="K183" s="818"/>
      <c r="L183" s="816">
        <f t="shared" si="232"/>
        <v>0</v>
      </c>
      <c r="M183" s="817"/>
      <c r="N183" s="818"/>
      <c r="O183" s="816">
        <f t="shared" si="233"/>
        <v>0</v>
      </c>
      <c r="P183" s="819"/>
    </row>
    <row r="184" spans="1:16" ht="48" hidden="1" x14ac:dyDescent="0.25">
      <c r="A184" s="757">
        <v>3300</v>
      </c>
      <c r="B184" s="803" t="s">
        <v>203</v>
      </c>
      <c r="C184" s="820">
        <f t="shared" si="193"/>
        <v>0</v>
      </c>
      <c r="D184" s="821">
        <f>SUM(D185:D186)</f>
        <v>0</v>
      </c>
      <c r="E184" s="822">
        <f t="shared" ref="E184:O184" si="234">SUM(E185:E186)</f>
        <v>0</v>
      </c>
      <c r="F184" s="823">
        <f t="shared" si="234"/>
        <v>0</v>
      </c>
      <c r="G184" s="821">
        <f t="shared" si="234"/>
        <v>0</v>
      </c>
      <c r="H184" s="822">
        <f t="shared" si="234"/>
        <v>0</v>
      </c>
      <c r="I184" s="823">
        <f t="shared" si="234"/>
        <v>0</v>
      </c>
      <c r="J184" s="821">
        <f t="shared" si="234"/>
        <v>0</v>
      </c>
      <c r="K184" s="822">
        <f t="shared" si="234"/>
        <v>0</v>
      </c>
      <c r="L184" s="823">
        <f t="shared" si="234"/>
        <v>0</v>
      </c>
      <c r="M184" s="821">
        <f t="shared" si="234"/>
        <v>0</v>
      </c>
      <c r="N184" s="822">
        <f t="shared" si="234"/>
        <v>0</v>
      </c>
      <c r="O184" s="823">
        <f t="shared" si="234"/>
        <v>0</v>
      </c>
      <c r="P184" s="824"/>
    </row>
    <row r="185" spans="1:16" ht="48" hidden="1" customHeight="1" x14ac:dyDescent="0.25">
      <c r="A185" s="825">
        <v>3310</v>
      </c>
      <c r="B185" s="826" t="s">
        <v>204</v>
      </c>
      <c r="C185" s="770">
        <f t="shared" si="193"/>
        <v>0</v>
      </c>
      <c r="D185" s="827"/>
      <c r="E185" s="828"/>
      <c r="F185" s="773">
        <f t="shared" ref="F185:F186" si="235">D185+E185</f>
        <v>0</v>
      </c>
      <c r="G185" s="787"/>
      <c r="H185" s="788"/>
      <c r="I185" s="773">
        <f t="shared" ref="I185:I186" si="236">G185+H185</f>
        <v>0</v>
      </c>
      <c r="J185" s="787"/>
      <c r="K185" s="788"/>
      <c r="L185" s="773">
        <f t="shared" ref="L185:L186" si="237">K185+J185</f>
        <v>0</v>
      </c>
      <c r="M185" s="787"/>
      <c r="N185" s="788"/>
      <c r="O185" s="773">
        <f t="shared" ref="O185:O186" si="238">N185+M185</f>
        <v>0</v>
      </c>
      <c r="P185" s="774"/>
    </row>
    <row r="186" spans="1:16" ht="48.75" hidden="1" customHeight="1" x14ac:dyDescent="0.25">
      <c r="A186" s="829">
        <v>3320</v>
      </c>
      <c r="B186" s="805" t="s">
        <v>205</v>
      </c>
      <c r="C186" s="775">
        <f t="shared" si="193"/>
        <v>0</v>
      </c>
      <c r="D186" s="830"/>
      <c r="E186" s="831"/>
      <c r="F186" s="778">
        <f t="shared" si="235"/>
        <v>0</v>
      </c>
      <c r="G186" s="776"/>
      <c r="H186" s="777"/>
      <c r="I186" s="778">
        <f t="shared" si="236"/>
        <v>0</v>
      </c>
      <c r="J186" s="776"/>
      <c r="K186" s="777"/>
      <c r="L186" s="778">
        <f t="shared" si="237"/>
        <v>0</v>
      </c>
      <c r="M186" s="776"/>
      <c r="N186" s="777"/>
      <c r="O186" s="778">
        <f t="shared" si="238"/>
        <v>0</v>
      </c>
      <c r="P186" s="779"/>
    </row>
    <row r="187" spans="1:16" hidden="1" x14ac:dyDescent="0.25">
      <c r="A187" s="758">
        <v>4000</v>
      </c>
      <c r="B187" s="757" t="s">
        <v>206</v>
      </c>
      <c r="C187" s="753">
        <f t="shared" si="193"/>
        <v>0</v>
      </c>
      <c r="D187" s="754">
        <f>SUM(D188,D191)</f>
        <v>0</v>
      </c>
      <c r="E187" s="339">
        <f t="shared" ref="E187:F187" si="239">SUM(E188,E191)</f>
        <v>0</v>
      </c>
      <c r="F187" s="755">
        <f t="shared" si="239"/>
        <v>0</v>
      </c>
      <c r="G187" s="754">
        <f>SUM(G188,G191)</f>
        <v>0</v>
      </c>
      <c r="H187" s="339">
        <f t="shared" ref="H187:I187" si="240">SUM(H188,H191)</f>
        <v>0</v>
      </c>
      <c r="I187" s="755">
        <f t="shared" si="240"/>
        <v>0</v>
      </c>
      <c r="J187" s="754">
        <f>SUM(J188,J191)</f>
        <v>0</v>
      </c>
      <c r="K187" s="339">
        <f t="shared" ref="K187:L187" si="241">SUM(K188,K191)</f>
        <v>0</v>
      </c>
      <c r="L187" s="755">
        <f t="shared" si="241"/>
        <v>0</v>
      </c>
      <c r="M187" s="754">
        <f>SUM(M188,M191)</f>
        <v>0</v>
      </c>
      <c r="N187" s="339">
        <f t="shared" ref="N187:O187" si="242">SUM(N188,N191)</f>
        <v>0</v>
      </c>
      <c r="O187" s="755">
        <f t="shared" si="242"/>
        <v>0</v>
      </c>
      <c r="P187" s="756"/>
    </row>
    <row r="188" spans="1:16" ht="24" hidden="1" x14ac:dyDescent="0.25">
      <c r="A188" s="832">
        <v>4200</v>
      </c>
      <c r="B188" s="833" t="s">
        <v>207</v>
      </c>
      <c r="C188" s="765">
        <f t="shared" si="193"/>
        <v>0</v>
      </c>
      <c r="D188" s="766">
        <f>SUM(D189,D190)</f>
        <v>0</v>
      </c>
      <c r="E188" s="767">
        <f t="shared" ref="E188:F188" si="243">SUM(E189,E190)</f>
        <v>0</v>
      </c>
      <c r="F188" s="768">
        <f t="shared" si="243"/>
        <v>0</v>
      </c>
      <c r="G188" s="766">
        <f>SUM(G189,G190)</f>
        <v>0</v>
      </c>
      <c r="H188" s="767">
        <f t="shared" ref="H188:I188" si="244">SUM(H189,H190)</f>
        <v>0</v>
      </c>
      <c r="I188" s="768">
        <f t="shared" si="244"/>
        <v>0</v>
      </c>
      <c r="J188" s="766">
        <f>SUM(J189,J190)</f>
        <v>0</v>
      </c>
      <c r="K188" s="767">
        <f t="shared" ref="K188:L188" si="245">SUM(K189,K190)</f>
        <v>0</v>
      </c>
      <c r="L188" s="768">
        <f t="shared" si="245"/>
        <v>0</v>
      </c>
      <c r="M188" s="766">
        <f>SUM(M189,M190)</f>
        <v>0</v>
      </c>
      <c r="N188" s="767">
        <f t="shared" ref="N188:O188" si="246">SUM(N189,N190)</f>
        <v>0</v>
      </c>
      <c r="O188" s="768">
        <f t="shared" si="246"/>
        <v>0</v>
      </c>
      <c r="P188" s="769"/>
    </row>
    <row r="189" spans="1:16" ht="36" hidden="1" customHeight="1" x14ac:dyDescent="0.25">
      <c r="A189" s="804">
        <v>4240</v>
      </c>
      <c r="B189" s="805" t="s">
        <v>208</v>
      </c>
      <c r="C189" s="775">
        <f t="shared" si="193"/>
        <v>0</v>
      </c>
      <c r="D189" s="830"/>
      <c r="E189" s="831"/>
      <c r="F189" s="778">
        <f t="shared" ref="F189:F190" si="247">D189+E189</f>
        <v>0</v>
      </c>
      <c r="G189" s="776"/>
      <c r="H189" s="777"/>
      <c r="I189" s="778">
        <f t="shared" ref="I189:I190" si="248">G189+H189</f>
        <v>0</v>
      </c>
      <c r="J189" s="776"/>
      <c r="K189" s="777"/>
      <c r="L189" s="778">
        <f t="shared" ref="L189:L190" si="249">K189+J189</f>
        <v>0</v>
      </c>
      <c r="M189" s="776"/>
      <c r="N189" s="777"/>
      <c r="O189" s="778">
        <f t="shared" ref="O189:O190" si="250">N189+M189</f>
        <v>0</v>
      </c>
      <c r="P189" s="779"/>
    </row>
    <row r="190" spans="1:16" ht="24" hidden="1" customHeight="1" x14ac:dyDescent="0.25">
      <c r="A190" s="834">
        <v>4250</v>
      </c>
      <c r="B190" s="809" t="s">
        <v>209</v>
      </c>
      <c r="C190" s="780">
        <f t="shared" si="193"/>
        <v>0</v>
      </c>
      <c r="D190" s="810"/>
      <c r="E190" s="811"/>
      <c r="F190" s="783">
        <f t="shared" si="247"/>
        <v>0</v>
      </c>
      <c r="G190" s="781"/>
      <c r="H190" s="782"/>
      <c r="I190" s="783">
        <f t="shared" si="248"/>
        <v>0</v>
      </c>
      <c r="J190" s="781"/>
      <c r="K190" s="782"/>
      <c r="L190" s="783">
        <f t="shared" si="249"/>
        <v>0</v>
      </c>
      <c r="M190" s="781"/>
      <c r="N190" s="782"/>
      <c r="O190" s="783">
        <f t="shared" si="250"/>
        <v>0</v>
      </c>
      <c r="P190" s="784"/>
    </row>
    <row r="191" spans="1:16" hidden="1" x14ac:dyDescent="0.25">
      <c r="A191" s="759">
        <v>4300</v>
      </c>
      <c r="B191" s="833" t="s">
        <v>210</v>
      </c>
      <c r="C191" s="765">
        <f t="shared" si="193"/>
        <v>0</v>
      </c>
      <c r="D191" s="766">
        <f>SUM(D192)</f>
        <v>0</v>
      </c>
      <c r="E191" s="767">
        <f t="shared" ref="E191:F191" si="251">SUM(E192)</f>
        <v>0</v>
      </c>
      <c r="F191" s="768">
        <f t="shared" si="251"/>
        <v>0</v>
      </c>
      <c r="G191" s="766">
        <f>SUM(G192)</f>
        <v>0</v>
      </c>
      <c r="H191" s="767">
        <f t="shared" ref="H191:I191" si="252">SUM(H192)</f>
        <v>0</v>
      </c>
      <c r="I191" s="768">
        <f t="shared" si="252"/>
        <v>0</v>
      </c>
      <c r="J191" s="766">
        <f>SUM(J192)</f>
        <v>0</v>
      </c>
      <c r="K191" s="767">
        <f t="shared" ref="K191:L191" si="253">SUM(K192)</f>
        <v>0</v>
      </c>
      <c r="L191" s="768">
        <f t="shared" si="253"/>
        <v>0</v>
      </c>
      <c r="M191" s="766">
        <f>SUM(M192)</f>
        <v>0</v>
      </c>
      <c r="N191" s="767">
        <f t="shared" ref="N191:O191" si="254">SUM(N192)</f>
        <v>0</v>
      </c>
      <c r="O191" s="768">
        <f t="shared" si="254"/>
        <v>0</v>
      </c>
      <c r="P191" s="769"/>
    </row>
    <row r="192" spans="1:16" ht="24" hidden="1" x14ac:dyDescent="0.25">
      <c r="A192" s="804">
        <v>4310</v>
      </c>
      <c r="B192" s="805" t="s">
        <v>211</v>
      </c>
      <c r="C192" s="775">
        <f t="shared" si="193"/>
        <v>0</v>
      </c>
      <c r="D192" s="806">
        <f>SUM(D193:D193)</f>
        <v>0</v>
      </c>
      <c r="E192" s="807">
        <f t="shared" ref="E192:F192" si="255">SUM(E193:E193)</f>
        <v>0</v>
      </c>
      <c r="F192" s="778">
        <f t="shared" si="255"/>
        <v>0</v>
      </c>
      <c r="G192" s="806">
        <f>SUM(G193:G193)</f>
        <v>0</v>
      </c>
      <c r="H192" s="807">
        <f t="shared" ref="H192:I192" si="256">SUM(H193:H193)</f>
        <v>0</v>
      </c>
      <c r="I192" s="778">
        <f t="shared" si="256"/>
        <v>0</v>
      </c>
      <c r="J192" s="806">
        <f>SUM(J193:J193)</f>
        <v>0</v>
      </c>
      <c r="K192" s="807">
        <f t="shared" ref="K192:L192" si="257">SUM(K193:K193)</f>
        <v>0</v>
      </c>
      <c r="L192" s="778">
        <f t="shared" si="257"/>
        <v>0</v>
      </c>
      <c r="M192" s="806">
        <f>SUM(M193:M193)</f>
        <v>0</v>
      </c>
      <c r="N192" s="807">
        <f t="shared" ref="N192:O192" si="258">SUM(N193:N193)</f>
        <v>0</v>
      </c>
      <c r="O192" s="778">
        <f t="shared" si="258"/>
        <v>0</v>
      </c>
      <c r="P192" s="779"/>
    </row>
    <row r="193" spans="1:16" ht="36" hidden="1" customHeight="1" x14ac:dyDescent="0.25">
      <c r="A193" s="808">
        <v>4311</v>
      </c>
      <c r="B193" s="809" t="s">
        <v>212</v>
      </c>
      <c r="C193" s="780">
        <f t="shared" si="193"/>
        <v>0</v>
      </c>
      <c r="D193" s="810"/>
      <c r="E193" s="811"/>
      <c r="F193" s="783">
        <f>D193+E193</f>
        <v>0</v>
      </c>
      <c r="G193" s="781"/>
      <c r="H193" s="782"/>
      <c r="I193" s="783">
        <f>G193+H193</f>
        <v>0</v>
      </c>
      <c r="J193" s="781"/>
      <c r="K193" s="782"/>
      <c r="L193" s="783">
        <f>K193+J193</f>
        <v>0</v>
      </c>
      <c r="M193" s="781"/>
      <c r="N193" s="782"/>
      <c r="O193" s="783">
        <f>N193+M193</f>
        <v>0</v>
      </c>
      <c r="P193" s="784"/>
    </row>
    <row r="194" spans="1:16" s="28" customFormat="1" ht="24" hidden="1" x14ac:dyDescent="0.25">
      <c r="A194" s="835"/>
      <c r="B194" s="836" t="s">
        <v>213</v>
      </c>
      <c r="C194" s="837">
        <f t="shared" si="193"/>
        <v>0</v>
      </c>
      <c r="D194" s="838">
        <f t="shared" ref="D194:O194" si="259">SUM(D195,D230,D269,D283)</f>
        <v>0</v>
      </c>
      <c r="E194" s="839">
        <f t="shared" si="259"/>
        <v>0</v>
      </c>
      <c r="F194" s="840">
        <f t="shared" si="259"/>
        <v>0</v>
      </c>
      <c r="G194" s="838">
        <f t="shared" si="259"/>
        <v>0</v>
      </c>
      <c r="H194" s="839">
        <f t="shared" si="259"/>
        <v>0</v>
      </c>
      <c r="I194" s="840">
        <f t="shared" si="259"/>
        <v>0</v>
      </c>
      <c r="J194" s="838">
        <f t="shared" si="259"/>
        <v>0</v>
      </c>
      <c r="K194" s="839">
        <f t="shared" si="259"/>
        <v>0</v>
      </c>
      <c r="L194" s="840">
        <f t="shared" si="259"/>
        <v>0</v>
      </c>
      <c r="M194" s="838">
        <f t="shared" si="259"/>
        <v>0</v>
      </c>
      <c r="N194" s="839">
        <f t="shared" si="259"/>
        <v>0</v>
      </c>
      <c r="O194" s="840">
        <f t="shared" si="259"/>
        <v>0</v>
      </c>
      <c r="P194" s="841"/>
    </row>
    <row r="195" spans="1:16" hidden="1" x14ac:dyDescent="0.25">
      <c r="A195" s="757">
        <v>5000</v>
      </c>
      <c r="B195" s="757" t="s">
        <v>214</v>
      </c>
      <c r="C195" s="753">
        <f t="shared" si="193"/>
        <v>0</v>
      </c>
      <c r="D195" s="754">
        <f>D196+D204</f>
        <v>0</v>
      </c>
      <c r="E195" s="339">
        <f t="shared" ref="E195:F195" si="260">E196+E204</f>
        <v>0</v>
      </c>
      <c r="F195" s="755">
        <f t="shared" si="260"/>
        <v>0</v>
      </c>
      <c r="G195" s="754">
        <f>G196+G204</f>
        <v>0</v>
      </c>
      <c r="H195" s="339">
        <f t="shared" ref="H195:I195" si="261">H196+H204</f>
        <v>0</v>
      </c>
      <c r="I195" s="755">
        <f t="shared" si="261"/>
        <v>0</v>
      </c>
      <c r="J195" s="754">
        <f>J196+J204</f>
        <v>0</v>
      </c>
      <c r="K195" s="339">
        <f t="shared" ref="K195:L195" si="262">K196+K204</f>
        <v>0</v>
      </c>
      <c r="L195" s="755">
        <f t="shared" si="262"/>
        <v>0</v>
      </c>
      <c r="M195" s="754">
        <f>M196+M204</f>
        <v>0</v>
      </c>
      <c r="N195" s="339">
        <f t="shared" ref="N195:O195" si="263">N196+N204</f>
        <v>0</v>
      </c>
      <c r="O195" s="755">
        <f t="shared" si="263"/>
        <v>0</v>
      </c>
      <c r="P195" s="756"/>
    </row>
    <row r="196" spans="1:16" hidden="1" x14ac:dyDescent="0.25">
      <c r="A196" s="759">
        <v>5100</v>
      </c>
      <c r="B196" s="833" t="s">
        <v>215</v>
      </c>
      <c r="C196" s="765">
        <f t="shared" si="193"/>
        <v>0</v>
      </c>
      <c r="D196" s="766">
        <f>D197+D198+D201+D202+D203</f>
        <v>0</v>
      </c>
      <c r="E196" s="767">
        <f t="shared" ref="E196:F196" si="264">E197+E198+E201+E202+E203</f>
        <v>0</v>
      </c>
      <c r="F196" s="768">
        <f t="shared" si="264"/>
        <v>0</v>
      </c>
      <c r="G196" s="766">
        <f>G197+G198+G201+G202+G203</f>
        <v>0</v>
      </c>
      <c r="H196" s="767">
        <f t="shared" ref="H196:I196" si="265">H197+H198+H201+H202+H203</f>
        <v>0</v>
      </c>
      <c r="I196" s="768">
        <f t="shared" si="265"/>
        <v>0</v>
      </c>
      <c r="J196" s="766">
        <f>J197+J198+J201+J202+J203</f>
        <v>0</v>
      </c>
      <c r="K196" s="767">
        <f t="shared" ref="K196:L196" si="266">K197+K198+K201+K202+K203</f>
        <v>0</v>
      </c>
      <c r="L196" s="768">
        <f t="shared" si="266"/>
        <v>0</v>
      </c>
      <c r="M196" s="766">
        <f>M197+M198+M201+M202+M203</f>
        <v>0</v>
      </c>
      <c r="N196" s="767">
        <f t="shared" ref="N196:O196" si="267">N197+N198+N201+N202+N203</f>
        <v>0</v>
      </c>
      <c r="O196" s="768">
        <f t="shared" si="267"/>
        <v>0</v>
      </c>
      <c r="P196" s="769"/>
    </row>
    <row r="197" spans="1:16" ht="12" hidden="1" customHeight="1" x14ac:dyDescent="0.25">
      <c r="A197" s="804">
        <v>5110</v>
      </c>
      <c r="B197" s="805" t="s">
        <v>216</v>
      </c>
      <c r="C197" s="775">
        <f t="shared" si="193"/>
        <v>0</v>
      </c>
      <c r="D197" s="830"/>
      <c r="E197" s="831"/>
      <c r="F197" s="778">
        <f>D197+E197</f>
        <v>0</v>
      </c>
      <c r="G197" s="776"/>
      <c r="H197" s="777"/>
      <c r="I197" s="778">
        <f>G197+H197</f>
        <v>0</v>
      </c>
      <c r="J197" s="776"/>
      <c r="K197" s="777"/>
      <c r="L197" s="778">
        <f>K197+J197</f>
        <v>0</v>
      </c>
      <c r="M197" s="776"/>
      <c r="N197" s="777"/>
      <c r="O197" s="778">
        <f>N197+M197</f>
        <v>0</v>
      </c>
      <c r="P197" s="779"/>
    </row>
    <row r="198" spans="1:16" ht="24" hidden="1" x14ac:dyDescent="0.25">
      <c r="A198" s="834">
        <v>5120</v>
      </c>
      <c r="B198" s="809" t="s">
        <v>217</v>
      </c>
      <c r="C198" s="780">
        <f t="shared" si="193"/>
        <v>0</v>
      </c>
      <c r="D198" s="785">
        <f>D199+D200</f>
        <v>0</v>
      </c>
      <c r="E198" s="786">
        <f t="shared" ref="E198:F198" si="268">E199+E200</f>
        <v>0</v>
      </c>
      <c r="F198" s="783">
        <f t="shared" si="268"/>
        <v>0</v>
      </c>
      <c r="G198" s="785">
        <f>G199+G200</f>
        <v>0</v>
      </c>
      <c r="H198" s="786">
        <f t="shared" ref="H198:I198" si="269">H199+H200</f>
        <v>0</v>
      </c>
      <c r="I198" s="783">
        <f t="shared" si="269"/>
        <v>0</v>
      </c>
      <c r="J198" s="785">
        <f>J199+J200</f>
        <v>0</v>
      </c>
      <c r="K198" s="786">
        <f t="shared" ref="K198:L198" si="270">K199+K200</f>
        <v>0</v>
      </c>
      <c r="L198" s="783">
        <f t="shared" si="270"/>
        <v>0</v>
      </c>
      <c r="M198" s="785">
        <f>M199+M200</f>
        <v>0</v>
      </c>
      <c r="N198" s="786">
        <f t="shared" ref="N198:O198" si="271">N199+N200</f>
        <v>0</v>
      </c>
      <c r="O198" s="783">
        <f t="shared" si="271"/>
        <v>0</v>
      </c>
      <c r="P198" s="784"/>
    </row>
    <row r="199" spans="1:16" ht="12" hidden="1" customHeight="1" x14ac:dyDescent="0.25">
      <c r="A199" s="808">
        <v>5121</v>
      </c>
      <c r="B199" s="809" t="s">
        <v>218</v>
      </c>
      <c r="C199" s="780">
        <f t="shared" si="193"/>
        <v>0</v>
      </c>
      <c r="D199" s="810"/>
      <c r="E199" s="811"/>
      <c r="F199" s="783">
        <f t="shared" ref="F199:F203" si="272">D199+E199</f>
        <v>0</v>
      </c>
      <c r="G199" s="781"/>
      <c r="H199" s="782"/>
      <c r="I199" s="783">
        <f t="shared" ref="I199:I203" si="273">G199+H199</f>
        <v>0</v>
      </c>
      <c r="J199" s="781"/>
      <c r="K199" s="782"/>
      <c r="L199" s="783">
        <f t="shared" ref="L199:L203" si="274">K199+J199</f>
        <v>0</v>
      </c>
      <c r="M199" s="781"/>
      <c r="N199" s="782"/>
      <c r="O199" s="783">
        <f t="shared" ref="O199:O203" si="275">N199+M199</f>
        <v>0</v>
      </c>
      <c r="P199" s="784"/>
    </row>
    <row r="200" spans="1:16" ht="24" hidden="1" customHeight="1" x14ac:dyDescent="0.25">
      <c r="A200" s="808">
        <v>5129</v>
      </c>
      <c r="B200" s="809" t="s">
        <v>219</v>
      </c>
      <c r="C200" s="780">
        <f t="shared" si="193"/>
        <v>0</v>
      </c>
      <c r="D200" s="810"/>
      <c r="E200" s="811"/>
      <c r="F200" s="783">
        <f t="shared" si="272"/>
        <v>0</v>
      </c>
      <c r="G200" s="781"/>
      <c r="H200" s="782"/>
      <c r="I200" s="783">
        <f t="shared" si="273"/>
        <v>0</v>
      </c>
      <c r="J200" s="781"/>
      <c r="K200" s="782"/>
      <c r="L200" s="783">
        <f t="shared" si="274"/>
        <v>0</v>
      </c>
      <c r="M200" s="781"/>
      <c r="N200" s="782"/>
      <c r="O200" s="783">
        <f t="shared" si="275"/>
        <v>0</v>
      </c>
      <c r="P200" s="784"/>
    </row>
    <row r="201" spans="1:16" ht="12" hidden="1" customHeight="1" x14ac:dyDescent="0.25">
      <c r="A201" s="834">
        <v>5130</v>
      </c>
      <c r="B201" s="809" t="s">
        <v>220</v>
      </c>
      <c r="C201" s="780">
        <f t="shared" si="193"/>
        <v>0</v>
      </c>
      <c r="D201" s="810"/>
      <c r="E201" s="811"/>
      <c r="F201" s="783">
        <f t="shared" si="272"/>
        <v>0</v>
      </c>
      <c r="G201" s="781"/>
      <c r="H201" s="782"/>
      <c r="I201" s="783">
        <f t="shared" si="273"/>
        <v>0</v>
      </c>
      <c r="J201" s="781"/>
      <c r="K201" s="782"/>
      <c r="L201" s="783">
        <f t="shared" si="274"/>
        <v>0</v>
      </c>
      <c r="M201" s="781"/>
      <c r="N201" s="782"/>
      <c r="O201" s="783">
        <f t="shared" si="275"/>
        <v>0</v>
      </c>
      <c r="P201" s="784"/>
    </row>
    <row r="202" spans="1:16" ht="12" hidden="1" customHeight="1" x14ac:dyDescent="0.25">
      <c r="A202" s="834">
        <v>5140</v>
      </c>
      <c r="B202" s="809" t="s">
        <v>221</v>
      </c>
      <c r="C202" s="780">
        <f t="shared" si="193"/>
        <v>0</v>
      </c>
      <c r="D202" s="810"/>
      <c r="E202" s="811"/>
      <c r="F202" s="783">
        <f t="shared" si="272"/>
        <v>0</v>
      </c>
      <c r="G202" s="781"/>
      <c r="H202" s="782"/>
      <c r="I202" s="783">
        <f t="shared" si="273"/>
        <v>0</v>
      </c>
      <c r="J202" s="781"/>
      <c r="K202" s="782"/>
      <c r="L202" s="783">
        <f t="shared" si="274"/>
        <v>0</v>
      </c>
      <c r="M202" s="781"/>
      <c r="N202" s="782"/>
      <c r="O202" s="783">
        <f t="shared" si="275"/>
        <v>0</v>
      </c>
      <c r="P202" s="784"/>
    </row>
    <row r="203" spans="1:16" ht="24" hidden="1" customHeight="1" x14ac:dyDescent="0.25">
      <c r="A203" s="834">
        <v>5170</v>
      </c>
      <c r="B203" s="809" t="s">
        <v>222</v>
      </c>
      <c r="C203" s="780">
        <f t="shared" si="193"/>
        <v>0</v>
      </c>
      <c r="D203" s="810"/>
      <c r="E203" s="811"/>
      <c r="F203" s="783">
        <f t="shared" si="272"/>
        <v>0</v>
      </c>
      <c r="G203" s="781"/>
      <c r="H203" s="782"/>
      <c r="I203" s="783">
        <f t="shared" si="273"/>
        <v>0</v>
      </c>
      <c r="J203" s="781"/>
      <c r="K203" s="782"/>
      <c r="L203" s="783">
        <f t="shared" si="274"/>
        <v>0</v>
      </c>
      <c r="M203" s="781"/>
      <c r="N203" s="782"/>
      <c r="O203" s="783">
        <f t="shared" si="275"/>
        <v>0</v>
      </c>
      <c r="P203" s="784"/>
    </row>
    <row r="204" spans="1:16" hidden="1" x14ac:dyDescent="0.25">
      <c r="A204" s="759">
        <v>5200</v>
      </c>
      <c r="B204" s="833" t="s">
        <v>223</v>
      </c>
      <c r="C204" s="765">
        <f t="shared" si="193"/>
        <v>0</v>
      </c>
      <c r="D204" s="766">
        <f>D205+D215+D216+D225+D226+D227+D229</f>
        <v>0</v>
      </c>
      <c r="E204" s="767">
        <f t="shared" ref="E204:F204" si="276">E205+E215+E216+E225+E226+E227+E229</f>
        <v>0</v>
      </c>
      <c r="F204" s="768">
        <f t="shared" si="276"/>
        <v>0</v>
      </c>
      <c r="G204" s="766">
        <f>G205+G215+G216+G225+G226+G227+G229</f>
        <v>0</v>
      </c>
      <c r="H204" s="767">
        <f t="shared" ref="H204:I204" si="277">H205+H215+H216+H225+H226+H227+H229</f>
        <v>0</v>
      </c>
      <c r="I204" s="768">
        <f t="shared" si="277"/>
        <v>0</v>
      </c>
      <c r="J204" s="766">
        <f>J205+J215+J216+J225+J226+J227+J229</f>
        <v>0</v>
      </c>
      <c r="K204" s="767">
        <f t="shared" ref="K204:L204" si="278">K205+K215+K216+K225+K226+K227+K229</f>
        <v>0</v>
      </c>
      <c r="L204" s="768">
        <f t="shared" si="278"/>
        <v>0</v>
      </c>
      <c r="M204" s="766">
        <f>M205+M215+M216+M225+M226+M227+M229</f>
        <v>0</v>
      </c>
      <c r="N204" s="767">
        <f t="shared" ref="N204:O204" si="279">N205+N215+N216+N225+N226+N227+N229</f>
        <v>0</v>
      </c>
      <c r="O204" s="768">
        <f t="shared" si="279"/>
        <v>0</v>
      </c>
      <c r="P204" s="769"/>
    </row>
    <row r="205" spans="1:16" hidden="1" x14ac:dyDescent="0.25">
      <c r="A205" s="842">
        <v>5210</v>
      </c>
      <c r="B205" s="826" t="s">
        <v>224</v>
      </c>
      <c r="C205" s="770">
        <f t="shared" si="193"/>
        <v>0</v>
      </c>
      <c r="D205" s="771">
        <f>SUM(D206:D214)</f>
        <v>0</v>
      </c>
      <c r="E205" s="772">
        <f t="shared" ref="E205:F205" si="280">SUM(E206:E214)</f>
        <v>0</v>
      </c>
      <c r="F205" s="773">
        <f t="shared" si="280"/>
        <v>0</v>
      </c>
      <c r="G205" s="771">
        <f>SUM(G206:G214)</f>
        <v>0</v>
      </c>
      <c r="H205" s="772">
        <f t="shared" ref="H205:I205" si="281">SUM(H206:H214)</f>
        <v>0</v>
      </c>
      <c r="I205" s="773">
        <f t="shared" si="281"/>
        <v>0</v>
      </c>
      <c r="J205" s="771">
        <f>SUM(J206:J214)</f>
        <v>0</v>
      </c>
      <c r="K205" s="772">
        <f t="shared" ref="K205:L205" si="282">SUM(K206:K214)</f>
        <v>0</v>
      </c>
      <c r="L205" s="773">
        <f t="shared" si="282"/>
        <v>0</v>
      </c>
      <c r="M205" s="771">
        <f>SUM(M206:M214)</f>
        <v>0</v>
      </c>
      <c r="N205" s="772">
        <f t="shared" ref="N205:O205" si="283">SUM(N206:N214)</f>
        <v>0</v>
      </c>
      <c r="O205" s="773">
        <f t="shared" si="283"/>
        <v>0</v>
      </c>
      <c r="P205" s="774"/>
    </row>
    <row r="206" spans="1:16" ht="12" hidden="1" customHeight="1" x14ac:dyDescent="0.25">
      <c r="A206" s="829">
        <v>5211</v>
      </c>
      <c r="B206" s="805" t="s">
        <v>225</v>
      </c>
      <c r="C206" s="775">
        <f t="shared" si="193"/>
        <v>0</v>
      </c>
      <c r="D206" s="830"/>
      <c r="E206" s="831"/>
      <c r="F206" s="778">
        <f t="shared" ref="F206:F215" si="284">D206+E206</f>
        <v>0</v>
      </c>
      <c r="G206" s="776"/>
      <c r="H206" s="777"/>
      <c r="I206" s="778">
        <f t="shared" ref="I206:I215" si="285">G206+H206</f>
        <v>0</v>
      </c>
      <c r="J206" s="776"/>
      <c r="K206" s="777"/>
      <c r="L206" s="778">
        <f t="shared" ref="L206:L215" si="286">K206+J206</f>
        <v>0</v>
      </c>
      <c r="M206" s="776"/>
      <c r="N206" s="777"/>
      <c r="O206" s="778">
        <f t="shared" ref="O206:O215" si="287">N206+M206</f>
        <v>0</v>
      </c>
      <c r="P206" s="779"/>
    </row>
    <row r="207" spans="1:16" ht="12" hidden="1" customHeight="1" x14ac:dyDescent="0.25">
      <c r="A207" s="808">
        <v>5212</v>
      </c>
      <c r="B207" s="809" t="s">
        <v>226</v>
      </c>
      <c r="C207" s="780">
        <f t="shared" si="193"/>
        <v>0</v>
      </c>
      <c r="D207" s="810"/>
      <c r="E207" s="811"/>
      <c r="F207" s="783">
        <f t="shared" si="284"/>
        <v>0</v>
      </c>
      <c r="G207" s="781"/>
      <c r="H207" s="782"/>
      <c r="I207" s="783">
        <f t="shared" si="285"/>
        <v>0</v>
      </c>
      <c r="J207" s="781"/>
      <c r="K207" s="782"/>
      <c r="L207" s="783">
        <f t="shared" si="286"/>
        <v>0</v>
      </c>
      <c r="M207" s="781"/>
      <c r="N207" s="782"/>
      <c r="O207" s="783">
        <f t="shared" si="287"/>
        <v>0</v>
      </c>
      <c r="P207" s="784"/>
    </row>
    <row r="208" spans="1:16" ht="12" hidden="1" customHeight="1" x14ac:dyDescent="0.25">
      <c r="A208" s="808">
        <v>5213</v>
      </c>
      <c r="B208" s="809" t="s">
        <v>227</v>
      </c>
      <c r="C208" s="780">
        <f t="shared" si="193"/>
        <v>0</v>
      </c>
      <c r="D208" s="810"/>
      <c r="E208" s="811"/>
      <c r="F208" s="783">
        <f t="shared" si="284"/>
        <v>0</v>
      </c>
      <c r="G208" s="781"/>
      <c r="H208" s="782"/>
      <c r="I208" s="783">
        <f t="shared" si="285"/>
        <v>0</v>
      </c>
      <c r="J208" s="781"/>
      <c r="K208" s="782"/>
      <c r="L208" s="783">
        <f t="shared" si="286"/>
        <v>0</v>
      </c>
      <c r="M208" s="781"/>
      <c r="N208" s="782"/>
      <c r="O208" s="783">
        <f t="shared" si="287"/>
        <v>0</v>
      </c>
      <c r="P208" s="784"/>
    </row>
    <row r="209" spans="1:16" ht="12" hidden="1" customHeight="1" x14ac:dyDescent="0.25">
      <c r="A209" s="808">
        <v>5214</v>
      </c>
      <c r="B209" s="809" t="s">
        <v>228</v>
      </c>
      <c r="C209" s="780">
        <f t="shared" si="193"/>
        <v>0</v>
      </c>
      <c r="D209" s="810"/>
      <c r="E209" s="811"/>
      <c r="F209" s="783">
        <f t="shared" si="284"/>
        <v>0</v>
      </c>
      <c r="G209" s="781"/>
      <c r="H209" s="782"/>
      <c r="I209" s="783">
        <f t="shared" si="285"/>
        <v>0</v>
      </c>
      <c r="J209" s="781"/>
      <c r="K209" s="782"/>
      <c r="L209" s="783">
        <f t="shared" si="286"/>
        <v>0</v>
      </c>
      <c r="M209" s="781"/>
      <c r="N209" s="782"/>
      <c r="O209" s="783">
        <f t="shared" si="287"/>
        <v>0</v>
      </c>
      <c r="P209" s="784"/>
    </row>
    <row r="210" spans="1:16" ht="12" hidden="1" customHeight="1" x14ac:dyDescent="0.25">
      <c r="A210" s="808">
        <v>5215</v>
      </c>
      <c r="B210" s="809" t="s">
        <v>229</v>
      </c>
      <c r="C210" s="780">
        <f t="shared" si="193"/>
        <v>0</v>
      </c>
      <c r="D210" s="810"/>
      <c r="E210" s="811"/>
      <c r="F210" s="783">
        <f t="shared" si="284"/>
        <v>0</v>
      </c>
      <c r="G210" s="781"/>
      <c r="H210" s="782"/>
      <c r="I210" s="783">
        <f t="shared" si="285"/>
        <v>0</v>
      </c>
      <c r="J210" s="781"/>
      <c r="K210" s="782"/>
      <c r="L210" s="783">
        <f t="shared" si="286"/>
        <v>0</v>
      </c>
      <c r="M210" s="781"/>
      <c r="N210" s="782"/>
      <c r="O210" s="783">
        <f t="shared" si="287"/>
        <v>0</v>
      </c>
      <c r="P210" s="784"/>
    </row>
    <row r="211" spans="1:16" ht="14.25" hidden="1" customHeight="1" x14ac:dyDescent="0.25">
      <c r="A211" s="808">
        <v>5216</v>
      </c>
      <c r="B211" s="809" t="s">
        <v>230</v>
      </c>
      <c r="C211" s="780">
        <f t="shared" si="193"/>
        <v>0</v>
      </c>
      <c r="D211" s="810"/>
      <c r="E211" s="811"/>
      <c r="F211" s="783">
        <f t="shared" si="284"/>
        <v>0</v>
      </c>
      <c r="G211" s="781"/>
      <c r="H211" s="782"/>
      <c r="I211" s="783">
        <f t="shared" si="285"/>
        <v>0</v>
      </c>
      <c r="J211" s="781"/>
      <c r="K211" s="782"/>
      <c r="L211" s="783">
        <f t="shared" si="286"/>
        <v>0</v>
      </c>
      <c r="M211" s="781"/>
      <c r="N211" s="782"/>
      <c r="O211" s="783">
        <f t="shared" si="287"/>
        <v>0</v>
      </c>
      <c r="P211" s="784"/>
    </row>
    <row r="212" spans="1:16" ht="12" hidden="1" customHeight="1" x14ac:dyDescent="0.25">
      <c r="A212" s="808">
        <v>5217</v>
      </c>
      <c r="B212" s="809" t="s">
        <v>231</v>
      </c>
      <c r="C212" s="780">
        <f t="shared" ref="C212:C275" si="288">F212+I212+L212+O212</f>
        <v>0</v>
      </c>
      <c r="D212" s="810"/>
      <c r="E212" s="811"/>
      <c r="F212" s="783">
        <f t="shared" si="284"/>
        <v>0</v>
      </c>
      <c r="G212" s="781"/>
      <c r="H212" s="782"/>
      <c r="I212" s="783">
        <f t="shared" si="285"/>
        <v>0</v>
      </c>
      <c r="J212" s="781"/>
      <c r="K212" s="782"/>
      <c r="L212" s="783">
        <f t="shared" si="286"/>
        <v>0</v>
      </c>
      <c r="M212" s="781"/>
      <c r="N212" s="782"/>
      <c r="O212" s="783">
        <f t="shared" si="287"/>
        <v>0</v>
      </c>
      <c r="P212" s="784"/>
    </row>
    <row r="213" spans="1:16" ht="12" hidden="1" customHeight="1" x14ac:dyDescent="0.25">
      <c r="A213" s="808">
        <v>5218</v>
      </c>
      <c r="B213" s="809" t="s">
        <v>232</v>
      </c>
      <c r="C213" s="780">
        <f t="shared" si="288"/>
        <v>0</v>
      </c>
      <c r="D213" s="810"/>
      <c r="E213" s="811"/>
      <c r="F213" s="783">
        <f t="shared" si="284"/>
        <v>0</v>
      </c>
      <c r="G213" s="781"/>
      <c r="H213" s="782"/>
      <c r="I213" s="783">
        <f t="shared" si="285"/>
        <v>0</v>
      </c>
      <c r="J213" s="781"/>
      <c r="K213" s="782"/>
      <c r="L213" s="783">
        <f t="shared" si="286"/>
        <v>0</v>
      </c>
      <c r="M213" s="781"/>
      <c r="N213" s="782"/>
      <c r="O213" s="783">
        <f t="shared" si="287"/>
        <v>0</v>
      </c>
      <c r="P213" s="784"/>
    </row>
    <row r="214" spans="1:16" ht="12" hidden="1" customHeight="1" x14ac:dyDescent="0.25">
      <c r="A214" s="808">
        <v>5219</v>
      </c>
      <c r="B214" s="809" t="s">
        <v>233</v>
      </c>
      <c r="C214" s="780">
        <f t="shared" si="288"/>
        <v>0</v>
      </c>
      <c r="D214" s="810"/>
      <c r="E214" s="811"/>
      <c r="F214" s="783">
        <f t="shared" si="284"/>
        <v>0</v>
      </c>
      <c r="G214" s="781"/>
      <c r="H214" s="782"/>
      <c r="I214" s="783">
        <f t="shared" si="285"/>
        <v>0</v>
      </c>
      <c r="J214" s="781"/>
      <c r="K214" s="782"/>
      <c r="L214" s="783">
        <f t="shared" si="286"/>
        <v>0</v>
      </c>
      <c r="M214" s="781"/>
      <c r="N214" s="782"/>
      <c r="O214" s="783">
        <f t="shared" si="287"/>
        <v>0</v>
      </c>
      <c r="P214" s="784"/>
    </row>
    <row r="215" spans="1:16" ht="13.5" hidden="1" customHeight="1" x14ac:dyDescent="0.25">
      <c r="A215" s="834">
        <v>5220</v>
      </c>
      <c r="B215" s="809" t="s">
        <v>234</v>
      </c>
      <c r="C215" s="780">
        <f t="shared" si="288"/>
        <v>0</v>
      </c>
      <c r="D215" s="810"/>
      <c r="E215" s="811"/>
      <c r="F215" s="783">
        <f t="shared" si="284"/>
        <v>0</v>
      </c>
      <c r="G215" s="781"/>
      <c r="H215" s="782"/>
      <c r="I215" s="783">
        <f t="shared" si="285"/>
        <v>0</v>
      </c>
      <c r="J215" s="781"/>
      <c r="K215" s="782"/>
      <c r="L215" s="783">
        <f t="shared" si="286"/>
        <v>0</v>
      </c>
      <c r="M215" s="781"/>
      <c r="N215" s="782"/>
      <c r="O215" s="783">
        <f t="shared" si="287"/>
        <v>0</v>
      </c>
      <c r="P215" s="784"/>
    </row>
    <row r="216" spans="1:16" hidden="1" x14ac:dyDescent="0.25">
      <c r="A216" s="834">
        <v>5230</v>
      </c>
      <c r="B216" s="809" t="s">
        <v>235</v>
      </c>
      <c r="C216" s="780">
        <f t="shared" si="288"/>
        <v>0</v>
      </c>
      <c r="D216" s="785">
        <f>SUM(D217:D224)</f>
        <v>0</v>
      </c>
      <c r="E216" s="786">
        <f t="shared" ref="E216:F216" si="289">SUM(E217:E224)</f>
        <v>0</v>
      </c>
      <c r="F216" s="783">
        <f t="shared" si="289"/>
        <v>0</v>
      </c>
      <c r="G216" s="785">
        <f>SUM(G217:G224)</f>
        <v>0</v>
      </c>
      <c r="H216" s="786">
        <f t="shared" ref="H216:I216" si="290">SUM(H217:H224)</f>
        <v>0</v>
      </c>
      <c r="I216" s="783">
        <f t="shared" si="290"/>
        <v>0</v>
      </c>
      <c r="J216" s="785">
        <f>SUM(J217:J224)</f>
        <v>0</v>
      </c>
      <c r="K216" s="786">
        <f t="shared" ref="K216:L216" si="291">SUM(K217:K224)</f>
        <v>0</v>
      </c>
      <c r="L216" s="783">
        <f t="shared" si="291"/>
        <v>0</v>
      </c>
      <c r="M216" s="785">
        <f>SUM(M217:M224)</f>
        <v>0</v>
      </c>
      <c r="N216" s="786">
        <f t="shared" ref="N216:O216" si="292">SUM(N217:N224)</f>
        <v>0</v>
      </c>
      <c r="O216" s="783">
        <f t="shared" si="292"/>
        <v>0</v>
      </c>
      <c r="P216" s="784"/>
    </row>
    <row r="217" spans="1:16" ht="12" hidden="1" customHeight="1" x14ac:dyDescent="0.25">
      <c r="A217" s="808">
        <v>5231</v>
      </c>
      <c r="B217" s="809" t="s">
        <v>236</v>
      </c>
      <c r="C217" s="780">
        <f t="shared" si="288"/>
        <v>0</v>
      </c>
      <c r="D217" s="810"/>
      <c r="E217" s="811"/>
      <c r="F217" s="783">
        <f t="shared" ref="F217:F226" si="293">D217+E217</f>
        <v>0</v>
      </c>
      <c r="G217" s="781"/>
      <c r="H217" s="782"/>
      <c r="I217" s="783">
        <f t="shared" ref="I217:I226" si="294">G217+H217</f>
        <v>0</v>
      </c>
      <c r="J217" s="781"/>
      <c r="K217" s="782"/>
      <c r="L217" s="783">
        <f t="shared" ref="L217:L226" si="295">K217+J217</f>
        <v>0</v>
      </c>
      <c r="M217" s="781"/>
      <c r="N217" s="782"/>
      <c r="O217" s="783">
        <f t="shared" ref="O217:O226" si="296">N217+M217</f>
        <v>0</v>
      </c>
      <c r="P217" s="784"/>
    </row>
    <row r="218" spans="1:16" ht="12" hidden="1" customHeight="1" x14ac:dyDescent="0.25">
      <c r="A218" s="808">
        <v>5232</v>
      </c>
      <c r="B218" s="809" t="s">
        <v>237</v>
      </c>
      <c r="C218" s="780">
        <f t="shared" si="288"/>
        <v>0</v>
      </c>
      <c r="D218" s="810"/>
      <c r="E218" s="811"/>
      <c r="F218" s="783">
        <f t="shared" si="293"/>
        <v>0</v>
      </c>
      <c r="G218" s="781"/>
      <c r="H218" s="782"/>
      <c r="I218" s="783">
        <f t="shared" si="294"/>
        <v>0</v>
      </c>
      <c r="J218" s="781"/>
      <c r="K218" s="782"/>
      <c r="L218" s="783">
        <f t="shared" si="295"/>
        <v>0</v>
      </c>
      <c r="M218" s="781"/>
      <c r="N218" s="782"/>
      <c r="O218" s="783">
        <f t="shared" si="296"/>
        <v>0</v>
      </c>
      <c r="P218" s="784"/>
    </row>
    <row r="219" spans="1:16" ht="12" hidden="1" customHeight="1" x14ac:dyDescent="0.25">
      <c r="A219" s="808">
        <v>5233</v>
      </c>
      <c r="B219" s="809" t="s">
        <v>238</v>
      </c>
      <c r="C219" s="780">
        <f t="shared" si="288"/>
        <v>0</v>
      </c>
      <c r="D219" s="810"/>
      <c r="E219" s="811"/>
      <c r="F219" s="783">
        <f t="shared" si="293"/>
        <v>0</v>
      </c>
      <c r="G219" s="781"/>
      <c r="H219" s="782"/>
      <c r="I219" s="783">
        <f t="shared" si="294"/>
        <v>0</v>
      </c>
      <c r="J219" s="781"/>
      <c r="K219" s="782"/>
      <c r="L219" s="783">
        <f t="shared" si="295"/>
        <v>0</v>
      </c>
      <c r="M219" s="781"/>
      <c r="N219" s="782"/>
      <c r="O219" s="783">
        <f t="shared" si="296"/>
        <v>0</v>
      </c>
      <c r="P219" s="784"/>
    </row>
    <row r="220" spans="1:16" ht="24" hidden="1" customHeight="1" x14ac:dyDescent="0.25">
      <c r="A220" s="808">
        <v>5234</v>
      </c>
      <c r="B220" s="809" t="s">
        <v>239</v>
      </c>
      <c r="C220" s="780">
        <f t="shared" si="288"/>
        <v>0</v>
      </c>
      <c r="D220" s="810"/>
      <c r="E220" s="811"/>
      <c r="F220" s="783">
        <f t="shared" si="293"/>
        <v>0</v>
      </c>
      <c r="G220" s="781"/>
      <c r="H220" s="782"/>
      <c r="I220" s="783">
        <f t="shared" si="294"/>
        <v>0</v>
      </c>
      <c r="J220" s="781"/>
      <c r="K220" s="782"/>
      <c r="L220" s="783">
        <f t="shared" si="295"/>
        <v>0</v>
      </c>
      <c r="M220" s="781"/>
      <c r="N220" s="782"/>
      <c r="O220" s="783">
        <f t="shared" si="296"/>
        <v>0</v>
      </c>
      <c r="P220" s="784"/>
    </row>
    <row r="221" spans="1:16" ht="14.25" hidden="1" customHeight="1" x14ac:dyDescent="0.25">
      <c r="A221" s="808">
        <v>5236</v>
      </c>
      <c r="B221" s="809" t="s">
        <v>240</v>
      </c>
      <c r="C221" s="780">
        <f t="shared" si="288"/>
        <v>0</v>
      </c>
      <c r="D221" s="810"/>
      <c r="E221" s="811"/>
      <c r="F221" s="783">
        <f t="shared" si="293"/>
        <v>0</v>
      </c>
      <c r="G221" s="781"/>
      <c r="H221" s="782"/>
      <c r="I221" s="783">
        <f t="shared" si="294"/>
        <v>0</v>
      </c>
      <c r="J221" s="781"/>
      <c r="K221" s="782"/>
      <c r="L221" s="783">
        <f t="shared" si="295"/>
        <v>0</v>
      </c>
      <c r="M221" s="781"/>
      <c r="N221" s="782"/>
      <c r="O221" s="783">
        <f t="shared" si="296"/>
        <v>0</v>
      </c>
      <c r="P221" s="784"/>
    </row>
    <row r="222" spans="1:16" ht="14.25" hidden="1" customHeight="1" x14ac:dyDescent="0.25">
      <c r="A222" s="808">
        <v>5237</v>
      </c>
      <c r="B222" s="809" t="s">
        <v>241</v>
      </c>
      <c r="C222" s="780">
        <f t="shared" si="288"/>
        <v>0</v>
      </c>
      <c r="D222" s="810"/>
      <c r="E222" s="811"/>
      <c r="F222" s="783">
        <f t="shared" si="293"/>
        <v>0</v>
      </c>
      <c r="G222" s="781"/>
      <c r="H222" s="782"/>
      <c r="I222" s="783">
        <f t="shared" si="294"/>
        <v>0</v>
      </c>
      <c r="J222" s="781"/>
      <c r="K222" s="782"/>
      <c r="L222" s="783">
        <f t="shared" si="295"/>
        <v>0</v>
      </c>
      <c r="M222" s="781"/>
      <c r="N222" s="782"/>
      <c r="O222" s="783">
        <f t="shared" si="296"/>
        <v>0</v>
      </c>
      <c r="P222" s="784"/>
    </row>
    <row r="223" spans="1:16" ht="24" hidden="1" customHeight="1" x14ac:dyDescent="0.25">
      <c r="A223" s="808">
        <v>5238</v>
      </c>
      <c r="B223" s="809" t="s">
        <v>242</v>
      </c>
      <c r="C223" s="780">
        <f t="shared" si="288"/>
        <v>0</v>
      </c>
      <c r="D223" s="810"/>
      <c r="E223" s="811"/>
      <c r="F223" s="783">
        <f t="shared" si="293"/>
        <v>0</v>
      </c>
      <c r="G223" s="781"/>
      <c r="H223" s="782"/>
      <c r="I223" s="783">
        <f t="shared" si="294"/>
        <v>0</v>
      </c>
      <c r="J223" s="781"/>
      <c r="K223" s="782"/>
      <c r="L223" s="783">
        <f t="shared" si="295"/>
        <v>0</v>
      </c>
      <c r="M223" s="781"/>
      <c r="N223" s="782"/>
      <c r="O223" s="783">
        <f t="shared" si="296"/>
        <v>0</v>
      </c>
      <c r="P223" s="784"/>
    </row>
    <row r="224" spans="1:16" ht="24" hidden="1" customHeight="1" x14ac:dyDescent="0.25">
      <c r="A224" s="808">
        <v>5239</v>
      </c>
      <c r="B224" s="809" t="s">
        <v>243</v>
      </c>
      <c r="C224" s="780">
        <f t="shared" si="288"/>
        <v>0</v>
      </c>
      <c r="D224" s="810"/>
      <c r="E224" s="811"/>
      <c r="F224" s="783">
        <f t="shared" si="293"/>
        <v>0</v>
      </c>
      <c r="G224" s="781"/>
      <c r="H224" s="782"/>
      <c r="I224" s="783">
        <f t="shared" si="294"/>
        <v>0</v>
      </c>
      <c r="J224" s="781"/>
      <c r="K224" s="782"/>
      <c r="L224" s="783">
        <f t="shared" si="295"/>
        <v>0</v>
      </c>
      <c r="M224" s="781"/>
      <c r="N224" s="782"/>
      <c r="O224" s="783">
        <f t="shared" si="296"/>
        <v>0</v>
      </c>
      <c r="P224" s="784"/>
    </row>
    <row r="225" spans="1:16" ht="24" hidden="1" customHeight="1" x14ac:dyDescent="0.25">
      <c r="A225" s="834">
        <v>5240</v>
      </c>
      <c r="B225" s="809" t="s">
        <v>244</v>
      </c>
      <c r="C225" s="780">
        <f t="shared" si="288"/>
        <v>0</v>
      </c>
      <c r="D225" s="810"/>
      <c r="E225" s="811"/>
      <c r="F225" s="783">
        <f t="shared" si="293"/>
        <v>0</v>
      </c>
      <c r="G225" s="781"/>
      <c r="H225" s="782"/>
      <c r="I225" s="783">
        <f t="shared" si="294"/>
        <v>0</v>
      </c>
      <c r="J225" s="781"/>
      <c r="K225" s="782"/>
      <c r="L225" s="783">
        <f t="shared" si="295"/>
        <v>0</v>
      </c>
      <c r="M225" s="781"/>
      <c r="N225" s="782"/>
      <c r="O225" s="783">
        <f t="shared" si="296"/>
        <v>0</v>
      </c>
      <c r="P225" s="784"/>
    </row>
    <row r="226" spans="1:16" ht="12" hidden="1" customHeight="1" x14ac:dyDescent="0.25">
      <c r="A226" s="834">
        <v>5250</v>
      </c>
      <c r="B226" s="809" t="s">
        <v>245</v>
      </c>
      <c r="C226" s="780">
        <f t="shared" si="288"/>
        <v>0</v>
      </c>
      <c r="D226" s="810"/>
      <c r="E226" s="811"/>
      <c r="F226" s="783">
        <f t="shared" si="293"/>
        <v>0</v>
      </c>
      <c r="G226" s="781"/>
      <c r="H226" s="782"/>
      <c r="I226" s="783">
        <f t="shared" si="294"/>
        <v>0</v>
      </c>
      <c r="J226" s="781"/>
      <c r="K226" s="782"/>
      <c r="L226" s="783">
        <f t="shared" si="295"/>
        <v>0</v>
      </c>
      <c r="M226" s="781"/>
      <c r="N226" s="782"/>
      <c r="O226" s="783">
        <f t="shared" si="296"/>
        <v>0</v>
      </c>
      <c r="P226" s="784"/>
    </row>
    <row r="227" spans="1:16" hidden="1" x14ac:dyDescent="0.25">
      <c r="A227" s="834">
        <v>5260</v>
      </c>
      <c r="B227" s="809" t="s">
        <v>246</v>
      </c>
      <c r="C227" s="780">
        <f t="shared" si="288"/>
        <v>0</v>
      </c>
      <c r="D227" s="785">
        <f>SUM(D228)</f>
        <v>0</v>
      </c>
      <c r="E227" s="786">
        <f t="shared" ref="E227:F227" si="297">SUM(E228)</f>
        <v>0</v>
      </c>
      <c r="F227" s="783">
        <f t="shared" si="297"/>
        <v>0</v>
      </c>
      <c r="G227" s="785">
        <f>SUM(G228)</f>
        <v>0</v>
      </c>
      <c r="H227" s="786">
        <f t="shared" ref="H227:I227" si="298">SUM(H228)</f>
        <v>0</v>
      </c>
      <c r="I227" s="783">
        <f t="shared" si="298"/>
        <v>0</v>
      </c>
      <c r="J227" s="785">
        <f>SUM(J228)</f>
        <v>0</v>
      </c>
      <c r="K227" s="786">
        <f t="shared" ref="K227:L227" si="299">SUM(K228)</f>
        <v>0</v>
      </c>
      <c r="L227" s="783">
        <f t="shared" si="299"/>
        <v>0</v>
      </c>
      <c r="M227" s="785">
        <f>SUM(M228)</f>
        <v>0</v>
      </c>
      <c r="N227" s="786">
        <f t="shared" ref="N227:O227" si="300">SUM(N228)</f>
        <v>0</v>
      </c>
      <c r="O227" s="783">
        <f t="shared" si="300"/>
        <v>0</v>
      </c>
      <c r="P227" s="784"/>
    </row>
    <row r="228" spans="1:16" ht="24" hidden="1" customHeight="1" x14ac:dyDescent="0.25">
      <c r="A228" s="808">
        <v>5269</v>
      </c>
      <c r="B228" s="809" t="s">
        <v>247</v>
      </c>
      <c r="C228" s="780">
        <f t="shared" si="288"/>
        <v>0</v>
      </c>
      <c r="D228" s="810"/>
      <c r="E228" s="811"/>
      <c r="F228" s="783">
        <f t="shared" ref="F228:F229" si="301">D228+E228</f>
        <v>0</v>
      </c>
      <c r="G228" s="781"/>
      <c r="H228" s="782"/>
      <c r="I228" s="783">
        <f t="shared" ref="I228:I229" si="302">G228+H228</f>
        <v>0</v>
      </c>
      <c r="J228" s="781"/>
      <c r="K228" s="782"/>
      <c r="L228" s="783">
        <f t="shared" ref="L228:L229" si="303">K228+J228</f>
        <v>0</v>
      </c>
      <c r="M228" s="781"/>
      <c r="N228" s="782"/>
      <c r="O228" s="783">
        <f t="shared" ref="O228:O229" si="304">N228+M228</f>
        <v>0</v>
      </c>
      <c r="P228" s="784"/>
    </row>
    <row r="229" spans="1:16" ht="24" hidden="1" customHeight="1" x14ac:dyDescent="0.25">
      <c r="A229" s="842">
        <v>5270</v>
      </c>
      <c r="B229" s="826" t="s">
        <v>248</v>
      </c>
      <c r="C229" s="770">
        <f t="shared" si="288"/>
        <v>0</v>
      </c>
      <c r="D229" s="827"/>
      <c r="E229" s="828"/>
      <c r="F229" s="773">
        <f t="shared" si="301"/>
        <v>0</v>
      </c>
      <c r="G229" s="787"/>
      <c r="H229" s="788"/>
      <c r="I229" s="773">
        <f t="shared" si="302"/>
        <v>0</v>
      </c>
      <c r="J229" s="787"/>
      <c r="K229" s="788"/>
      <c r="L229" s="773">
        <f t="shared" si="303"/>
        <v>0</v>
      </c>
      <c r="M229" s="787"/>
      <c r="N229" s="788"/>
      <c r="O229" s="773">
        <f t="shared" si="304"/>
        <v>0</v>
      </c>
      <c r="P229" s="774"/>
    </row>
    <row r="230" spans="1:16" hidden="1" x14ac:dyDescent="0.25">
      <c r="A230" s="757">
        <v>6000</v>
      </c>
      <c r="B230" s="757" t="s">
        <v>249</v>
      </c>
      <c r="C230" s="753">
        <f t="shared" si="288"/>
        <v>0</v>
      </c>
      <c r="D230" s="754">
        <f>D231+D251+D259</f>
        <v>0</v>
      </c>
      <c r="E230" s="339">
        <f t="shared" ref="E230:F230" si="305">E231+E251+E259</f>
        <v>0</v>
      </c>
      <c r="F230" s="755">
        <f t="shared" si="305"/>
        <v>0</v>
      </c>
      <c r="G230" s="754">
        <f>G231+G251+G259</f>
        <v>0</v>
      </c>
      <c r="H230" s="339">
        <f t="shared" ref="H230:I230" si="306">H231+H251+H259</f>
        <v>0</v>
      </c>
      <c r="I230" s="755">
        <f t="shared" si="306"/>
        <v>0</v>
      </c>
      <c r="J230" s="754">
        <f>J231+J251+J259</f>
        <v>0</v>
      </c>
      <c r="K230" s="339">
        <f t="shared" ref="K230:L230" si="307">K231+K251+K259</f>
        <v>0</v>
      </c>
      <c r="L230" s="755">
        <f t="shared" si="307"/>
        <v>0</v>
      </c>
      <c r="M230" s="754">
        <f>M231+M251+M259</f>
        <v>0</v>
      </c>
      <c r="N230" s="339">
        <f t="shared" ref="N230:O230" si="308">N231+N251+N259</f>
        <v>0</v>
      </c>
      <c r="O230" s="755">
        <f t="shared" si="308"/>
        <v>0</v>
      </c>
      <c r="P230" s="756"/>
    </row>
    <row r="231" spans="1:16" ht="14.25" hidden="1" customHeight="1" x14ac:dyDescent="0.25">
      <c r="A231" s="757">
        <v>6200</v>
      </c>
      <c r="B231" s="803" t="s">
        <v>250</v>
      </c>
      <c r="C231" s="820">
        <f t="shared" si="288"/>
        <v>0</v>
      </c>
      <c r="D231" s="821">
        <f>SUM(D232,D233,D235,D238,D244,D245,D246)</f>
        <v>0</v>
      </c>
      <c r="E231" s="822">
        <f t="shared" ref="E231:F231" si="309">SUM(E232,E233,E235,E238,E244,E245,E246)</f>
        <v>0</v>
      </c>
      <c r="F231" s="823">
        <f t="shared" si="309"/>
        <v>0</v>
      </c>
      <c r="G231" s="821">
        <f>SUM(G232,G233,G235,G238,G244,G245,G246)</f>
        <v>0</v>
      </c>
      <c r="H231" s="822">
        <f t="shared" ref="H231:I231" si="310">SUM(H232,H233,H235,H238,H244,H245,H246)</f>
        <v>0</v>
      </c>
      <c r="I231" s="823">
        <f t="shared" si="310"/>
        <v>0</v>
      </c>
      <c r="J231" s="821">
        <f>SUM(J232,J233,J235,J238,J244,J245,J246)</f>
        <v>0</v>
      </c>
      <c r="K231" s="822">
        <f t="shared" ref="K231:L231" si="311">SUM(K232,K233,K235,K238,K244,K245,K246)</f>
        <v>0</v>
      </c>
      <c r="L231" s="823">
        <f t="shared" si="311"/>
        <v>0</v>
      </c>
      <c r="M231" s="821">
        <f>SUM(M232,M233,M235,M238,M244,M245,M246)</f>
        <v>0</v>
      </c>
      <c r="N231" s="822">
        <f t="shared" ref="N231:O231" si="312">SUM(N232,N233,N235,N238,N244,N245,N246)</f>
        <v>0</v>
      </c>
      <c r="O231" s="823">
        <f t="shared" si="312"/>
        <v>0</v>
      </c>
      <c r="P231" s="824"/>
    </row>
    <row r="232" spans="1:16" ht="24" hidden="1" customHeight="1" x14ac:dyDescent="0.25">
      <c r="A232" s="804">
        <v>6220</v>
      </c>
      <c r="B232" s="805" t="s">
        <v>251</v>
      </c>
      <c r="C232" s="775">
        <f t="shared" si="288"/>
        <v>0</v>
      </c>
      <c r="D232" s="830"/>
      <c r="E232" s="831"/>
      <c r="F232" s="778">
        <f>D232+E232</f>
        <v>0</v>
      </c>
      <c r="G232" s="776"/>
      <c r="H232" s="777"/>
      <c r="I232" s="778">
        <f>G232+H232</f>
        <v>0</v>
      </c>
      <c r="J232" s="776"/>
      <c r="K232" s="777"/>
      <c r="L232" s="778">
        <f>K232+J232</f>
        <v>0</v>
      </c>
      <c r="M232" s="776"/>
      <c r="N232" s="777"/>
      <c r="O232" s="778">
        <f>N232+M232</f>
        <v>0</v>
      </c>
      <c r="P232" s="779"/>
    </row>
    <row r="233" spans="1:16" hidden="1" x14ac:dyDescent="0.25">
      <c r="A233" s="834">
        <v>6230</v>
      </c>
      <c r="B233" s="809" t="s">
        <v>252</v>
      </c>
      <c r="C233" s="780">
        <f t="shared" si="288"/>
        <v>0</v>
      </c>
      <c r="D233" s="785">
        <f t="shared" ref="D233:O233" si="313">SUM(D234)</f>
        <v>0</v>
      </c>
      <c r="E233" s="786">
        <f t="shared" si="313"/>
        <v>0</v>
      </c>
      <c r="F233" s="783">
        <f t="shared" si="313"/>
        <v>0</v>
      </c>
      <c r="G233" s="785">
        <f t="shared" si="313"/>
        <v>0</v>
      </c>
      <c r="H233" s="786">
        <f t="shared" si="313"/>
        <v>0</v>
      </c>
      <c r="I233" s="783">
        <f t="shared" si="313"/>
        <v>0</v>
      </c>
      <c r="J233" s="785">
        <f t="shared" si="313"/>
        <v>0</v>
      </c>
      <c r="K233" s="786">
        <f t="shared" si="313"/>
        <v>0</v>
      </c>
      <c r="L233" s="783">
        <f t="shared" si="313"/>
        <v>0</v>
      </c>
      <c r="M233" s="785">
        <f t="shared" si="313"/>
        <v>0</v>
      </c>
      <c r="N233" s="786">
        <f t="shared" si="313"/>
        <v>0</v>
      </c>
      <c r="O233" s="783">
        <f t="shared" si="313"/>
        <v>0</v>
      </c>
      <c r="P233" s="784"/>
    </row>
    <row r="234" spans="1:16" ht="24" hidden="1" customHeight="1" x14ac:dyDescent="0.25">
      <c r="A234" s="808">
        <v>6239</v>
      </c>
      <c r="B234" s="805" t="s">
        <v>253</v>
      </c>
      <c r="C234" s="780">
        <f t="shared" si="288"/>
        <v>0</v>
      </c>
      <c r="D234" s="830"/>
      <c r="E234" s="831"/>
      <c r="F234" s="778">
        <f>D234+E234</f>
        <v>0</v>
      </c>
      <c r="G234" s="776"/>
      <c r="H234" s="777"/>
      <c r="I234" s="778">
        <f>G234+H234</f>
        <v>0</v>
      </c>
      <c r="J234" s="776"/>
      <c r="K234" s="777"/>
      <c r="L234" s="778">
        <f>K234+J234</f>
        <v>0</v>
      </c>
      <c r="M234" s="776"/>
      <c r="N234" s="777"/>
      <c r="O234" s="778">
        <f>N234+M234</f>
        <v>0</v>
      </c>
      <c r="P234" s="779"/>
    </row>
    <row r="235" spans="1:16" ht="24" hidden="1" x14ac:dyDescent="0.25">
      <c r="A235" s="834">
        <v>6240</v>
      </c>
      <c r="B235" s="809" t="s">
        <v>254</v>
      </c>
      <c r="C235" s="780">
        <f t="shared" si="288"/>
        <v>0</v>
      </c>
      <c r="D235" s="785">
        <f>SUM(D236:D237)</f>
        <v>0</v>
      </c>
      <c r="E235" s="786">
        <f t="shared" ref="E235:F235" si="314">SUM(E236:E237)</f>
        <v>0</v>
      </c>
      <c r="F235" s="783">
        <f t="shared" si="314"/>
        <v>0</v>
      </c>
      <c r="G235" s="785">
        <f>SUM(G236:G237)</f>
        <v>0</v>
      </c>
      <c r="H235" s="786">
        <f t="shared" ref="H235:I235" si="315">SUM(H236:H237)</f>
        <v>0</v>
      </c>
      <c r="I235" s="783">
        <f t="shared" si="315"/>
        <v>0</v>
      </c>
      <c r="J235" s="785">
        <f>SUM(J236:J237)</f>
        <v>0</v>
      </c>
      <c r="K235" s="786">
        <f t="shared" ref="K235:L235" si="316">SUM(K236:K237)</f>
        <v>0</v>
      </c>
      <c r="L235" s="783">
        <f t="shared" si="316"/>
        <v>0</v>
      </c>
      <c r="M235" s="785">
        <f>SUM(M236:M237)</f>
        <v>0</v>
      </c>
      <c r="N235" s="786">
        <f t="shared" ref="N235:O235" si="317">SUM(N236:N237)</f>
        <v>0</v>
      </c>
      <c r="O235" s="783">
        <f t="shared" si="317"/>
        <v>0</v>
      </c>
      <c r="P235" s="784"/>
    </row>
    <row r="236" spans="1:16" ht="12" hidden="1" customHeight="1" x14ac:dyDescent="0.25">
      <c r="A236" s="808">
        <v>6241</v>
      </c>
      <c r="B236" s="809" t="s">
        <v>255</v>
      </c>
      <c r="C236" s="780">
        <f t="shared" si="288"/>
        <v>0</v>
      </c>
      <c r="D236" s="810"/>
      <c r="E236" s="811"/>
      <c r="F236" s="783">
        <f t="shared" ref="F236:F237" si="318">D236+E236</f>
        <v>0</v>
      </c>
      <c r="G236" s="781"/>
      <c r="H236" s="782"/>
      <c r="I236" s="783">
        <f t="shared" ref="I236:I237" si="319">G236+H236</f>
        <v>0</v>
      </c>
      <c r="J236" s="781"/>
      <c r="K236" s="782"/>
      <c r="L236" s="783">
        <f t="shared" ref="L236:L237" si="320">K236+J236</f>
        <v>0</v>
      </c>
      <c r="M236" s="781"/>
      <c r="N236" s="782"/>
      <c r="O236" s="783">
        <f t="shared" ref="O236:O237" si="321">N236+M236</f>
        <v>0</v>
      </c>
      <c r="P236" s="784"/>
    </row>
    <row r="237" spans="1:16" ht="12" hidden="1" customHeight="1" x14ac:dyDescent="0.25">
      <c r="A237" s="808">
        <v>6242</v>
      </c>
      <c r="B237" s="809" t="s">
        <v>256</v>
      </c>
      <c r="C237" s="780">
        <f t="shared" si="288"/>
        <v>0</v>
      </c>
      <c r="D237" s="810"/>
      <c r="E237" s="811"/>
      <c r="F237" s="783">
        <f t="shared" si="318"/>
        <v>0</v>
      </c>
      <c r="G237" s="781"/>
      <c r="H237" s="782"/>
      <c r="I237" s="783">
        <f t="shared" si="319"/>
        <v>0</v>
      </c>
      <c r="J237" s="781"/>
      <c r="K237" s="782"/>
      <c r="L237" s="783">
        <f t="shared" si="320"/>
        <v>0</v>
      </c>
      <c r="M237" s="781"/>
      <c r="N237" s="782"/>
      <c r="O237" s="783">
        <f t="shared" si="321"/>
        <v>0</v>
      </c>
      <c r="P237" s="784"/>
    </row>
    <row r="238" spans="1:16" ht="25.5" hidden="1" customHeight="1" x14ac:dyDescent="0.25">
      <c r="A238" s="834">
        <v>6250</v>
      </c>
      <c r="B238" s="809" t="s">
        <v>257</v>
      </c>
      <c r="C238" s="780">
        <f t="shared" si="288"/>
        <v>0</v>
      </c>
      <c r="D238" s="785">
        <f>SUM(D239:D243)</f>
        <v>0</v>
      </c>
      <c r="E238" s="786">
        <f t="shared" ref="E238:F238" si="322">SUM(E239:E243)</f>
        <v>0</v>
      </c>
      <c r="F238" s="783">
        <f t="shared" si="322"/>
        <v>0</v>
      </c>
      <c r="G238" s="785">
        <f>SUM(G239:G243)</f>
        <v>0</v>
      </c>
      <c r="H238" s="786">
        <f t="shared" ref="H238:I238" si="323">SUM(H239:H243)</f>
        <v>0</v>
      </c>
      <c r="I238" s="783">
        <f t="shared" si="323"/>
        <v>0</v>
      </c>
      <c r="J238" s="785">
        <f>SUM(J239:J243)</f>
        <v>0</v>
      </c>
      <c r="K238" s="786">
        <f t="shared" ref="K238:L238" si="324">SUM(K239:K243)</f>
        <v>0</v>
      </c>
      <c r="L238" s="783">
        <f t="shared" si="324"/>
        <v>0</v>
      </c>
      <c r="M238" s="785">
        <f>SUM(M239:M243)</f>
        <v>0</v>
      </c>
      <c r="N238" s="786">
        <f t="shared" ref="N238:O238" si="325">SUM(N239:N243)</f>
        <v>0</v>
      </c>
      <c r="O238" s="783">
        <f t="shared" si="325"/>
        <v>0</v>
      </c>
      <c r="P238" s="784"/>
    </row>
    <row r="239" spans="1:16" ht="14.25" hidden="1" customHeight="1" x14ac:dyDescent="0.25">
      <c r="A239" s="808">
        <v>6252</v>
      </c>
      <c r="B239" s="809" t="s">
        <v>258</v>
      </c>
      <c r="C239" s="780">
        <f t="shared" si="288"/>
        <v>0</v>
      </c>
      <c r="D239" s="810"/>
      <c r="E239" s="811"/>
      <c r="F239" s="783">
        <f t="shared" ref="F239:F245" si="326">D239+E239</f>
        <v>0</v>
      </c>
      <c r="G239" s="781"/>
      <c r="H239" s="782"/>
      <c r="I239" s="783">
        <f t="shared" ref="I239:I245" si="327">G239+H239</f>
        <v>0</v>
      </c>
      <c r="J239" s="781"/>
      <c r="K239" s="782"/>
      <c r="L239" s="783">
        <f t="shared" ref="L239:L245" si="328">K239+J239</f>
        <v>0</v>
      </c>
      <c r="M239" s="781"/>
      <c r="N239" s="782"/>
      <c r="O239" s="783">
        <f t="shared" ref="O239:O245" si="329">N239+M239</f>
        <v>0</v>
      </c>
      <c r="P239" s="784"/>
    </row>
    <row r="240" spans="1:16" ht="14.25" hidden="1" customHeight="1" x14ac:dyDescent="0.25">
      <c r="A240" s="808">
        <v>6253</v>
      </c>
      <c r="B240" s="809" t="s">
        <v>259</v>
      </c>
      <c r="C240" s="780">
        <f t="shared" si="288"/>
        <v>0</v>
      </c>
      <c r="D240" s="810"/>
      <c r="E240" s="811"/>
      <c r="F240" s="783">
        <f t="shared" si="326"/>
        <v>0</v>
      </c>
      <c r="G240" s="781"/>
      <c r="H240" s="782"/>
      <c r="I240" s="783">
        <f t="shared" si="327"/>
        <v>0</v>
      </c>
      <c r="J240" s="781"/>
      <c r="K240" s="782"/>
      <c r="L240" s="783">
        <f t="shared" si="328"/>
        <v>0</v>
      </c>
      <c r="M240" s="781"/>
      <c r="N240" s="782"/>
      <c r="O240" s="783">
        <f t="shared" si="329"/>
        <v>0</v>
      </c>
      <c r="P240" s="784"/>
    </row>
    <row r="241" spans="1:16" ht="24" hidden="1" customHeight="1" x14ac:dyDescent="0.25">
      <c r="A241" s="808">
        <v>6254</v>
      </c>
      <c r="B241" s="809" t="s">
        <v>260</v>
      </c>
      <c r="C241" s="780">
        <f t="shared" si="288"/>
        <v>0</v>
      </c>
      <c r="D241" s="810"/>
      <c r="E241" s="811"/>
      <c r="F241" s="783">
        <f t="shared" si="326"/>
        <v>0</v>
      </c>
      <c r="G241" s="781"/>
      <c r="H241" s="782"/>
      <c r="I241" s="783">
        <f t="shared" si="327"/>
        <v>0</v>
      </c>
      <c r="J241" s="781"/>
      <c r="K241" s="782"/>
      <c r="L241" s="783">
        <f t="shared" si="328"/>
        <v>0</v>
      </c>
      <c r="M241" s="781"/>
      <c r="N241" s="782"/>
      <c r="O241" s="783">
        <f t="shared" si="329"/>
        <v>0</v>
      </c>
      <c r="P241" s="784"/>
    </row>
    <row r="242" spans="1:16" ht="24" hidden="1" customHeight="1" x14ac:dyDescent="0.25">
      <c r="A242" s="808">
        <v>6255</v>
      </c>
      <c r="B242" s="809" t="s">
        <v>261</v>
      </c>
      <c r="C242" s="780">
        <f t="shared" si="288"/>
        <v>0</v>
      </c>
      <c r="D242" s="810"/>
      <c r="E242" s="811"/>
      <c r="F242" s="783">
        <f t="shared" si="326"/>
        <v>0</v>
      </c>
      <c r="G242" s="781"/>
      <c r="H242" s="782"/>
      <c r="I242" s="783">
        <f t="shared" si="327"/>
        <v>0</v>
      </c>
      <c r="J242" s="781"/>
      <c r="K242" s="782"/>
      <c r="L242" s="783">
        <f t="shared" si="328"/>
        <v>0</v>
      </c>
      <c r="M242" s="781"/>
      <c r="N242" s="782"/>
      <c r="O242" s="783">
        <f t="shared" si="329"/>
        <v>0</v>
      </c>
      <c r="P242" s="784"/>
    </row>
    <row r="243" spans="1:16" ht="12" hidden="1" customHeight="1" x14ac:dyDescent="0.25">
      <c r="A243" s="808">
        <v>6259</v>
      </c>
      <c r="B243" s="809" t="s">
        <v>262</v>
      </c>
      <c r="C243" s="780">
        <f t="shared" si="288"/>
        <v>0</v>
      </c>
      <c r="D243" s="810"/>
      <c r="E243" s="811"/>
      <c r="F243" s="783">
        <f t="shared" si="326"/>
        <v>0</v>
      </c>
      <c r="G243" s="781"/>
      <c r="H243" s="782"/>
      <c r="I243" s="783">
        <f t="shared" si="327"/>
        <v>0</v>
      </c>
      <c r="J243" s="781"/>
      <c r="K243" s="782"/>
      <c r="L243" s="783">
        <f t="shared" si="328"/>
        <v>0</v>
      </c>
      <c r="M243" s="781"/>
      <c r="N243" s="782"/>
      <c r="O243" s="783">
        <f t="shared" si="329"/>
        <v>0</v>
      </c>
      <c r="P243" s="784"/>
    </row>
    <row r="244" spans="1:16" ht="24" hidden="1" customHeight="1" x14ac:dyDescent="0.25">
      <c r="A244" s="834">
        <v>6260</v>
      </c>
      <c r="B244" s="809" t="s">
        <v>263</v>
      </c>
      <c r="C244" s="780">
        <f t="shared" si="288"/>
        <v>0</v>
      </c>
      <c r="D244" s="810"/>
      <c r="E244" s="811"/>
      <c r="F244" s="783">
        <f t="shared" si="326"/>
        <v>0</v>
      </c>
      <c r="G244" s="781"/>
      <c r="H244" s="782"/>
      <c r="I244" s="783">
        <f t="shared" si="327"/>
        <v>0</v>
      </c>
      <c r="J244" s="781"/>
      <c r="K244" s="782"/>
      <c r="L244" s="783">
        <f t="shared" si="328"/>
        <v>0</v>
      </c>
      <c r="M244" s="781"/>
      <c r="N244" s="782"/>
      <c r="O244" s="783">
        <f t="shared" si="329"/>
        <v>0</v>
      </c>
      <c r="P244" s="784"/>
    </row>
    <row r="245" spans="1:16" ht="12" hidden="1" customHeight="1" x14ac:dyDescent="0.25">
      <c r="A245" s="834">
        <v>6270</v>
      </c>
      <c r="B245" s="809" t="s">
        <v>264</v>
      </c>
      <c r="C245" s="780">
        <f t="shared" si="288"/>
        <v>0</v>
      </c>
      <c r="D245" s="810"/>
      <c r="E245" s="811"/>
      <c r="F245" s="783">
        <f t="shared" si="326"/>
        <v>0</v>
      </c>
      <c r="G245" s="781"/>
      <c r="H245" s="782"/>
      <c r="I245" s="783">
        <f t="shared" si="327"/>
        <v>0</v>
      </c>
      <c r="J245" s="781"/>
      <c r="K245" s="782"/>
      <c r="L245" s="783">
        <f t="shared" si="328"/>
        <v>0</v>
      </c>
      <c r="M245" s="781"/>
      <c r="N245" s="782"/>
      <c r="O245" s="783">
        <f t="shared" si="329"/>
        <v>0</v>
      </c>
      <c r="P245" s="784"/>
    </row>
    <row r="246" spans="1:16" ht="24" hidden="1" x14ac:dyDescent="0.25">
      <c r="A246" s="804">
        <v>6290</v>
      </c>
      <c r="B246" s="805" t="s">
        <v>265</v>
      </c>
      <c r="C246" s="812">
        <f t="shared" si="288"/>
        <v>0</v>
      </c>
      <c r="D246" s="806">
        <f>SUM(D247:D250)</f>
        <v>0</v>
      </c>
      <c r="E246" s="807">
        <f t="shared" ref="E246:O246" si="330">SUM(E247:E250)</f>
        <v>0</v>
      </c>
      <c r="F246" s="778">
        <f t="shared" si="330"/>
        <v>0</v>
      </c>
      <c r="G246" s="806">
        <f t="shared" si="330"/>
        <v>0</v>
      </c>
      <c r="H246" s="807">
        <f t="shared" si="330"/>
        <v>0</v>
      </c>
      <c r="I246" s="778">
        <f t="shared" si="330"/>
        <v>0</v>
      </c>
      <c r="J246" s="806">
        <f t="shared" si="330"/>
        <v>0</v>
      </c>
      <c r="K246" s="807">
        <f t="shared" si="330"/>
        <v>0</v>
      </c>
      <c r="L246" s="778">
        <f t="shared" si="330"/>
        <v>0</v>
      </c>
      <c r="M246" s="806">
        <f t="shared" si="330"/>
        <v>0</v>
      </c>
      <c r="N246" s="807">
        <f t="shared" si="330"/>
        <v>0</v>
      </c>
      <c r="O246" s="778">
        <f t="shared" si="330"/>
        <v>0</v>
      </c>
      <c r="P246" s="779"/>
    </row>
    <row r="247" spans="1:16" ht="12" hidden="1" customHeight="1" x14ac:dyDescent="0.25">
      <c r="A247" s="808">
        <v>6291</v>
      </c>
      <c r="B247" s="809" t="s">
        <v>266</v>
      </c>
      <c r="C247" s="780">
        <f t="shared" si="288"/>
        <v>0</v>
      </c>
      <c r="D247" s="810"/>
      <c r="E247" s="811"/>
      <c r="F247" s="783">
        <f t="shared" ref="F247:F250" si="331">D247+E247</f>
        <v>0</v>
      </c>
      <c r="G247" s="781"/>
      <c r="H247" s="782"/>
      <c r="I247" s="783">
        <f t="shared" ref="I247:I250" si="332">G247+H247</f>
        <v>0</v>
      </c>
      <c r="J247" s="781"/>
      <c r="K247" s="782"/>
      <c r="L247" s="783">
        <f t="shared" ref="L247:L250" si="333">K247+J247</f>
        <v>0</v>
      </c>
      <c r="M247" s="781"/>
      <c r="N247" s="782"/>
      <c r="O247" s="783">
        <f t="shared" ref="O247:O250" si="334">N247+M247</f>
        <v>0</v>
      </c>
      <c r="P247" s="784"/>
    </row>
    <row r="248" spans="1:16" ht="12" hidden="1" customHeight="1" x14ac:dyDescent="0.25">
      <c r="A248" s="808">
        <v>6292</v>
      </c>
      <c r="B248" s="809" t="s">
        <v>267</v>
      </c>
      <c r="C248" s="780">
        <f t="shared" si="288"/>
        <v>0</v>
      </c>
      <c r="D248" s="810"/>
      <c r="E248" s="811"/>
      <c r="F248" s="783">
        <f t="shared" si="331"/>
        <v>0</v>
      </c>
      <c r="G248" s="781"/>
      <c r="H248" s="782"/>
      <c r="I248" s="783">
        <f t="shared" si="332"/>
        <v>0</v>
      </c>
      <c r="J248" s="781"/>
      <c r="K248" s="782"/>
      <c r="L248" s="783">
        <f t="shared" si="333"/>
        <v>0</v>
      </c>
      <c r="M248" s="781"/>
      <c r="N248" s="782"/>
      <c r="O248" s="783">
        <f t="shared" si="334"/>
        <v>0</v>
      </c>
      <c r="P248" s="784"/>
    </row>
    <row r="249" spans="1:16" ht="72" hidden="1" customHeight="1" x14ac:dyDescent="0.25">
      <c r="A249" s="808">
        <v>6296</v>
      </c>
      <c r="B249" s="809" t="s">
        <v>268</v>
      </c>
      <c r="C249" s="780">
        <f t="shared" si="288"/>
        <v>0</v>
      </c>
      <c r="D249" s="810"/>
      <c r="E249" s="811"/>
      <c r="F249" s="783">
        <f t="shared" si="331"/>
        <v>0</v>
      </c>
      <c r="G249" s="781"/>
      <c r="H249" s="782"/>
      <c r="I249" s="783">
        <f t="shared" si="332"/>
        <v>0</v>
      </c>
      <c r="J249" s="781"/>
      <c r="K249" s="782"/>
      <c r="L249" s="783">
        <f t="shared" si="333"/>
        <v>0</v>
      </c>
      <c r="M249" s="781"/>
      <c r="N249" s="782"/>
      <c r="O249" s="783">
        <f t="shared" si="334"/>
        <v>0</v>
      </c>
      <c r="P249" s="784"/>
    </row>
    <row r="250" spans="1:16" ht="39.75" hidden="1" customHeight="1" x14ac:dyDescent="0.25">
      <c r="A250" s="808">
        <v>6299</v>
      </c>
      <c r="B250" s="809" t="s">
        <v>269</v>
      </c>
      <c r="C250" s="780">
        <f t="shared" si="288"/>
        <v>0</v>
      </c>
      <c r="D250" s="810"/>
      <c r="E250" s="811"/>
      <c r="F250" s="783">
        <f t="shared" si="331"/>
        <v>0</v>
      </c>
      <c r="G250" s="781"/>
      <c r="H250" s="782"/>
      <c r="I250" s="783">
        <f t="shared" si="332"/>
        <v>0</v>
      </c>
      <c r="J250" s="781"/>
      <c r="K250" s="782"/>
      <c r="L250" s="783">
        <f t="shared" si="333"/>
        <v>0</v>
      </c>
      <c r="M250" s="781"/>
      <c r="N250" s="782"/>
      <c r="O250" s="783">
        <f t="shared" si="334"/>
        <v>0</v>
      </c>
      <c r="P250" s="784"/>
    </row>
    <row r="251" spans="1:16" hidden="1" x14ac:dyDescent="0.25">
      <c r="A251" s="759">
        <v>6300</v>
      </c>
      <c r="B251" s="833" t="s">
        <v>270</v>
      </c>
      <c r="C251" s="765">
        <f t="shared" si="288"/>
        <v>0</v>
      </c>
      <c r="D251" s="766">
        <f>SUM(D252,D257,D258)</f>
        <v>0</v>
      </c>
      <c r="E251" s="767">
        <f t="shared" ref="E251:O251" si="335">SUM(E252,E257,E258)</f>
        <v>0</v>
      </c>
      <c r="F251" s="768">
        <f t="shared" si="335"/>
        <v>0</v>
      </c>
      <c r="G251" s="766">
        <f t="shared" si="335"/>
        <v>0</v>
      </c>
      <c r="H251" s="767">
        <f t="shared" si="335"/>
        <v>0</v>
      </c>
      <c r="I251" s="768">
        <f t="shared" si="335"/>
        <v>0</v>
      </c>
      <c r="J251" s="766">
        <f t="shared" si="335"/>
        <v>0</v>
      </c>
      <c r="K251" s="767">
        <f t="shared" si="335"/>
        <v>0</v>
      </c>
      <c r="L251" s="768">
        <f t="shared" si="335"/>
        <v>0</v>
      </c>
      <c r="M251" s="766">
        <f t="shared" si="335"/>
        <v>0</v>
      </c>
      <c r="N251" s="767">
        <f t="shared" si="335"/>
        <v>0</v>
      </c>
      <c r="O251" s="768">
        <f t="shared" si="335"/>
        <v>0</v>
      </c>
      <c r="P251" s="769"/>
    </row>
    <row r="252" spans="1:16" ht="24" hidden="1" x14ac:dyDescent="0.25">
      <c r="A252" s="804">
        <v>6320</v>
      </c>
      <c r="B252" s="805" t="s">
        <v>271</v>
      </c>
      <c r="C252" s="812">
        <f t="shared" si="288"/>
        <v>0</v>
      </c>
      <c r="D252" s="806">
        <f>SUM(D253:D256)</f>
        <v>0</v>
      </c>
      <c r="E252" s="807">
        <f t="shared" ref="E252:O252" si="336">SUM(E253:E256)</f>
        <v>0</v>
      </c>
      <c r="F252" s="778">
        <f t="shared" si="336"/>
        <v>0</v>
      </c>
      <c r="G252" s="806">
        <f t="shared" si="336"/>
        <v>0</v>
      </c>
      <c r="H252" s="807">
        <f t="shared" si="336"/>
        <v>0</v>
      </c>
      <c r="I252" s="778">
        <f t="shared" si="336"/>
        <v>0</v>
      </c>
      <c r="J252" s="806">
        <f t="shared" si="336"/>
        <v>0</v>
      </c>
      <c r="K252" s="807">
        <f t="shared" si="336"/>
        <v>0</v>
      </c>
      <c r="L252" s="778">
        <f t="shared" si="336"/>
        <v>0</v>
      </c>
      <c r="M252" s="806">
        <f t="shared" si="336"/>
        <v>0</v>
      </c>
      <c r="N252" s="807">
        <f t="shared" si="336"/>
        <v>0</v>
      </c>
      <c r="O252" s="778">
        <f t="shared" si="336"/>
        <v>0</v>
      </c>
      <c r="P252" s="779"/>
    </row>
    <row r="253" spans="1:16" ht="12" hidden="1" customHeight="1" x14ac:dyDescent="0.25">
      <c r="A253" s="808">
        <v>6322</v>
      </c>
      <c r="B253" s="809" t="s">
        <v>272</v>
      </c>
      <c r="C253" s="780">
        <f t="shared" si="288"/>
        <v>0</v>
      </c>
      <c r="D253" s="810"/>
      <c r="E253" s="811"/>
      <c r="F253" s="783">
        <f t="shared" ref="F253:F258" si="337">D253+E253</f>
        <v>0</v>
      </c>
      <c r="G253" s="781"/>
      <c r="H253" s="782"/>
      <c r="I253" s="783">
        <f t="shared" ref="I253:I258" si="338">G253+H253</f>
        <v>0</v>
      </c>
      <c r="J253" s="781"/>
      <c r="K253" s="782"/>
      <c r="L253" s="783">
        <f t="shared" ref="L253:L258" si="339">K253+J253</f>
        <v>0</v>
      </c>
      <c r="M253" s="781"/>
      <c r="N253" s="782"/>
      <c r="O253" s="783">
        <f t="shared" ref="O253:O258" si="340">N253+M253</f>
        <v>0</v>
      </c>
      <c r="P253" s="784"/>
    </row>
    <row r="254" spans="1:16" ht="24" hidden="1" customHeight="1" x14ac:dyDescent="0.25">
      <c r="A254" s="808">
        <v>6323</v>
      </c>
      <c r="B254" s="809" t="s">
        <v>273</v>
      </c>
      <c r="C254" s="780">
        <f t="shared" si="288"/>
        <v>0</v>
      </c>
      <c r="D254" s="810"/>
      <c r="E254" s="811"/>
      <c r="F254" s="783">
        <f t="shared" si="337"/>
        <v>0</v>
      </c>
      <c r="G254" s="781"/>
      <c r="H254" s="782"/>
      <c r="I254" s="783">
        <f t="shared" si="338"/>
        <v>0</v>
      </c>
      <c r="J254" s="781"/>
      <c r="K254" s="782"/>
      <c r="L254" s="783">
        <f t="shared" si="339"/>
        <v>0</v>
      </c>
      <c r="M254" s="781"/>
      <c r="N254" s="782"/>
      <c r="O254" s="783">
        <f t="shared" si="340"/>
        <v>0</v>
      </c>
      <c r="P254" s="784"/>
    </row>
    <row r="255" spans="1:16" ht="24" hidden="1" customHeight="1" x14ac:dyDescent="0.25">
      <c r="A255" s="808">
        <v>6324</v>
      </c>
      <c r="B255" s="809" t="s">
        <v>274</v>
      </c>
      <c r="C255" s="780">
        <f t="shared" si="288"/>
        <v>0</v>
      </c>
      <c r="D255" s="810"/>
      <c r="E255" s="811"/>
      <c r="F255" s="783">
        <f t="shared" si="337"/>
        <v>0</v>
      </c>
      <c r="G255" s="781"/>
      <c r="H255" s="782"/>
      <c r="I255" s="783">
        <f t="shared" si="338"/>
        <v>0</v>
      </c>
      <c r="J255" s="781"/>
      <c r="K255" s="782"/>
      <c r="L255" s="783">
        <f t="shared" si="339"/>
        <v>0</v>
      </c>
      <c r="M255" s="781"/>
      <c r="N255" s="782"/>
      <c r="O255" s="783">
        <f t="shared" si="340"/>
        <v>0</v>
      </c>
      <c r="P255" s="784"/>
    </row>
    <row r="256" spans="1:16" ht="12" hidden="1" customHeight="1" x14ac:dyDescent="0.25">
      <c r="A256" s="829">
        <v>6329</v>
      </c>
      <c r="B256" s="805" t="s">
        <v>275</v>
      </c>
      <c r="C256" s="775">
        <f t="shared" si="288"/>
        <v>0</v>
      </c>
      <c r="D256" s="830"/>
      <c r="E256" s="831"/>
      <c r="F256" s="778">
        <f t="shared" si="337"/>
        <v>0</v>
      </c>
      <c r="G256" s="776"/>
      <c r="H256" s="777"/>
      <c r="I256" s="778">
        <f t="shared" si="338"/>
        <v>0</v>
      </c>
      <c r="J256" s="776"/>
      <c r="K256" s="777"/>
      <c r="L256" s="778">
        <f t="shared" si="339"/>
        <v>0</v>
      </c>
      <c r="M256" s="776"/>
      <c r="N256" s="777"/>
      <c r="O256" s="778">
        <f t="shared" si="340"/>
        <v>0</v>
      </c>
      <c r="P256" s="779"/>
    </row>
    <row r="257" spans="1:16" ht="24" hidden="1" customHeight="1" x14ac:dyDescent="0.25">
      <c r="A257" s="843">
        <v>6330</v>
      </c>
      <c r="B257" s="844" t="s">
        <v>276</v>
      </c>
      <c r="C257" s="812">
        <f t="shared" si="288"/>
        <v>0</v>
      </c>
      <c r="D257" s="814"/>
      <c r="E257" s="815"/>
      <c r="F257" s="816">
        <f t="shared" si="337"/>
        <v>0</v>
      </c>
      <c r="G257" s="817"/>
      <c r="H257" s="818"/>
      <c r="I257" s="816">
        <f t="shared" si="338"/>
        <v>0</v>
      </c>
      <c r="J257" s="817"/>
      <c r="K257" s="818"/>
      <c r="L257" s="816">
        <f t="shared" si="339"/>
        <v>0</v>
      </c>
      <c r="M257" s="817"/>
      <c r="N257" s="818"/>
      <c r="O257" s="816">
        <f t="shared" si="340"/>
        <v>0</v>
      </c>
      <c r="P257" s="819"/>
    </row>
    <row r="258" spans="1:16" ht="12" hidden="1" customHeight="1" x14ac:dyDescent="0.25">
      <c r="A258" s="834">
        <v>6360</v>
      </c>
      <c r="B258" s="809" t="s">
        <v>277</v>
      </c>
      <c r="C258" s="780">
        <f t="shared" si="288"/>
        <v>0</v>
      </c>
      <c r="D258" s="810"/>
      <c r="E258" s="811"/>
      <c r="F258" s="783">
        <f t="shared" si="337"/>
        <v>0</v>
      </c>
      <c r="G258" s="781"/>
      <c r="H258" s="782"/>
      <c r="I258" s="783">
        <f t="shared" si="338"/>
        <v>0</v>
      </c>
      <c r="J258" s="781"/>
      <c r="K258" s="782"/>
      <c r="L258" s="783">
        <f t="shared" si="339"/>
        <v>0</v>
      </c>
      <c r="M258" s="781"/>
      <c r="N258" s="782"/>
      <c r="O258" s="783">
        <f t="shared" si="340"/>
        <v>0</v>
      </c>
      <c r="P258" s="784"/>
    </row>
    <row r="259" spans="1:16" ht="36" hidden="1" x14ac:dyDescent="0.25">
      <c r="A259" s="759">
        <v>6400</v>
      </c>
      <c r="B259" s="833" t="s">
        <v>278</v>
      </c>
      <c r="C259" s="765">
        <f t="shared" si="288"/>
        <v>0</v>
      </c>
      <c r="D259" s="766">
        <f>SUM(D260,D264)</f>
        <v>0</v>
      </c>
      <c r="E259" s="767">
        <f t="shared" ref="E259:O259" si="341">SUM(E260,E264)</f>
        <v>0</v>
      </c>
      <c r="F259" s="768">
        <f t="shared" si="341"/>
        <v>0</v>
      </c>
      <c r="G259" s="766">
        <f t="shared" si="341"/>
        <v>0</v>
      </c>
      <c r="H259" s="767">
        <f t="shared" si="341"/>
        <v>0</v>
      </c>
      <c r="I259" s="768">
        <f t="shared" si="341"/>
        <v>0</v>
      </c>
      <c r="J259" s="766">
        <f t="shared" si="341"/>
        <v>0</v>
      </c>
      <c r="K259" s="767">
        <f t="shared" si="341"/>
        <v>0</v>
      </c>
      <c r="L259" s="768">
        <f t="shared" si="341"/>
        <v>0</v>
      </c>
      <c r="M259" s="766">
        <f t="shared" si="341"/>
        <v>0</v>
      </c>
      <c r="N259" s="767">
        <f t="shared" si="341"/>
        <v>0</v>
      </c>
      <c r="O259" s="768">
        <f t="shared" si="341"/>
        <v>0</v>
      </c>
      <c r="P259" s="769"/>
    </row>
    <row r="260" spans="1:16" ht="24" hidden="1" x14ac:dyDescent="0.25">
      <c r="A260" s="804">
        <v>6410</v>
      </c>
      <c r="B260" s="805" t="s">
        <v>279</v>
      </c>
      <c r="C260" s="775">
        <f t="shared" si="288"/>
        <v>0</v>
      </c>
      <c r="D260" s="806">
        <f>SUM(D261:D263)</f>
        <v>0</v>
      </c>
      <c r="E260" s="807">
        <f t="shared" ref="E260:O260" si="342">SUM(E261:E263)</f>
        <v>0</v>
      </c>
      <c r="F260" s="778">
        <f t="shared" si="342"/>
        <v>0</v>
      </c>
      <c r="G260" s="806">
        <f t="shared" si="342"/>
        <v>0</v>
      </c>
      <c r="H260" s="807">
        <f t="shared" si="342"/>
        <v>0</v>
      </c>
      <c r="I260" s="778">
        <f t="shared" si="342"/>
        <v>0</v>
      </c>
      <c r="J260" s="806">
        <f t="shared" si="342"/>
        <v>0</v>
      </c>
      <c r="K260" s="807">
        <f t="shared" si="342"/>
        <v>0</v>
      </c>
      <c r="L260" s="778">
        <f t="shared" si="342"/>
        <v>0</v>
      </c>
      <c r="M260" s="806">
        <f t="shared" si="342"/>
        <v>0</v>
      </c>
      <c r="N260" s="807">
        <f t="shared" si="342"/>
        <v>0</v>
      </c>
      <c r="O260" s="778">
        <f t="shared" si="342"/>
        <v>0</v>
      </c>
      <c r="P260" s="779"/>
    </row>
    <row r="261" spans="1:16" ht="12" hidden="1" customHeight="1" x14ac:dyDescent="0.25">
      <c r="A261" s="808">
        <v>6411</v>
      </c>
      <c r="B261" s="845" t="s">
        <v>280</v>
      </c>
      <c r="C261" s="780">
        <f t="shared" si="288"/>
        <v>0</v>
      </c>
      <c r="D261" s="810"/>
      <c r="E261" s="811"/>
      <c r="F261" s="783">
        <f t="shared" ref="F261:F263" si="343">D261+E261</f>
        <v>0</v>
      </c>
      <c r="G261" s="781"/>
      <c r="H261" s="782"/>
      <c r="I261" s="783">
        <f t="shared" ref="I261:I263" si="344">G261+H261</f>
        <v>0</v>
      </c>
      <c r="J261" s="781"/>
      <c r="K261" s="782"/>
      <c r="L261" s="783">
        <f t="shared" ref="L261:L263" si="345">K261+J261</f>
        <v>0</v>
      </c>
      <c r="M261" s="781"/>
      <c r="N261" s="782"/>
      <c r="O261" s="783">
        <f t="shared" ref="O261:O263" si="346">N261+M261</f>
        <v>0</v>
      </c>
      <c r="P261" s="784"/>
    </row>
    <row r="262" spans="1:16" ht="36" hidden="1" customHeight="1" x14ac:dyDescent="0.25">
      <c r="A262" s="808">
        <v>6412</v>
      </c>
      <c r="B262" s="809" t="s">
        <v>281</v>
      </c>
      <c r="C262" s="780">
        <f t="shared" si="288"/>
        <v>0</v>
      </c>
      <c r="D262" s="810"/>
      <c r="E262" s="811"/>
      <c r="F262" s="783">
        <f t="shared" si="343"/>
        <v>0</v>
      </c>
      <c r="G262" s="781"/>
      <c r="H262" s="782"/>
      <c r="I262" s="783">
        <f t="shared" si="344"/>
        <v>0</v>
      </c>
      <c r="J262" s="781"/>
      <c r="K262" s="782"/>
      <c r="L262" s="783">
        <f t="shared" si="345"/>
        <v>0</v>
      </c>
      <c r="M262" s="781"/>
      <c r="N262" s="782"/>
      <c r="O262" s="783">
        <f t="shared" si="346"/>
        <v>0</v>
      </c>
      <c r="P262" s="784"/>
    </row>
    <row r="263" spans="1:16" ht="36" hidden="1" customHeight="1" x14ac:dyDescent="0.25">
      <c r="A263" s="808">
        <v>6419</v>
      </c>
      <c r="B263" s="809" t="s">
        <v>282</v>
      </c>
      <c r="C263" s="780">
        <f t="shared" si="288"/>
        <v>0</v>
      </c>
      <c r="D263" s="810"/>
      <c r="E263" s="811"/>
      <c r="F263" s="783">
        <f t="shared" si="343"/>
        <v>0</v>
      </c>
      <c r="G263" s="781"/>
      <c r="H263" s="782"/>
      <c r="I263" s="783">
        <f t="shared" si="344"/>
        <v>0</v>
      </c>
      <c r="J263" s="781"/>
      <c r="K263" s="782"/>
      <c r="L263" s="783">
        <f t="shared" si="345"/>
        <v>0</v>
      </c>
      <c r="M263" s="781"/>
      <c r="N263" s="782"/>
      <c r="O263" s="783">
        <f t="shared" si="346"/>
        <v>0</v>
      </c>
      <c r="P263" s="784"/>
    </row>
    <row r="264" spans="1:16" ht="48" hidden="1" x14ac:dyDescent="0.25">
      <c r="A264" s="834">
        <v>6420</v>
      </c>
      <c r="B264" s="809" t="s">
        <v>283</v>
      </c>
      <c r="C264" s="780">
        <f t="shared" si="288"/>
        <v>0</v>
      </c>
      <c r="D264" s="785">
        <f>SUM(D265:D268)</f>
        <v>0</v>
      </c>
      <c r="E264" s="786">
        <f t="shared" ref="E264:F264" si="347">SUM(E265:E268)</f>
        <v>0</v>
      </c>
      <c r="F264" s="783">
        <f t="shared" si="347"/>
        <v>0</v>
      </c>
      <c r="G264" s="785">
        <f>SUM(G265:G268)</f>
        <v>0</v>
      </c>
      <c r="H264" s="786">
        <f t="shared" ref="H264:I264" si="348">SUM(H265:H268)</f>
        <v>0</v>
      </c>
      <c r="I264" s="783">
        <f t="shared" si="348"/>
        <v>0</v>
      </c>
      <c r="J264" s="785">
        <f>SUM(J265:J268)</f>
        <v>0</v>
      </c>
      <c r="K264" s="786">
        <f t="shared" ref="K264:L264" si="349">SUM(K265:K268)</f>
        <v>0</v>
      </c>
      <c r="L264" s="783">
        <f t="shared" si="349"/>
        <v>0</v>
      </c>
      <c r="M264" s="785">
        <f>SUM(M265:M268)</f>
        <v>0</v>
      </c>
      <c r="N264" s="786">
        <f t="shared" ref="N264:O264" si="350">SUM(N265:N268)</f>
        <v>0</v>
      </c>
      <c r="O264" s="783">
        <f t="shared" si="350"/>
        <v>0</v>
      </c>
      <c r="P264" s="784"/>
    </row>
    <row r="265" spans="1:16" ht="36" hidden="1" customHeight="1" x14ac:dyDescent="0.25">
      <c r="A265" s="808">
        <v>6421</v>
      </c>
      <c r="B265" s="809" t="s">
        <v>284</v>
      </c>
      <c r="C265" s="780">
        <f t="shared" si="288"/>
        <v>0</v>
      </c>
      <c r="D265" s="810"/>
      <c r="E265" s="811"/>
      <c r="F265" s="783">
        <f t="shared" ref="F265:F268" si="351">D265+E265</f>
        <v>0</v>
      </c>
      <c r="G265" s="781"/>
      <c r="H265" s="782"/>
      <c r="I265" s="783">
        <f t="shared" ref="I265:I268" si="352">G265+H265</f>
        <v>0</v>
      </c>
      <c r="J265" s="781"/>
      <c r="K265" s="782"/>
      <c r="L265" s="783">
        <f t="shared" ref="L265:L268" si="353">K265+J265</f>
        <v>0</v>
      </c>
      <c r="M265" s="781"/>
      <c r="N265" s="782"/>
      <c r="O265" s="783">
        <f t="shared" ref="O265:O268" si="354">N265+M265</f>
        <v>0</v>
      </c>
      <c r="P265" s="784"/>
    </row>
    <row r="266" spans="1:16" ht="12" hidden="1" customHeight="1" x14ac:dyDescent="0.25">
      <c r="A266" s="808">
        <v>6422</v>
      </c>
      <c r="B266" s="809" t="s">
        <v>285</v>
      </c>
      <c r="C266" s="780">
        <f t="shared" si="288"/>
        <v>0</v>
      </c>
      <c r="D266" s="810"/>
      <c r="E266" s="811"/>
      <c r="F266" s="783">
        <f t="shared" si="351"/>
        <v>0</v>
      </c>
      <c r="G266" s="781"/>
      <c r="H266" s="782"/>
      <c r="I266" s="783">
        <f t="shared" si="352"/>
        <v>0</v>
      </c>
      <c r="J266" s="781"/>
      <c r="K266" s="782"/>
      <c r="L266" s="783">
        <f t="shared" si="353"/>
        <v>0</v>
      </c>
      <c r="M266" s="781"/>
      <c r="N266" s="782"/>
      <c r="O266" s="783">
        <f t="shared" si="354"/>
        <v>0</v>
      </c>
      <c r="P266" s="784"/>
    </row>
    <row r="267" spans="1:16" ht="13.5" hidden="1" customHeight="1" x14ac:dyDescent="0.25">
      <c r="A267" s="808">
        <v>6423</v>
      </c>
      <c r="B267" s="809" t="s">
        <v>286</v>
      </c>
      <c r="C267" s="780">
        <f t="shared" si="288"/>
        <v>0</v>
      </c>
      <c r="D267" s="810"/>
      <c r="E267" s="811"/>
      <c r="F267" s="783">
        <f t="shared" si="351"/>
        <v>0</v>
      </c>
      <c r="G267" s="781"/>
      <c r="H267" s="782"/>
      <c r="I267" s="783">
        <f t="shared" si="352"/>
        <v>0</v>
      </c>
      <c r="J267" s="781"/>
      <c r="K267" s="782"/>
      <c r="L267" s="783">
        <f t="shared" si="353"/>
        <v>0</v>
      </c>
      <c r="M267" s="781"/>
      <c r="N267" s="782"/>
      <c r="O267" s="783">
        <f t="shared" si="354"/>
        <v>0</v>
      </c>
      <c r="P267" s="784"/>
    </row>
    <row r="268" spans="1:16" ht="36" hidden="1" customHeight="1" x14ac:dyDescent="0.25">
      <c r="A268" s="808">
        <v>6424</v>
      </c>
      <c r="B268" s="809" t="s">
        <v>287</v>
      </c>
      <c r="C268" s="780">
        <f t="shared" si="288"/>
        <v>0</v>
      </c>
      <c r="D268" s="810"/>
      <c r="E268" s="811"/>
      <c r="F268" s="783">
        <f t="shared" si="351"/>
        <v>0</v>
      </c>
      <c r="G268" s="781"/>
      <c r="H268" s="782"/>
      <c r="I268" s="783">
        <f t="shared" si="352"/>
        <v>0</v>
      </c>
      <c r="J268" s="781"/>
      <c r="K268" s="782"/>
      <c r="L268" s="783">
        <f t="shared" si="353"/>
        <v>0</v>
      </c>
      <c r="M268" s="781"/>
      <c r="N268" s="782"/>
      <c r="O268" s="783">
        <f t="shared" si="354"/>
        <v>0</v>
      </c>
      <c r="P268" s="784"/>
    </row>
    <row r="269" spans="1:16" ht="48" hidden="1" x14ac:dyDescent="0.25">
      <c r="A269" s="759">
        <v>7000</v>
      </c>
      <c r="B269" s="759" t="s">
        <v>288</v>
      </c>
      <c r="C269" s="760">
        <f t="shared" si="288"/>
        <v>0</v>
      </c>
      <c r="D269" s="761">
        <f>SUM(D270,D281)</f>
        <v>0</v>
      </c>
      <c r="E269" s="762">
        <f t="shared" ref="E269:F269" si="355">SUM(E270,E281)</f>
        <v>0</v>
      </c>
      <c r="F269" s="763">
        <f t="shared" si="355"/>
        <v>0</v>
      </c>
      <c r="G269" s="761">
        <f>SUM(G270,G281)</f>
        <v>0</v>
      </c>
      <c r="H269" s="762">
        <f t="shared" ref="H269:I269" si="356">SUM(H270,H281)</f>
        <v>0</v>
      </c>
      <c r="I269" s="763">
        <f t="shared" si="356"/>
        <v>0</v>
      </c>
      <c r="J269" s="761">
        <f>SUM(J270,J281)</f>
        <v>0</v>
      </c>
      <c r="K269" s="762">
        <f t="shared" ref="K269:L269" si="357">SUM(K270,K281)</f>
        <v>0</v>
      </c>
      <c r="L269" s="763">
        <f t="shared" si="357"/>
        <v>0</v>
      </c>
      <c r="M269" s="761">
        <f>SUM(M270,M281)</f>
        <v>0</v>
      </c>
      <c r="N269" s="762">
        <f t="shared" ref="N269:O269" si="358">SUM(N270,N281)</f>
        <v>0</v>
      </c>
      <c r="O269" s="763">
        <f t="shared" si="358"/>
        <v>0</v>
      </c>
      <c r="P269" s="764"/>
    </row>
    <row r="270" spans="1:16" ht="24" hidden="1" x14ac:dyDescent="0.25">
      <c r="A270" s="759">
        <v>7200</v>
      </c>
      <c r="B270" s="833" t="s">
        <v>289</v>
      </c>
      <c r="C270" s="765">
        <f t="shared" si="288"/>
        <v>0</v>
      </c>
      <c r="D270" s="766">
        <f>SUM(D271,D272,D275,D276,D280)</f>
        <v>0</v>
      </c>
      <c r="E270" s="767">
        <f t="shared" ref="E270:F270" si="359">SUM(E271,E272,E275,E276,E280)</f>
        <v>0</v>
      </c>
      <c r="F270" s="768">
        <f t="shared" si="359"/>
        <v>0</v>
      </c>
      <c r="G270" s="766">
        <f>SUM(G271,G272,G275,G276,G280)</f>
        <v>0</v>
      </c>
      <c r="H270" s="767">
        <f t="shared" ref="H270:I270" si="360">SUM(H271,H272,H275,H276,H280)</f>
        <v>0</v>
      </c>
      <c r="I270" s="768">
        <f t="shared" si="360"/>
        <v>0</v>
      </c>
      <c r="J270" s="766">
        <f>SUM(J271,J272,J275,J276,J280)</f>
        <v>0</v>
      </c>
      <c r="K270" s="767">
        <f t="shared" ref="K270:L270" si="361">SUM(K271,K272,K275,K276,K280)</f>
        <v>0</v>
      </c>
      <c r="L270" s="768">
        <f t="shared" si="361"/>
        <v>0</v>
      </c>
      <c r="M270" s="766">
        <f>SUM(M271,M272,M275,M276,M280)</f>
        <v>0</v>
      </c>
      <c r="N270" s="767">
        <f t="shared" ref="N270:O270" si="362">SUM(N271,N272,N275,N276,N280)</f>
        <v>0</v>
      </c>
      <c r="O270" s="768">
        <f t="shared" si="362"/>
        <v>0</v>
      </c>
      <c r="P270" s="769"/>
    </row>
    <row r="271" spans="1:16" ht="24" hidden="1" customHeight="1" x14ac:dyDescent="0.25">
      <c r="A271" s="804">
        <v>7210</v>
      </c>
      <c r="B271" s="805" t="s">
        <v>290</v>
      </c>
      <c r="C271" s="775">
        <f t="shared" si="288"/>
        <v>0</v>
      </c>
      <c r="D271" s="830"/>
      <c r="E271" s="831"/>
      <c r="F271" s="778">
        <f>D271+E271</f>
        <v>0</v>
      </c>
      <c r="G271" s="776"/>
      <c r="H271" s="777"/>
      <c r="I271" s="778">
        <f>G271+H271</f>
        <v>0</v>
      </c>
      <c r="J271" s="776"/>
      <c r="K271" s="777"/>
      <c r="L271" s="778">
        <f>K271+J271</f>
        <v>0</v>
      </c>
      <c r="M271" s="776"/>
      <c r="N271" s="777"/>
      <c r="O271" s="778">
        <f>N271+M271</f>
        <v>0</v>
      </c>
      <c r="P271" s="779"/>
    </row>
    <row r="272" spans="1:16" s="230" customFormat="1" ht="24" hidden="1" x14ac:dyDescent="0.25">
      <c r="A272" s="834">
        <v>7220</v>
      </c>
      <c r="B272" s="809" t="s">
        <v>291</v>
      </c>
      <c r="C272" s="780">
        <f t="shared" si="288"/>
        <v>0</v>
      </c>
      <c r="D272" s="785">
        <f>SUM(D273:D274)</f>
        <v>0</v>
      </c>
      <c r="E272" s="786">
        <f t="shared" ref="E272:F272" si="363">SUM(E273:E274)</f>
        <v>0</v>
      </c>
      <c r="F272" s="783">
        <f t="shared" si="363"/>
        <v>0</v>
      </c>
      <c r="G272" s="785">
        <f>SUM(G273:G274)</f>
        <v>0</v>
      </c>
      <c r="H272" s="786">
        <f t="shared" ref="H272:I272" si="364">SUM(H273:H274)</f>
        <v>0</v>
      </c>
      <c r="I272" s="783">
        <f t="shared" si="364"/>
        <v>0</v>
      </c>
      <c r="J272" s="785">
        <f>SUM(J273:J274)</f>
        <v>0</v>
      </c>
      <c r="K272" s="786">
        <f t="shared" ref="K272:L272" si="365">SUM(K273:K274)</f>
        <v>0</v>
      </c>
      <c r="L272" s="783">
        <f t="shared" si="365"/>
        <v>0</v>
      </c>
      <c r="M272" s="785">
        <f>SUM(M273:M274)</f>
        <v>0</v>
      </c>
      <c r="N272" s="786">
        <f t="shared" ref="N272:O272" si="366">SUM(N273:N274)</f>
        <v>0</v>
      </c>
      <c r="O272" s="783">
        <f t="shared" si="366"/>
        <v>0</v>
      </c>
      <c r="P272" s="784"/>
    </row>
    <row r="273" spans="1:16" s="230" customFormat="1" ht="36" hidden="1" customHeight="1" x14ac:dyDescent="0.25">
      <c r="A273" s="808">
        <v>7221</v>
      </c>
      <c r="B273" s="809" t="s">
        <v>292</v>
      </c>
      <c r="C273" s="780">
        <f t="shared" si="288"/>
        <v>0</v>
      </c>
      <c r="D273" s="810"/>
      <c r="E273" s="811"/>
      <c r="F273" s="783">
        <f t="shared" ref="F273:F275" si="367">D273+E273</f>
        <v>0</v>
      </c>
      <c r="G273" s="781"/>
      <c r="H273" s="782"/>
      <c r="I273" s="783">
        <f t="shared" ref="I273:I275" si="368">G273+H273</f>
        <v>0</v>
      </c>
      <c r="J273" s="781"/>
      <c r="K273" s="782"/>
      <c r="L273" s="783">
        <f t="shared" ref="L273:L275" si="369">K273+J273</f>
        <v>0</v>
      </c>
      <c r="M273" s="781"/>
      <c r="N273" s="782"/>
      <c r="O273" s="783">
        <f t="shared" ref="O273:O275" si="370">N273+M273</f>
        <v>0</v>
      </c>
      <c r="P273" s="784"/>
    </row>
    <row r="274" spans="1:16" s="230" customFormat="1" ht="36" hidden="1" customHeight="1" x14ac:dyDescent="0.25">
      <c r="A274" s="808">
        <v>7222</v>
      </c>
      <c r="B274" s="809" t="s">
        <v>293</v>
      </c>
      <c r="C274" s="780">
        <f t="shared" si="288"/>
        <v>0</v>
      </c>
      <c r="D274" s="810"/>
      <c r="E274" s="811"/>
      <c r="F274" s="783">
        <f t="shared" si="367"/>
        <v>0</v>
      </c>
      <c r="G274" s="781"/>
      <c r="H274" s="782"/>
      <c r="I274" s="783">
        <f t="shared" si="368"/>
        <v>0</v>
      </c>
      <c r="J274" s="781"/>
      <c r="K274" s="782"/>
      <c r="L274" s="783">
        <f t="shared" si="369"/>
        <v>0</v>
      </c>
      <c r="M274" s="781"/>
      <c r="N274" s="782"/>
      <c r="O274" s="783">
        <f t="shared" si="370"/>
        <v>0</v>
      </c>
      <c r="P274" s="784"/>
    </row>
    <row r="275" spans="1:16" ht="24" hidden="1" customHeight="1" x14ac:dyDescent="0.25">
      <c r="A275" s="834">
        <v>7230</v>
      </c>
      <c r="B275" s="809" t="s">
        <v>294</v>
      </c>
      <c r="C275" s="780">
        <f t="shared" si="288"/>
        <v>0</v>
      </c>
      <c r="D275" s="810"/>
      <c r="E275" s="811"/>
      <c r="F275" s="783">
        <f t="shared" si="367"/>
        <v>0</v>
      </c>
      <c r="G275" s="781"/>
      <c r="H275" s="782"/>
      <c r="I275" s="783">
        <f t="shared" si="368"/>
        <v>0</v>
      </c>
      <c r="J275" s="781"/>
      <c r="K275" s="782"/>
      <c r="L275" s="783">
        <f t="shared" si="369"/>
        <v>0</v>
      </c>
      <c r="M275" s="781"/>
      <c r="N275" s="782"/>
      <c r="O275" s="783">
        <f t="shared" si="370"/>
        <v>0</v>
      </c>
      <c r="P275" s="784"/>
    </row>
    <row r="276" spans="1:16" ht="24" hidden="1" x14ac:dyDescent="0.25">
      <c r="A276" s="834">
        <v>7240</v>
      </c>
      <c r="B276" s="809" t="s">
        <v>295</v>
      </c>
      <c r="C276" s="780">
        <f t="shared" ref="C276:C301" si="371">F276+I276+L276+O276</f>
        <v>0</v>
      </c>
      <c r="D276" s="785">
        <f t="shared" ref="D276:O276" si="372">SUM(D277:D279)</f>
        <v>0</v>
      </c>
      <c r="E276" s="786">
        <f t="shared" si="372"/>
        <v>0</v>
      </c>
      <c r="F276" s="783">
        <f t="shared" si="372"/>
        <v>0</v>
      </c>
      <c r="G276" s="785">
        <f t="shared" si="372"/>
        <v>0</v>
      </c>
      <c r="H276" s="786">
        <f t="shared" si="372"/>
        <v>0</v>
      </c>
      <c r="I276" s="783">
        <f t="shared" si="372"/>
        <v>0</v>
      </c>
      <c r="J276" s="785">
        <f>SUM(J277:J279)</f>
        <v>0</v>
      </c>
      <c r="K276" s="786">
        <f t="shared" ref="K276:L276" si="373">SUM(K277:K279)</f>
        <v>0</v>
      </c>
      <c r="L276" s="783">
        <f t="shared" si="373"/>
        <v>0</v>
      </c>
      <c r="M276" s="785">
        <f t="shared" si="372"/>
        <v>0</v>
      </c>
      <c r="N276" s="786">
        <f t="shared" si="372"/>
        <v>0</v>
      </c>
      <c r="O276" s="783">
        <f t="shared" si="372"/>
        <v>0</v>
      </c>
      <c r="P276" s="784"/>
    </row>
    <row r="277" spans="1:16" ht="48" hidden="1" customHeight="1" x14ac:dyDescent="0.25">
      <c r="A277" s="808">
        <v>7245</v>
      </c>
      <c r="B277" s="809" t="s">
        <v>296</v>
      </c>
      <c r="C277" s="780">
        <f t="shared" si="371"/>
        <v>0</v>
      </c>
      <c r="D277" s="810"/>
      <c r="E277" s="811"/>
      <c r="F277" s="783">
        <f t="shared" ref="F277:F280" si="374">D277+E277</f>
        <v>0</v>
      </c>
      <c r="G277" s="781"/>
      <c r="H277" s="782"/>
      <c r="I277" s="783">
        <f t="shared" ref="I277:I280" si="375">G277+H277</f>
        <v>0</v>
      </c>
      <c r="J277" s="781"/>
      <c r="K277" s="782"/>
      <c r="L277" s="783">
        <f t="shared" ref="L277:L280" si="376">K277+J277</f>
        <v>0</v>
      </c>
      <c r="M277" s="781"/>
      <c r="N277" s="782"/>
      <c r="O277" s="783">
        <f t="shared" ref="O277:O280" si="377">N277+M277</f>
        <v>0</v>
      </c>
      <c r="P277" s="784"/>
    </row>
    <row r="278" spans="1:16" ht="84.75" hidden="1" customHeight="1" x14ac:dyDescent="0.25">
      <c r="A278" s="808">
        <v>7246</v>
      </c>
      <c r="B278" s="809" t="s">
        <v>297</v>
      </c>
      <c r="C278" s="780">
        <f t="shared" si="371"/>
        <v>0</v>
      </c>
      <c r="D278" s="810"/>
      <c r="E278" s="811"/>
      <c r="F278" s="783">
        <f t="shared" si="374"/>
        <v>0</v>
      </c>
      <c r="G278" s="781"/>
      <c r="H278" s="782"/>
      <c r="I278" s="783">
        <f t="shared" si="375"/>
        <v>0</v>
      </c>
      <c r="J278" s="781"/>
      <c r="K278" s="782"/>
      <c r="L278" s="783">
        <f t="shared" si="376"/>
        <v>0</v>
      </c>
      <c r="M278" s="781"/>
      <c r="N278" s="782"/>
      <c r="O278" s="783">
        <f t="shared" si="377"/>
        <v>0</v>
      </c>
      <c r="P278" s="784"/>
    </row>
    <row r="279" spans="1:16" ht="36" hidden="1" customHeight="1" x14ac:dyDescent="0.25">
      <c r="A279" s="808">
        <v>7247</v>
      </c>
      <c r="B279" s="809" t="s">
        <v>298</v>
      </c>
      <c r="C279" s="780">
        <f t="shared" si="371"/>
        <v>0</v>
      </c>
      <c r="D279" s="810"/>
      <c r="E279" s="811"/>
      <c r="F279" s="783">
        <f t="shared" si="374"/>
        <v>0</v>
      </c>
      <c r="G279" s="781"/>
      <c r="H279" s="782"/>
      <c r="I279" s="783">
        <f t="shared" si="375"/>
        <v>0</v>
      </c>
      <c r="J279" s="781"/>
      <c r="K279" s="782"/>
      <c r="L279" s="783">
        <f t="shared" si="376"/>
        <v>0</v>
      </c>
      <c r="M279" s="781"/>
      <c r="N279" s="782"/>
      <c r="O279" s="783">
        <f t="shared" si="377"/>
        <v>0</v>
      </c>
      <c r="P279" s="784"/>
    </row>
    <row r="280" spans="1:16" ht="24" hidden="1" customHeight="1" x14ac:dyDescent="0.25">
      <c r="A280" s="804">
        <v>7260</v>
      </c>
      <c r="B280" s="805" t="s">
        <v>299</v>
      </c>
      <c r="C280" s="775">
        <f t="shared" si="371"/>
        <v>0</v>
      </c>
      <c r="D280" s="830"/>
      <c r="E280" s="831"/>
      <c r="F280" s="778">
        <f t="shared" si="374"/>
        <v>0</v>
      </c>
      <c r="G280" s="776"/>
      <c r="H280" s="777"/>
      <c r="I280" s="778">
        <f t="shared" si="375"/>
        <v>0</v>
      </c>
      <c r="J280" s="776"/>
      <c r="K280" s="777"/>
      <c r="L280" s="778">
        <f t="shared" si="376"/>
        <v>0</v>
      </c>
      <c r="M280" s="776"/>
      <c r="N280" s="777"/>
      <c r="O280" s="778">
        <f t="shared" si="377"/>
        <v>0</v>
      </c>
      <c r="P280" s="779"/>
    </row>
    <row r="281" spans="1:16" hidden="1" x14ac:dyDescent="0.25">
      <c r="A281" s="846">
        <v>7700</v>
      </c>
      <c r="B281" s="847" t="s">
        <v>300</v>
      </c>
      <c r="C281" s="848">
        <f t="shared" si="371"/>
        <v>0</v>
      </c>
      <c r="D281" s="849">
        <f t="shared" ref="D281:O281" si="378">D282</f>
        <v>0</v>
      </c>
      <c r="E281" s="850">
        <f t="shared" si="378"/>
        <v>0</v>
      </c>
      <c r="F281" s="851">
        <f t="shared" si="378"/>
        <v>0</v>
      </c>
      <c r="G281" s="849">
        <f t="shared" si="378"/>
        <v>0</v>
      </c>
      <c r="H281" s="850">
        <f t="shared" si="378"/>
        <v>0</v>
      </c>
      <c r="I281" s="851">
        <f t="shared" si="378"/>
        <v>0</v>
      </c>
      <c r="J281" s="849">
        <f t="shared" si="378"/>
        <v>0</v>
      </c>
      <c r="K281" s="850">
        <f t="shared" si="378"/>
        <v>0</v>
      </c>
      <c r="L281" s="851">
        <f t="shared" si="378"/>
        <v>0</v>
      </c>
      <c r="M281" s="849">
        <f t="shared" si="378"/>
        <v>0</v>
      </c>
      <c r="N281" s="850">
        <f t="shared" si="378"/>
        <v>0</v>
      </c>
      <c r="O281" s="851">
        <f t="shared" si="378"/>
        <v>0</v>
      </c>
      <c r="P281" s="852"/>
    </row>
    <row r="282" spans="1:16" ht="12" hidden="1" customHeight="1" x14ac:dyDescent="0.25">
      <c r="A282" s="842">
        <v>7720</v>
      </c>
      <c r="B282" s="805" t="s">
        <v>301</v>
      </c>
      <c r="C282" s="853">
        <f t="shared" si="371"/>
        <v>0</v>
      </c>
      <c r="D282" s="854"/>
      <c r="E282" s="855"/>
      <c r="F282" s="856">
        <f>D282+E282</f>
        <v>0</v>
      </c>
      <c r="G282" s="857"/>
      <c r="H282" s="858"/>
      <c r="I282" s="856">
        <f>G282+H282</f>
        <v>0</v>
      </c>
      <c r="J282" s="857"/>
      <c r="K282" s="858"/>
      <c r="L282" s="856">
        <f>K282+J282</f>
        <v>0</v>
      </c>
      <c r="M282" s="857"/>
      <c r="N282" s="858"/>
      <c r="O282" s="856">
        <f>N282+M282</f>
        <v>0</v>
      </c>
      <c r="P282" s="859"/>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10708</v>
      </c>
      <c r="D286" s="188">
        <f>SUM(D287:D288)</f>
        <v>10708</v>
      </c>
      <c r="E286" s="189">
        <f t="shared" ref="E286:F286" si="381">SUM(E287:E288)</f>
        <v>0</v>
      </c>
      <c r="F286" s="55">
        <f t="shared" si="381"/>
        <v>10708</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10708</v>
      </c>
      <c r="D287" s="193">
        <v>10708</v>
      </c>
      <c r="E287" s="194"/>
      <c r="F287" s="55">
        <f t="shared" ref="F287:F288" si="385">D287+E287</f>
        <v>10708</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13192</v>
      </c>
      <c r="D289" s="248">
        <f t="shared" ref="D289:O289" si="389">SUM(D286,D269,D230,D195,D187,D173,D75,D53,D283)</f>
        <v>13192</v>
      </c>
      <c r="E289" s="249">
        <f t="shared" si="389"/>
        <v>0</v>
      </c>
      <c r="F289" s="250">
        <f t="shared" si="389"/>
        <v>13192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889" t="s">
        <v>311</v>
      </c>
      <c r="B290" s="890"/>
      <c r="C290" s="252">
        <f t="shared" si="371"/>
        <v>10708</v>
      </c>
      <c r="D290" s="253">
        <f>SUM(D24,D25,D41)-D51</f>
        <v>10708</v>
      </c>
      <c r="E290" s="254">
        <f t="shared" ref="E290:F290" si="390">SUM(E24,E25,E41)-E51</f>
        <v>0</v>
      </c>
      <c r="F290" s="255">
        <f t="shared" si="390"/>
        <v>10708</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891" t="s">
        <v>312</v>
      </c>
      <c r="B291" s="892"/>
      <c r="C291" s="257">
        <f t="shared" si="371"/>
        <v>-10708</v>
      </c>
      <c r="D291" s="258">
        <f t="shared" ref="D291:O291" si="394">SUM(D292,D293)-D300+D301</f>
        <v>-10708</v>
      </c>
      <c r="E291" s="259">
        <f t="shared" si="394"/>
        <v>0</v>
      </c>
      <c r="F291" s="260">
        <f t="shared" si="394"/>
        <v>-10708</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-10708</v>
      </c>
      <c r="D292" s="157">
        <f t="shared" ref="D292:O292" si="395">D21-D286</f>
        <v>-10708</v>
      </c>
      <c r="E292" s="158">
        <f t="shared" si="395"/>
        <v>0</v>
      </c>
      <c r="F292" s="159">
        <f t="shared" si="395"/>
        <v>-10708</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HtodQm2DuBbrsSLBU1yw4MLjCuyIB9X1nsp/NZQmaZy8XE/bqzr1vewrQA9nqOgb1ns0/445pqTZZ0SbI/PLg==" saltValue="41TIScTLpUHaxP/xB9FXWg==" spinCount="100000" sheet="1" objects="1" scenarios="1" formatCells="0" formatColumns="0" formatRows="0" deleteColumns="0"/>
  <autoFilter ref="A18:P301">
    <filterColumn colId="2">
      <filters>
        <filter val="1 534"/>
        <filter val="10 708"/>
        <filter val="-10 708"/>
        <filter val="13 192"/>
        <filter val="150"/>
        <filter val="2 334"/>
        <filter val="2 484"/>
        <filter val="8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2019.gada 19.decembra saistošajiem noteikumiem Nr.56
(protokols Nr.16, 31.punkts)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S1" sqref="S1"/>
    </sheetView>
  </sheetViews>
  <sheetFormatPr defaultRowHeight="15"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1158</v>
      </c>
      <c r="P1" s="1"/>
    </row>
    <row r="2" spans="1:17" ht="35.25" customHeight="1" x14ac:dyDescent="0.25">
      <c r="A2" s="918" t="s">
        <v>1</v>
      </c>
      <c r="B2" s="919"/>
      <c r="C2" s="919"/>
      <c r="D2" s="919"/>
      <c r="E2" s="919"/>
      <c r="F2" s="919"/>
      <c r="G2" s="919"/>
      <c r="H2" s="919"/>
      <c r="I2" s="919"/>
      <c r="J2" s="919"/>
      <c r="K2" s="919"/>
      <c r="L2" s="919"/>
      <c r="M2" s="919"/>
      <c r="N2" s="919"/>
      <c r="O2" s="919"/>
      <c r="P2" s="920"/>
      <c r="Q2" s="867"/>
    </row>
    <row r="3" spans="1:17" ht="12.75" customHeight="1" x14ac:dyDescent="0.25">
      <c r="A3" s="5" t="s">
        <v>2</v>
      </c>
      <c r="B3" s="6"/>
      <c r="C3" s="921" t="s">
        <v>1159</v>
      </c>
      <c r="D3" s="921"/>
      <c r="E3" s="921"/>
      <c r="F3" s="921"/>
      <c r="G3" s="921"/>
      <c r="H3" s="921"/>
      <c r="I3" s="921"/>
      <c r="J3" s="921"/>
      <c r="K3" s="921"/>
      <c r="L3" s="921"/>
      <c r="M3" s="921"/>
      <c r="N3" s="921"/>
      <c r="O3" s="921"/>
      <c r="P3" s="922"/>
      <c r="Q3" s="867"/>
    </row>
    <row r="4" spans="1:17" ht="12.75" customHeight="1" x14ac:dyDescent="0.25">
      <c r="A4" s="5" t="s">
        <v>4</v>
      </c>
      <c r="B4" s="6"/>
      <c r="C4" s="921" t="s">
        <v>1160</v>
      </c>
      <c r="D4" s="921"/>
      <c r="E4" s="921"/>
      <c r="F4" s="921"/>
      <c r="G4" s="921"/>
      <c r="H4" s="921"/>
      <c r="I4" s="921"/>
      <c r="J4" s="921"/>
      <c r="K4" s="921"/>
      <c r="L4" s="921"/>
      <c r="M4" s="921"/>
      <c r="N4" s="921"/>
      <c r="O4" s="921"/>
      <c r="P4" s="922"/>
      <c r="Q4" s="867"/>
    </row>
    <row r="5" spans="1:17" ht="12.75" customHeight="1" x14ac:dyDescent="0.25">
      <c r="A5" s="7" t="s">
        <v>6</v>
      </c>
      <c r="B5" s="8"/>
      <c r="C5" s="916" t="s">
        <v>1161</v>
      </c>
      <c r="D5" s="916"/>
      <c r="E5" s="916"/>
      <c r="F5" s="916"/>
      <c r="G5" s="916"/>
      <c r="H5" s="916"/>
      <c r="I5" s="916"/>
      <c r="J5" s="916"/>
      <c r="K5" s="916"/>
      <c r="L5" s="916"/>
      <c r="M5" s="916"/>
      <c r="N5" s="916"/>
      <c r="O5" s="916"/>
      <c r="P5" s="917"/>
      <c r="Q5" s="867"/>
    </row>
    <row r="6" spans="1:17" ht="12.75" customHeight="1" x14ac:dyDescent="0.25">
      <c r="A6" s="7" t="s">
        <v>8</v>
      </c>
      <c r="B6" s="8"/>
      <c r="C6" s="916" t="s">
        <v>969</v>
      </c>
      <c r="D6" s="916"/>
      <c r="E6" s="916"/>
      <c r="F6" s="916"/>
      <c r="G6" s="916"/>
      <c r="H6" s="916"/>
      <c r="I6" s="916"/>
      <c r="J6" s="916"/>
      <c r="K6" s="916"/>
      <c r="L6" s="916"/>
      <c r="M6" s="916"/>
      <c r="N6" s="916"/>
      <c r="O6" s="916"/>
      <c r="P6" s="917"/>
      <c r="Q6" s="867"/>
    </row>
    <row r="7" spans="1:17" ht="24.75" customHeight="1" x14ac:dyDescent="0.25">
      <c r="A7" s="7" t="s">
        <v>10</v>
      </c>
      <c r="B7" s="8"/>
      <c r="C7" s="921" t="s">
        <v>1152</v>
      </c>
      <c r="D7" s="921"/>
      <c r="E7" s="921"/>
      <c r="F7" s="921"/>
      <c r="G7" s="921"/>
      <c r="H7" s="921"/>
      <c r="I7" s="921"/>
      <c r="J7" s="921"/>
      <c r="K7" s="921"/>
      <c r="L7" s="921"/>
      <c r="M7" s="921"/>
      <c r="N7" s="921"/>
      <c r="O7" s="921"/>
      <c r="P7" s="922"/>
      <c r="Q7" s="867"/>
    </row>
    <row r="8" spans="1:17" ht="12.75" customHeight="1" x14ac:dyDescent="0.25">
      <c r="A8" s="9" t="s">
        <v>12</v>
      </c>
      <c r="B8" s="8"/>
      <c r="C8" s="923"/>
      <c r="D8" s="923"/>
      <c r="E8" s="923"/>
      <c r="F8" s="923"/>
      <c r="G8" s="923"/>
      <c r="H8" s="923"/>
      <c r="I8" s="923"/>
      <c r="J8" s="923"/>
      <c r="K8" s="923"/>
      <c r="L8" s="923"/>
      <c r="M8" s="923"/>
      <c r="N8" s="923"/>
      <c r="O8" s="923"/>
      <c r="P8" s="924"/>
      <c r="Q8" s="867"/>
    </row>
    <row r="9" spans="1:17" ht="12.75" customHeight="1" x14ac:dyDescent="0.25">
      <c r="A9" s="7"/>
      <c r="B9" s="8" t="s">
        <v>13</v>
      </c>
      <c r="C9" s="916" t="s">
        <v>1162</v>
      </c>
      <c r="D9" s="916"/>
      <c r="E9" s="916"/>
      <c r="F9" s="916"/>
      <c r="G9" s="916"/>
      <c r="H9" s="916"/>
      <c r="I9" s="916"/>
      <c r="J9" s="916"/>
      <c r="K9" s="916"/>
      <c r="L9" s="916"/>
      <c r="M9" s="916"/>
      <c r="N9" s="916"/>
      <c r="O9" s="916"/>
      <c r="P9" s="917"/>
      <c r="Q9" s="867"/>
    </row>
    <row r="10" spans="1:17" ht="12.75" customHeight="1" x14ac:dyDescent="0.25">
      <c r="A10" s="7"/>
      <c r="B10" s="8" t="s">
        <v>15</v>
      </c>
      <c r="C10" s="916" t="s">
        <v>1163</v>
      </c>
      <c r="D10" s="916"/>
      <c r="E10" s="916"/>
      <c r="F10" s="916"/>
      <c r="G10" s="916"/>
      <c r="H10" s="916"/>
      <c r="I10" s="916"/>
      <c r="J10" s="916"/>
      <c r="K10" s="916"/>
      <c r="L10" s="916"/>
      <c r="M10" s="916"/>
      <c r="N10" s="916"/>
      <c r="O10" s="916"/>
      <c r="P10" s="917"/>
      <c r="Q10" s="867"/>
    </row>
    <row r="11" spans="1:17" ht="12.75" customHeight="1" x14ac:dyDescent="0.25">
      <c r="A11" s="7"/>
      <c r="B11" s="8" t="s">
        <v>17</v>
      </c>
      <c r="C11" s="923"/>
      <c r="D11" s="923"/>
      <c r="E11" s="923"/>
      <c r="F11" s="923"/>
      <c r="G11" s="923"/>
      <c r="H11" s="923"/>
      <c r="I11" s="923"/>
      <c r="J11" s="923"/>
      <c r="K11" s="923"/>
      <c r="L11" s="923"/>
      <c r="M11" s="923"/>
      <c r="N11" s="923"/>
      <c r="O11" s="923"/>
      <c r="P11" s="924"/>
      <c r="Q11" s="867"/>
    </row>
    <row r="12" spans="1:17" ht="12.75" customHeight="1" x14ac:dyDescent="0.25">
      <c r="A12" s="7"/>
      <c r="B12" s="8" t="s">
        <v>18</v>
      </c>
      <c r="C12" s="916" t="s">
        <v>1164</v>
      </c>
      <c r="D12" s="916"/>
      <c r="E12" s="916"/>
      <c r="F12" s="916"/>
      <c r="G12" s="916"/>
      <c r="H12" s="916"/>
      <c r="I12" s="916"/>
      <c r="J12" s="916"/>
      <c r="K12" s="916"/>
      <c r="L12" s="916"/>
      <c r="M12" s="916"/>
      <c r="N12" s="916"/>
      <c r="O12" s="916"/>
      <c r="P12" s="917"/>
      <c r="Q12" s="867"/>
    </row>
    <row r="13" spans="1:17" ht="12.75" customHeight="1" x14ac:dyDescent="0.25">
      <c r="A13" s="7"/>
      <c r="B13" s="8" t="s">
        <v>20</v>
      </c>
      <c r="C13" s="916"/>
      <c r="D13" s="916"/>
      <c r="E13" s="916"/>
      <c r="F13" s="916"/>
      <c r="G13" s="916"/>
      <c r="H13" s="916"/>
      <c r="I13" s="916"/>
      <c r="J13" s="916"/>
      <c r="K13" s="916"/>
      <c r="L13" s="916"/>
      <c r="M13" s="916"/>
      <c r="N13" s="916"/>
      <c r="O13" s="916"/>
      <c r="P13" s="917"/>
      <c r="Q13" s="867"/>
    </row>
    <row r="14" spans="1:17" ht="12.75" customHeight="1" x14ac:dyDescent="0.25">
      <c r="A14" s="10"/>
      <c r="B14" s="11"/>
      <c r="C14" s="896"/>
      <c r="D14" s="896"/>
      <c r="E14" s="896"/>
      <c r="F14" s="896"/>
      <c r="G14" s="896"/>
      <c r="H14" s="896"/>
      <c r="I14" s="896"/>
      <c r="J14" s="896"/>
      <c r="K14" s="896"/>
      <c r="L14" s="896"/>
      <c r="M14" s="896"/>
      <c r="N14" s="896"/>
      <c r="O14" s="896"/>
      <c r="P14" s="897"/>
      <c r="Q14" s="867"/>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727092</v>
      </c>
      <c r="D20" s="32">
        <f>SUM(D21,D24,D25,D41,D43)</f>
        <v>529234</v>
      </c>
      <c r="E20" s="33">
        <f t="shared" ref="E20:F20" si="1">SUM(E21,E24,E25,E41,E43)</f>
        <v>0</v>
      </c>
      <c r="F20" s="34">
        <f t="shared" si="1"/>
        <v>529234</v>
      </c>
      <c r="G20" s="32">
        <f>SUM(G21,G24,G43)</f>
        <v>175719</v>
      </c>
      <c r="H20" s="33">
        <f t="shared" ref="H20:I20" si="2">SUM(H21,H24,H43)</f>
        <v>0</v>
      </c>
      <c r="I20" s="34">
        <f t="shared" si="2"/>
        <v>175719</v>
      </c>
      <c r="J20" s="32">
        <f>SUM(J21,J26,J43)</f>
        <v>22139</v>
      </c>
      <c r="K20" s="33">
        <f t="shared" ref="K20:L20" si="3">SUM(K21,K26,K43)</f>
        <v>0</v>
      </c>
      <c r="L20" s="34">
        <f t="shared" si="3"/>
        <v>22139</v>
      </c>
      <c r="M20" s="32">
        <f>SUM(M21,M45)</f>
        <v>0</v>
      </c>
      <c r="N20" s="33">
        <f t="shared" ref="N20:O20" si="4">SUM(N21,N45)</f>
        <v>0</v>
      </c>
      <c r="O20" s="34">
        <f t="shared" si="4"/>
        <v>0</v>
      </c>
      <c r="P20" s="35"/>
    </row>
    <row r="21" spans="1:16" ht="15.75" thickTop="1" x14ac:dyDescent="0.25">
      <c r="A21" s="36"/>
      <c r="B21" s="37" t="s">
        <v>41</v>
      </c>
      <c r="C21" s="38">
        <f t="shared" si="0"/>
        <v>2778</v>
      </c>
      <c r="D21" s="39">
        <f>SUM(D22:D23)</f>
        <v>0</v>
      </c>
      <c r="E21" s="40">
        <f t="shared" ref="E21:F21" si="5">SUM(E22:E23)</f>
        <v>0</v>
      </c>
      <c r="F21" s="41">
        <f t="shared" si="5"/>
        <v>0</v>
      </c>
      <c r="G21" s="39">
        <f>SUM(G22:G23)</f>
        <v>0</v>
      </c>
      <c r="H21" s="40">
        <f t="shared" ref="H21:I21" si="6">SUM(H22:H23)</f>
        <v>0</v>
      </c>
      <c r="I21" s="41">
        <f t="shared" si="6"/>
        <v>0</v>
      </c>
      <c r="J21" s="39">
        <f>SUM(J22:J23)</f>
        <v>2778</v>
      </c>
      <c r="K21" s="40">
        <f t="shared" ref="K21:L21" si="7">SUM(K22:K23)</f>
        <v>0</v>
      </c>
      <c r="L21" s="41">
        <f t="shared" si="7"/>
        <v>2778</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5.75" customHeight="1" x14ac:dyDescent="0.25">
      <c r="A23" s="868"/>
      <c r="B23" s="869" t="s">
        <v>43</v>
      </c>
      <c r="C23" s="870">
        <f t="shared" si="0"/>
        <v>2778</v>
      </c>
      <c r="D23" s="871"/>
      <c r="E23" s="492"/>
      <c r="F23" s="872">
        <f t="shared" ref="F23:F25" si="9">D23+E23</f>
        <v>0</v>
      </c>
      <c r="G23" s="871"/>
      <c r="H23" s="492"/>
      <c r="I23" s="872">
        <f t="shared" ref="I23:I24" si="10">G23+H23</f>
        <v>0</v>
      </c>
      <c r="J23" s="871">
        <v>2778</v>
      </c>
      <c r="K23" s="492"/>
      <c r="L23" s="873">
        <f>K23+J23</f>
        <v>2778</v>
      </c>
      <c r="M23" s="871"/>
      <c r="N23" s="492"/>
      <c r="O23" s="872">
        <f>N23+M23</f>
        <v>0</v>
      </c>
      <c r="P23" s="874"/>
    </row>
    <row r="24" spans="1:16" s="28" customFormat="1" ht="24.75" thickBot="1" x14ac:dyDescent="0.3">
      <c r="A24" s="58">
        <v>19300</v>
      </c>
      <c r="B24" s="58" t="s">
        <v>44</v>
      </c>
      <c r="C24" s="59">
        <f>F24+I24</f>
        <v>704953</v>
      </c>
      <c r="D24" s="60">
        <v>529234</v>
      </c>
      <c r="E24" s="61"/>
      <c r="F24" s="62">
        <f t="shared" si="9"/>
        <v>529234</v>
      </c>
      <c r="G24" s="60">
        <v>175719</v>
      </c>
      <c r="H24" s="61"/>
      <c r="I24" s="62">
        <f t="shared" si="10"/>
        <v>175719</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L26</f>
        <v>19286</v>
      </c>
      <c r="D26" s="72" t="s">
        <v>45</v>
      </c>
      <c r="E26" s="73" t="s">
        <v>45</v>
      </c>
      <c r="F26" s="74" t="s">
        <v>45</v>
      </c>
      <c r="G26" s="72" t="s">
        <v>45</v>
      </c>
      <c r="H26" s="73" t="s">
        <v>45</v>
      </c>
      <c r="I26" s="74" t="s">
        <v>45</v>
      </c>
      <c r="J26" s="76">
        <f>SUM(J27,J31,J33,J36)</f>
        <v>19286</v>
      </c>
      <c r="K26" s="77">
        <f t="shared" ref="K26:L26" si="11">SUM(K27,K31,K33,K36)</f>
        <v>0</v>
      </c>
      <c r="L26" s="78">
        <f t="shared" si="11"/>
        <v>19286</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customHeight="1" x14ac:dyDescent="0.25">
      <c r="A36" s="79">
        <v>21390</v>
      </c>
      <c r="B36" s="67" t="s">
        <v>57</v>
      </c>
      <c r="C36" s="68">
        <f t="shared" si="16"/>
        <v>19286</v>
      </c>
      <c r="D36" s="72" t="s">
        <v>45</v>
      </c>
      <c r="E36" s="73" t="s">
        <v>45</v>
      </c>
      <c r="F36" s="74" t="s">
        <v>45</v>
      </c>
      <c r="G36" s="72" t="s">
        <v>45</v>
      </c>
      <c r="H36" s="73" t="s">
        <v>45</v>
      </c>
      <c r="I36" s="74" t="s">
        <v>45</v>
      </c>
      <c r="J36" s="76">
        <f>SUM(J37:J40)</f>
        <v>19286</v>
      </c>
      <c r="K36" s="77">
        <f t="shared" ref="K36:L36" si="19">SUM(K37:K40)</f>
        <v>0</v>
      </c>
      <c r="L36" s="78">
        <f t="shared" si="19"/>
        <v>19286</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19286</v>
      </c>
      <c r="D40" s="109" t="s">
        <v>45</v>
      </c>
      <c r="E40" s="110" t="s">
        <v>45</v>
      </c>
      <c r="F40" s="111" t="s">
        <v>45</v>
      </c>
      <c r="G40" s="109" t="s">
        <v>45</v>
      </c>
      <c r="H40" s="110" t="s">
        <v>45</v>
      </c>
      <c r="I40" s="111" t="s">
        <v>45</v>
      </c>
      <c r="J40" s="112">
        <v>19286</v>
      </c>
      <c r="K40" s="113"/>
      <c r="L40" s="114">
        <f t="shared" si="20"/>
        <v>19286</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x14ac:dyDescent="0.25">
      <c r="A43" s="79">
        <v>21490</v>
      </c>
      <c r="B43" s="67" t="s">
        <v>64</v>
      </c>
      <c r="C43" s="130">
        <f>F43+I43+L43</f>
        <v>75</v>
      </c>
      <c r="D43" s="76">
        <f>D44</f>
        <v>0</v>
      </c>
      <c r="E43" s="77">
        <f t="shared" ref="E43:L43" si="22">E44</f>
        <v>0</v>
      </c>
      <c r="F43" s="78">
        <f t="shared" si="22"/>
        <v>0</v>
      </c>
      <c r="G43" s="76">
        <f t="shared" si="22"/>
        <v>0</v>
      </c>
      <c r="H43" s="77">
        <f t="shared" si="22"/>
        <v>0</v>
      </c>
      <c r="I43" s="78">
        <f t="shared" si="22"/>
        <v>0</v>
      </c>
      <c r="J43" s="76">
        <f t="shared" si="22"/>
        <v>75</v>
      </c>
      <c r="K43" s="77">
        <f t="shared" si="22"/>
        <v>0</v>
      </c>
      <c r="L43" s="78">
        <f t="shared" si="22"/>
        <v>75</v>
      </c>
      <c r="M43" s="76" t="s">
        <v>45</v>
      </c>
      <c r="N43" s="77" t="s">
        <v>45</v>
      </c>
      <c r="O43" s="78" t="s">
        <v>45</v>
      </c>
      <c r="P43" s="75"/>
    </row>
    <row r="44" spans="1:16" s="28" customFormat="1" ht="24" customHeight="1" x14ac:dyDescent="0.25">
      <c r="A44" s="51">
        <v>21499</v>
      </c>
      <c r="B44" s="87" t="s">
        <v>65</v>
      </c>
      <c r="C44" s="131">
        <f>F44+I44+L44</f>
        <v>75</v>
      </c>
      <c r="D44" s="46"/>
      <c r="E44" s="47"/>
      <c r="F44" s="132">
        <f>D44+E44</f>
        <v>0</v>
      </c>
      <c r="G44" s="46"/>
      <c r="H44" s="47"/>
      <c r="I44" s="132">
        <f>G44+H44</f>
        <v>0</v>
      </c>
      <c r="J44" s="46">
        <v>75</v>
      </c>
      <c r="K44" s="47"/>
      <c r="L44" s="48">
        <f>K44+J44</f>
        <v>75</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727092</v>
      </c>
      <c r="D50" s="157">
        <f>SUM(D51,D286)</f>
        <v>529234</v>
      </c>
      <c r="E50" s="158">
        <f t="shared" ref="E50:F50" si="26">SUM(E51,E286)</f>
        <v>0</v>
      </c>
      <c r="F50" s="159">
        <f t="shared" si="26"/>
        <v>529234</v>
      </c>
      <c r="G50" s="157">
        <f>SUM(G51,G286)</f>
        <v>175719</v>
      </c>
      <c r="H50" s="158">
        <f>SUM(H51,H286)</f>
        <v>0</v>
      </c>
      <c r="I50" s="159">
        <f t="shared" ref="I50" si="27">SUM(I51,I286)</f>
        <v>175719</v>
      </c>
      <c r="J50" s="32">
        <f>SUM(J51,J286)</f>
        <v>22139</v>
      </c>
      <c r="K50" s="33">
        <f t="shared" ref="K50:L50" si="28">SUM(K51,K286)</f>
        <v>0</v>
      </c>
      <c r="L50" s="34">
        <f t="shared" si="28"/>
        <v>22139</v>
      </c>
      <c r="M50" s="32">
        <f>SUM(M51,M286)</f>
        <v>0</v>
      </c>
      <c r="N50" s="33">
        <f t="shared" ref="N50:O50" si="29">SUM(N51,N286)</f>
        <v>0</v>
      </c>
      <c r="O50" s="34">
        <f t="shared" si="29"/>
        <v>0</v>
      </c>
      <c r="P50" s="35"/>
    </row>
    <row r="51" spans="1:16" s="28" customFormat="1" ht="36.75" thickTop="1" x14ac:dyDescent="0.25">
      <c r="A51" s="160"/>
      <c r="B51" s="161" t="s">
        <v>71</v>
      </c>
      <c r="C51" s="162">
        <f t="shared" si="0"/>
        <v>727047</v>
      </c>
      <c r="D51" s="163">
        <f>SUM(D52,D194)</f>
        <v>529234</v>
      </c>
      <c r="E51" s="164">
        <f t="shared" ref="E51:F51" si="30">SUM(E52,E194)</f>
        <v>0</v>
      </c>
      <c r="F51" s="165">
        <f t="shared" si="30"/>
        <v>529234</v>
      </c>
      <c r="G51" s="163">
        <f>SUM(G52,G194)</f>
        <v>175674</v>
      </c>
      <c r="H51" s="164">
        <f t="shared" ref="H51:I51" si="31">SUM(H52,H194)</f>
        <v>0</v>
      </c>
      <c r="I51" s="165">
        <f t="shared" si="31"/>
        <v>175674</v>
      </c>
      <c r="J51" s="166">
        <f>SUM(J52,J194)</f>
        <v>22139</v>
      </c>
      <c r="K51" s="167">
        <f t="shared" ref="K51:L51" si="32">SUM(K52,K194)</f>
        <v>0</v>
      </c>
      <c r="L51" s="168">
        <f t="shared" si="32"/>
        <v>22139</v>
      </c>
      <c r="M51" s="166">
        <f>SUM(M52,M194)</f>
        <v>0</v>
      </c>
      <c r="N51" s="167">
        <f t="shared" ref="N51:O51" si="33">SUM(N52,N194)</f>
        <v>0</v>
      </c>
      <c r="O51" s="168">
        <f t="shared" si="33"/>
        <v>0</v>
      </c>
      <c r="P51" s="169"/>
    </row>
    <row r="52" spans="1:16" s="28" customFormat="1" ht="24" x14ac:dyDescent="0.25">
      <c r="A52" s="24"/>
      <c r="B52" s="22" t="s">
        <v>72</v>
      </c>
      <c r="C52" s="170">
        <f t="shared" si="0"/>
        <v>714953</v>
      </c>
      <c r="D52" s="171">
        <f>SUM(D53,D75,D173,D187)</f>
        <v>518909</v>
      </c>
      <c r="E52" s="172">
        <f t="shared" ref="E52:F52" si="34">SUM(E53,E75,E173,E187)</f>
        <v>0</v>
      </c>
      <c r="F52" s="173">
        <f t="shared" si="34"/>
        <v>518909</v>
      </c>
      <c r="G52" s="171">
        <f>SUM(G53,G75,G173,G187)</f>
        <v>173905</v>
      </c>
      <c r="H52" s="172">
        <f t="shared" ref="H52:I52" si="35">SUM(H53,H75,H173,H187)</f>
        <v>0</v>
      </c>
      <c r="I52" s="173">
        <f t="shared" si="35"/>
        <v>173905</v>
      </c>
      <c r="J52" s="171">
        <f>SUM(J53,J75,J173,J187)</f>
        <v>22139</v>
      </c>
      <c r="K52" s="172">
        <f t="shared" ref="K52:L52" si="36">SUM(K53,K75,K173,K187)</f>
        <v>0</v>
      </c>
      <c r="L52" s="173">
        <f t="shared" si="36"/>
        <v>22139</v>
      </c>
      <c r="M52" s="171">
        <f>SUM(M53,M75,M173,M187)</f>
        <v>0</v>
      </c>
      <c r="N52" s="172">
        <f t="shared" ref="N52:O52" si="37">SUM(N53,N75,N173,N187)</f>
        <v>0</v>
      </c>
      <c r="O52" s="173">
        <f t="shared" si="37"/>
        <v>0</v>
      </c>
      <c r="P52" s="174"/>
    </row>
    <row r="53" spans="1:16" s="28" customFormat="1" ht="12" x14ac:dyDescent="0.25">
      <c r="A53" s="175">
        <v>1000</v>
      </c>
      <c r="B53" s="175" t="s">
        <v>73</v>
      </c>
      <c r="C53" s="176">
        <f t="shared" si="0"/>
        <v>631529</v>
      </c>
      <c r="D53" s="177">
        <f>SUM(D54,D67)</f>
        <v>460137</v>
      </c>
      <c r="E53" s="178">
        <f t="shared" ref="E53:F53" si="38">SUM(E54,E67)</f>
        <v>0</v>
      </c>
      <c r="F53" s="179">
        <f t="shared" si="38"/>
        <v>460137</v>
      </c>
      <c r="G53" s="177">
        <f>SUM(G54,G67)</f>
        <v>171392</v>
      </c>
      <c r="H53" s="178">
        <f t="shared" ref="H53:I53" si="39">SUM(H54,H67)</f>
        <v>0</v>
      </c>
      <c r="I53" s="179">
        <f t="shared" si="39"/>
        <v>171392</v>
      </c>
      <c r="J53" s="177">
        <f>SUM(J54,J67)</f>
        <v>0</v>
      </c>
      <c r="K53" s="178">
        <f t="shared" ref="K53:L53" si="40">SUM(K54,K67)</f>
        <v>0</v>
      </c>
      <c r="L53" s="179">
        <f t="shared" si="40"/>
        <v>0</v>
      </c>
      <c r="M53" s="177">
        <f>SUM(M54,M67)</f>
        <v>0</v>
      </c>
      <c r="N53" s="178">
        <f t="shared" ref="N53:O53" si="41">SUM(N54,N67)</f>
        <v>0</v>
      </c>
      <c r="O53" s="179">
        <f t="shared" si="41"/>
        <v>0</v>
      </c>
      <c r="P53" s="180"/>
    </row>
    <row r="54" spans="1:16" ht="13.5" customHeight="1" x14ac:dyDescent="0.25">
      <c r="A54" s="67">
        <v>1100</v>
      </c>
      <c r="B54" s="181" t="s">
        <v>74</v>
      </c>
      <c r="C54" s="68">
        <f t="shared" si="0"/>
        <v>474671</v>
      </c>
      <c r="D54" s="182">
        <f>SUM(D55,D58,D66)</f>
        <v>337855</v>
      </c>
      <c r="E54" s="183">
        <f t="shared" ref="E54:F54" si="42">SUM(E55,E58,E66)</f>
        <v>0</v>
      </c>
      <c r="F54" s="71">
        <f t="shared" si="42"/>
        <v>337855</v>
      </c>
      <c r="G54" s="182">
        <f>SUM(G55,G58,G66)</f>
        <v>136816</v>
      </c>
      <c r="H54" s="183">
        <f t="shared" ref="H54:I54" si="43">SUM(H55,H58,H66)</f>
        <v>0</v>
      </c>
      <c r="I54" s="71">
        <f t="shared" si="43"/>
        <v>136816</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75</v>
      </c>
      <c r="C55" s="141">
        <f t="shared" si="0"/>
        <v>435263</v>
      </c>
      <c r="D55" s="185">
        <f>SUM(D56:D57)</f>
        <v>299353</v>
      </c>
      <c r="E55" s="186">
        <f t="shared" ref="E55:F55" si="46">SUM(E56:E57)</f>
        <v>0</v>
      </c>
      <c r="F55" s="139">
        <f t="shared" si="46"/>
        <v>299353</v>
      </c>
      <c r="G55" s="185">
        <f>SUM(G56:G57)</f>
        <v>136269</v>
      </c>
      <c r="H55" s="186">
        <f t="shared" ref="H55:I55" si="47">SUM(H56:H57)</f>
        <v>-359</v>
      </c>
      <c r="I55" s="139">
        <f t="shared" si="47"/>
        <v>135910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3.25" customHeight="1" x14ac:dyDescent="0.25">
      <c r="A57" s="51">
        <v>1119</v>
      </c>
      <c r="B57" s="87" t="s">
        <v>77</v>
      </c>
      <c r="C57" s="88">
        <f t="shared" si="0"/>
        <v>435263</v>
      </c>
      <c r="D57" s="53">
        <v>299353</v>
      </c>
      <c r="E57" s="54"/>
      <c r="F57" s="55">
        <f t="shared" si="50"/>
        <v>299353</v>
      </c>
      <c r="G57" s="53">
        <v>136269</v>
      </c>
      <c r="H57" s="54">
        <v>-359</v>
      </c>
      <c r="I57" s="55">
        <f t="shared" si="51"/>
        <v>135910</v>
      </c>
      <c r="J57" s="53"/>
      <c r="K57" s="54"/>
      <c r="L57" s="55">
        <f t="shared" si="52"/>
        <v>0</v>
      </c>
      <c r="M57" s="53"/>
      <c r="N57" s="54"/>
      <c r="O57" s="55">
        <f t="shared" si="53"/>
        <v>0</v>
      </c>
      <c r="P57" s="875" t="s">
        <v>1165</v>
      </c>
    </row>
    <row r="58" spans="1:16" x14ac:dyDescent="0.25">
      <c r="A58" s="187">
        <v>1140</v>
      </c>
      <c r="B58" s="87" t="s">
        <v>78</v>
      </c>
      <c r="C58" s="88">
        <f t="shared" si="0"/>
        <v>36100</v>
      </c>
      <c r="D58" s="188">
        <f>SUM(D59:D65)</f>
        <v>35194</v>
      </c>
      <c r="E58" s="189">
        <f>SUM(E59:E65)</f>
        <v>0</v>
      </c>
      <c r="F58" s="55">
        <f t="shared" ref="F58" si="54">SUM(F59:F65)</f>
        <v>35194</v>
      </c>
      <c r="G58" s="188">
        <f>SUM(G59:G65)</f>
        <v>547</v>
      </c>
      <c r="H58" s="189">
        <f t="shared" ref="H58:I58" si="55">SUM(H59:H65)</f>
        <v>359</v>
      </c>
      <c r="I58" s="55">
        <f t="shared" si="55"/>
        <v>906</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6.25" customHeight="1" x14ac:dyDescent="0.25">
      <c r="A61" s="51">
        <v>1145</v>
      </c>
      <c r="B61" s="87" t="s">
        <v>81</v>
      </c>
      <c r="C61" s="88">
        <f t="shared" si="0"/>
        <v>2713</v>
      </c>
      <c r="D61" s="53">
        <v>1807</v>
      </c>
      <c r="E61" s="54"/>
      <c r="F61" s="55">
        <f t="shared" si="58"/>
        <v>1807</v>
      </c>
      <c r="G61" s="53">
        <v>547</v>
      </c>
      <c r="H61" s="54">
        <v>359</v>
      </c>
      <c r="I61" s="55">
        <f t="shared" si="59"/>
        <v>906</v>
      </c>
      <c r="J61" s="53"/>
      <c r="K61" s="54"/>
      <c r="L61" s="55">
        <f t="shared" si="60"/>
        <v>0</v>
      </c>
      <c r="M61" s="53"/>
      <c r="N61" s="54"/>
      <c r="O61" s="55">
        <f t="shared" si="61"/>
        <v>0</v>
      </c>
      <c r="P61" s="875" t="s">
        <v>1166</v>
      </c>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3995</v>
      </c>
      <c r="D63" s="53">
        <v>3995</v>
      </c>
      <c r="E63" s="54"/>
      <c r="F63" s="55">
        <f t="shared" si="58"/>
        <v>3995</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23705</v>
      </c>
      <c r="D64" s="53">
        <v>23705</v>
      </c>
      <c r="E64" s="54"/>
      <c r="F64" s="55">
        <f t="shared" si="58"/>
        <v>23705</v>
      </c>
      <c r="G64" s="53"/>
      <c r="H64" s="54"/>
      <c r="I64" s="55">
        <f t="shared" si="59"/>
        <v>0</v>
      </c>
      <c r="J64" s="53"/>
      <c r="K64" s="54"/>
      <c r="L64" s="55">
        <f t="shared" si="60"/>
        <v>0</v>
      </c>
      <c r="M64" s="53"/>
      <c r="N64" s="54"/>
      <c r="O64" s="55">
        <f t="shared" si="61"/>
        <v>0</v>
      </c>
      <c r="P64" s="57"/>
    </row>
    <row r="65" spans="1:16" ht="24" customHeight="1" x14ac:dyDescent="0.25">
      <c r="A65" s="51">
        <v>1149</v>
      </c>
      <c r="B65" s="87" t="s">
        <v>85</v>
      </c>
      <c r="C65" s="88">
        <f t="shared" si="0"/>
        <v>486</v>
      </c>
      <c r="D65" s="53">
        <v>486</v>
      </c>
      <c r="E65" s="54"/>
      <c r="F65" s="55">
        <f t="shared" si="58"/>
        <v>486</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3308</v>
      </c>
      <c r="D66" s="142">
        <v>3308</v>
      </c>
      <c r="E66" s="143"/>
      <c r="F66" s="139">
        <f t="shared" si="58"/>
        <v>3308</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156858</v>
      </c>
      <c r="D67" s="182">
        <f>SUM(D68:D69)</f>
        <v>122282</v>
      </c>
      <c r="E67" s="183">
        <f t="shared" ref="E67:F67" si="62">SUM(E68:E69)</f>
        <v>0</v>
      </c>
      <c r="F67" s="71">
        <f t="shared" si="62"/>
        <v>122282</v>
      </c>
      <c r="G67" s="182">
        <f>SUM(G68:G69)</f>
        <v>34576</v>
      </c>
      <c r="H67" s="183">
        <f t="shared" ref="H67:I67" si="63">SUM(H68:H69)</f>
        <v>0</v>
      </c>
      <c r="I67" s="71">
        <f t="shared" si="63"/>
        <v>34576</v>
      </c>
      <c r="J67" s="182">
        <f>SUM(J68:J69)</f>
        <v>0</v>
      </c>
      <c r="K67" s="183">
        <f t="shared" ref="K67:L67" si="64">SUM(K68:K69)</f>
        <v>0</v>
      </c>
      <c r="L67" s="71">
        <f t="shared" si="64"/>
        <v>0</v>
      </c>
      <c r="M67" s="182">
        <f>SUM(M68:M69)</f>
        <v>0</v>
      </c>
      <c r="N67" s="183">
        <f t="shared" ref="N67:O67" si="65">SUM(N68:N69)</f>
        <v>0</v>
      </c>
      <c r="O67" s="71">
        <f t="shared" si="65"/>
        <v>0</v>
      </c>
      <c r="P67" s="75"/>
    </row>
    <row r="68" spans="1:16" ht="24" x14ac:dyDescent="0.25">
      <c r="A68" s="481">
        <v>1210</v>
      </c>
      <c r="B68" s="80" t="s">
        <v>88</v>
      </c>
      <c r="C68" s="81">
        <f t="shared" si="0"/>
        <v>119992</v>
      </c>
      <c r="D68" s="46">
        <v>86786</v>
      </c>
      <c r="E68" s="47"/>
      <c r="F68" s="132">
        <f>D68+E68</f>
        <v>86786</v>
      </c>
      <c r="G68" s="46">
        <v>33206</v>
      </c>
      <c r="H68" s="47"/>
      <c r="I68" s="132">
        <f>G68+H68</f>
        <v>33206</v>
      </c>
      <c r="J68" s="46"/>
      <c r="K68" s="47"/>
      <c r="L68" s="132">
        <f>K68+J68</f>
        <v>0</v>
      </c>
      <c r="M68" s="46"/>
      <c r="N68" s="47"/>
      <c r="O68" s="132">
        <f>N68+M68</f>
        <v>0</v>
      </c>
      <c r="P68" s="49"/>
    </row>
    <row r="69" spans="1:16" ht="24" x14ac:dyDescent="0.25">
      <c r="A69" s="187">
        <v>1220</v>
      </c>
      <c r="B69" s="87" t="s">
        <v>90</v>
      </c>
      <c r="C69" s="88">
        <f t="shared" si="0"/>
        <v>36866</v>
      </c>
      <c r="D69" s="188">
        <f>SUM(D70:D74)</f>
        <v>35496</v>
      </c>
      <c r="E69" s="189">
        <f t="shared" ref="E69:F69" si="66">SUM(E70:E74)</f>
        <v>0</v>
      </c>
      <c r="F69" s="55">
        <f t="shared" si="66"/>
        <v>35496</v>
      </c>
      <c r="G69" s="188">
        <f>SUM(G70:G74)</f>
        <v>1370</v>
      </c>
      <c r="H69" s="189">
        <f t="shared" ref="H69:I69" si="67">SUM(H70:H74)</f>
        <v>0</v>
      </c>
      <c r="I69" s="55">
        <f t="shared" si="67"/>
        <v>1370</v>
      </c>
      <c r="J69" s="188">
        <f>SUM(J70:J74)</f>
        <v>0</v>
      </c>
      <c r="K69" s="189">
        <f t="shared" ref="K69:L69" si="68">SUM(K70:K74)</f>
        <v>0</v>
      </c>
      <c r="L69" s="55">
        <f t="shared" si="68"/>
        <v>0</v>
      </c>
      <c r="M69" s="188">
        <f>SUM(M70:M74)</f>
        <v>0</v>
      </c>
      <c r="N69" s="189">
        <f t="shared" ref="N69:O69" si="69">SUM(N70:N74)</f>
        <v>0</v>
      </c>
      <c r="O69" s="55">
        <f t="shared" si="69"/>
        <v>0</v>
      </c>
      <c r="P69" s="57"/>
    </row>
    <row r="70" spans="1:16" ht="48" x14ac:dyDescent="0.25">
      <c r="A70" s="51">
        <v>1221</v>
      </c>
      <c r="B70" s="87" t="s">
        <v>91</v>
      </c>
      <c r="C70" s="88">
        <f t="shared" si="0"/>
        <v>23773</v>
      </c>
      <c r="D70" s="53">
        <v>22403</v>
      </c>
      <c r="E70" s="54"/>
      <c r="F70" s="55">
        <f t="shared" ref="F70:F74" si="70">D70+E70</f>
        <v>22403</v>
      </c>
      <c r="G70" s="53">
        <v>1370</v>
      </c>
      <c r="H70" s="54"/>
      <c r="I70" s="55">
        <f t="shared" ref="I70:I74" si="71">G70+H70</f>
        <v>1370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12593</v>
      </c>
      <c r="D73" s="53">
        <v>12593</v>
      </c>
      <c r="E73" s="54"/>
      <c r="F73" s="55">
        <f t="shared" si="70"/>
        <v>12593</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83424</v>
      </c>
      <c r="D75" s="177">
        <f>SUM(D76,D83,D130,D164,D165,D172)</f>
        <v>58772</v>
      </c>
      <c r="E75" s="178">
        <f t="shared" ref="E75:F75" si="74">SUM(E76,E83,E130,E164,E165,E172)</f>
        <v>0</v>
      </c>
      <c r="F75" s="179">
        <f t="shared" si="74"/>
        <v>58772</v>
      </c>
      <c r="G75" s="177">
        <f>SUM(G76,G83,G130,G164,G165,G172)</f>
        <v>2513</v>
      </c>
      <c r="H75" s="178">
        <f t="shared" ref="H75:I75" si="75">SUM(H76,H83,H130,H164,H165,H172)</f>
        <v>0</v>
      </c>
      <c r="I75" s="179">
        <f t="shared" si="75"/>
        <v>2513</v>
      </c>
      <c r="J75" s="177">
        <f>SUM(J76,J83,J130,J164,J165,J172)</f>
        <v>22139</v>
      </c>
      <c r="K75" s="178">
        <f t="shared" ref="K75:L75" si="76">SUM(K76,K83,K130,K164,K165,K172)</f>
        <v>0</v>
      </c>
      <c r="L75" s="179">
        <f t="shared" si="76"/>
        <v>22139</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81">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t="13.5" customHeight="1" x14ac:dyDescent="0.25">
      <c r="A83" s="67">
        <v>2200</v>
      </c>
      <c r="B83" s="181" t="s">
        <v>102</v>
      </c>
      <c r="C83" s="68">
        <f t="shared" si="0"/>
        <v>46954</v>
      </c>
      <c r="D83" s="182">
        <f>SUM(D84,D89,D95,D103,D112,D116,D122,D128)</f>
        <v>45296</v>
      </c>
      <c r="E83" s="183">
        <f t="shared" ref="E83:F83" si="98">SUM(E84,E89,E95,E103,E112,E116,E122,E128)</f>
        <v>0</v>
      </c>
      <c r="F83" s="71">
        <f t="shared" si="98"/>
        <v>45296</v>
      </c>
      <c r="G83" s="182">
        <f>SUM(G84,G89,G95,G103,G112,G116,G122,G128)</f>
        <v>1313</v>
      </c>
      <c r="H83" s="183">
        <f t="shared" ref="H83:I83" si="99">SUM(H84,H89,H95,H103,H112,H116,H122,H128)</f>
        <v>0</v>
      </c>
      <c r="I83" s="71">
        <f t="shared" si="99"/>
        <v>1313</v>
      </c>
      <c r="J83" s="182">
        <f>SUM(J84,J89,J95,J103,J112,J116,J122,J128)</f>
        <v>345</v>
      </c>
      <c r="K83" s="183">
        <f t="shared" ref="K83:L83" si="100">SUM(K84,K89,K95,K103,K112,K116,K122,K128)</f>
        <v>0</v>
      </c>
      <c r="L83" s="71">
        <f t="shared" si="100"/>
        <v>345</v>
      </c>
      <c r="M83" s="182">
        <f>SUM(M84,M89,M95,M103,M112,M116,M122,M128)</f>
        <v>0</v>
      </c>
      <c r="N83" s="183">
        <f t="shared" ref="N83:O83" si="101">SUM(N84,N89,N95,N103,N112,N116,N122,N128)</f>
        <v>0</v>
      </c>
      <c r="O83" s="71">
        <f t="shared" si="101"/>
        <v>0</v>
      </c>
      <c r="P83" s="75"/>
    </row>
    <row r="84" spans="1:16" ht="13.5" customHeight="1" x14ac:dyDescent="0.25">
      <c r="A84" s="184">
        <v>2210</v>
      </c>
      <c r="B84" s="136" t="s">
        <v>103</v>
      </c>
      <c r="C84" s="141">
        <f t="shared" ref="C84:C147" si="102">F84+I84+L84+O84</f>
        <v>1089</v>
      </c>
      <c r="D84" s="185">
        <f>SUM(D85:D88)</f>
        <v>1014</v>
      </c>
      <c r="E84" s="186">
        <f t="shared" ref="E84:F84" si="103">SUM(E85:E88)</f>
        <v>0</v>
      </c>
      <c r="F84" s="139">
        <f t="shared" si="103"/>
        <v>1014</v>
      </c>
      <c r="G84" s="185">
        <f>SUM(G85:G88)</f>
        <v>0</v>
      </c>
      <c r="H84" s="186">
        <f t="shared" ref="H84:I84" si="104">SUM(H85:H88)</f>
        <v>0</v>
      </c>
      <c r="I84" s="139">
        <f t="shared" si="104"/>
        <v>0</v>
      </c>
      <c r="J84" s="185">
        <f>SUM(J85:J88)</f>
        <v>75</v>
      </c>
      <c r="K84" s="186">
        <f t="shared" ref="K84:L84" si="105">SUM(K85:K88)</f>
        <v>0</v>
      </c>
      <c r="L84" s="139">
        <f t="shared" si="105"/>
        <v>75</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823</v>
      </c>
      <c r="D86" s="193">
        <v>823</v>
      </c>
      <c r="E86" s="194"/>
      <c r="F86" s="55">
        <f t="shared" si="107"/>
        <v>823</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126</v>
      </c>
      <c r="D87" s="193">
        <v>51</v>
      </c>
      <c r="E87" s="194"/>
      <c r="F87" s="55">
        <f t="shared" si="107"/>
        <v>51</v>
      </c>
      <c r="G87" s="53"/>
      <c r="H87" s="54"/>
      <c r="I87" s="55">
        <f t="shared" si="108"/>
        <v>0</v>
      </c>
      <c r="J87" s="53">
        <v>75</v>
      </c>
      <c r="K87" s="54"/>
      <c r="L87" s="55">
        <f t="shared" si="109"/>
        <v>75</v>
      </c>
      <c r="M87" s="53"/>
      <c r="N87" s="54"/>
      <c r="O87" s="55">
        <f t="shared" si="110"/>
        <v>0</v>
      </c>
      <c r="P87" s="57"/>
    </row>
    <row r="88" spans="1:16" ht="12" customHeight="1" x14ac:dyDescent="0.25">
      <c r="A88" s="51">
        <v>2219</v>
      </c>
      <c r="B88" s="87" t="s">
        <v>107</v>
      </c>
      <c r="C88" s="88">
        <f t="shared" si="102"/>
        <v>140</v>
      </c>
      <c r="D88" s="193">
        <v>140</v>
      </c>
      <c r="E88" s="194"/>
      <c r="F88" s="55">
        <f t="shared" si="107"/>
        <v>140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35409</v>
      </c>
      <c r="D89" s="188">
        <f>SUM(D90:D94)</f>
        <v>35409</v>
      </c>
      <c r="E89" s="189">
        <f t="shared" ref="E89:F89" si="111">SUM(E90:E94)</f>
        <v>0</v>
      </c>
      <c r="F89" s="55">
        <f t="shared" si="111"/>
        <v>35409</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customHeight="1" x14ac:dyDescent="0.25">
      <c r="A90" s="51">
        <v>2221</v>
      </c>
      <c r="B90" s="87" t="s">
        <v>109</v>
      </c>
      <c r="C90" s="88">
        <f t="shared" si="102"/>
        <v>21052</v>
      </c>
      <c r="D90" s="193">
        <v>21052</v>
      </c>
      <c r="E90" s="194"/>
      <c r="F90" s="55">
        <f t="shared" ref="F90:F94" si="115">D90+E90</f>
        <v>21052</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4841</v>
      </c>
      <c r="D91" s="193">
        <v>4841</v>
      </c>
      <c r="E91" s="194"/>
      <c r="F91" s="55">
        <f t="shared" si="115"/>
        <v>4841</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8167</v>
      </c>
      <c r="D92" s="193">
        <v>8167</v>
      </c>
      <c r="E92" s="194"/>
      <c r="F92" s="55">
        <f t="shared" si="115"/>
        <v>8167</v>
      </c>
      <c r="G92" s="53"/>
      <c r="H92" s="54"/>
      <c r="I92" s="55">
        <f t="shared" si="116"/>
        <v>0</v>
      </c>
      <c r="J92" s="53"/>
      <c r="K92" s="54"/>
      <c r="L92" s="55">
        <f t="shared" si="117"/>
        <v>0</v>
      </c>
      <c r="M92" s="53"/>
      <c r="N92" s="54"/>
      <c r="O92" s="55">
        <f t="shared" si="118"/>
        <v>0</v>
      </c>
      <c r="P92" s="57"/>
    </row>
    <row r="93" spans="1:16" ht="48" customHeight="1" x14ac:dyDescent="0.25">
      <c r="A93" s="51">
        <v>2224</v>
      </c>
      <c r="B93" s="87" t="s">
        <v>112</v>
      </c>
      <c r="C93" s="88">
        <f t="shared" si="102"/>
        <v>1349</v>
      </c>
      <c r="D93" s="193">
        <v>1349</v>
      </c>
      <c r="E93" s="194"/>
      <c r="F93" s="55">
        <f t="shared" si="115"/>
        <v>1349</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1877</v>
      </c>
      <c r="D95" s="188">
        <f>SUM(D96:D102)</f>
        <v>1877</v>
      </c>
      <c r="E95" s="189">
        <f t="shared" ref="E95:F95" si="119">SUM(E96:E102)</f>
        <v>0</v>
      </c>
      <c r="F95" s="55">
        <f t="shared" si="119"/>
        <v>1877</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1877</v>
      </c>
      <c r="D102" s="193">
        <v>1877</v>
      </c>
      <c r="E102" s="194"/>
      <c r="F102" s="55">
        <f t="shared" si="123"/>
        <v>1877</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6035</v>
      </c>
      <c r="D103" s="188">
        <f>SUM(D104:D111)</f>
        <v>6035</v>
      </c>
      <c r="E103" s="189">
        <f t="shared" ref="E103:F103" si="127">SUM(E104:E111)</f>
        <v>0</v>
      </c>
      <c r="F103" s="55">
        <f t="shared" si="127"/>
        <v>6035</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2241</v>
      </c>
      <c r="D106" s="193">
        <v>2241</v>
      </c>
      <c r="E106" s="194"/>
      <c r="F106" s="55">
        <f t="shared" si="131"/>
        <v>2241</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3794</v>
      </c>
      <c r="D107" s="193">
        <v>3794</v>
      </c>
      <c r="E107" s="194"/>
      <c r="F107" s="55">
        <f t="shared" si="131"/>
        <v>3794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909</v>
      </c>
      <c r="D112" s="188">
        <f>SUM(D113:D115)</f>
        <v>909</v>
      </c>
      <c r="E112" s="189">
        <f t="shared" ref="E112:F112" si="135">SUM(E113:E115)</f>
        <v>0</v>
      </c>
      <c r="F112" s="55">
        <f t="shared" si="135"/>
        <v>909</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5.75" customHeight="1" x14ac:dyDescent="0.25">
      <c r="A113" s="51">
        <v>2251</v>
      </c>
      <c r="B113" s="87" t="s">
        <v>132</v>
      </c>
      <c r="C113" s="88">
        <f t="shared" si="102"/>
        <v>166</v>
      </c>
      <c r="D113" s="193">
        <v>166</v>
      </c>
      <c r="E113" s="194"/>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329</v>
      </c>
      <c r="D114" s="193">
        <v>329</v>
      </c>
      <c r="E114" s="194"/>
      <c r="F114" s="55">
        <f t="shared" si="139"/>
        <v>329</v>
      </c>
      <c r="G114" s="53"/>
      <c r="H114" s="54"/>
      <c r="I114" s="55">
        <f t="shared" si="140"/>
        <v>0</v>
      </c>
      <c r="J114" s="53"/>
      <c r="K114" s="54"/>
      <c r="L114" s="55">
        <f t="shared" si="141"/>
        <v>0</v>
      </c>
      <c r="M114" s="53"/>
      <c r="N114" s="54"/>
      <c r="O114" s="55">
        <f t="shared" si="142"/>
        <v>0</v>
      </c>
      <c r="P114" s="57"/>
    </row>
    <row r="115" spans="1:16" ht="26.25" customHeight="1" x14ac:dyDescent="0.25">
      <c r="A115" s="51">
        <v>2259</v>
      </c>
      <c r="B115" s="87" t="s">
        <v>134</v>
      </c>
      <c r="C115" s="88">
        <f t="shared" si="102"/>
        <v>414</v>
      </c>
      <c r="D115" s="193">
        <v>414</v>
      </c>
      <c r="E115" s="194"/>
      <c r="F115" s="55">
        <f t="shared" si="139"/>
        <v>414</v>
      </c>
      <c r="G115" s="53"/>
      <c r="H115" s="54"/>
      <c r="I115" s="55">
        <f t="shared" si="140"/>
        <v>0</v>
      </c>
      <c r="J115" s="53"/>
      <c r="K115" s="54"/>
      <c r="L115" s="55">
        <f t="shared" si="141"/>
        <v>0</v>
      </c>
      <c r="M115" s="53"/>
      <c r="N115" s="54"/>
      <c r="O115" s="55">
        <f t="shared" si="142"/>
        <v>0</v>
      </c>
      <c r="P115" s="57"/>
    </row>
    <row r="116" spans="1:16" ht="14.25" customHeight="1" x14ac:dyDescent="0.25">
      <c r="A116" s="187">
        <v>2260</v>
      </c>
      <c r="B116" s="87" t="s">
        <v>135</v>
      </c>
      <c r="C116" s="88">
        <f t="shared" si="102"/>
        <v>977</v>
      </c>
      <c r="D116" s="188">
        <f>SUM(D117:D121)</f>
        <v>52</v>
      </c>
      <c r="E116" s="189">
        <f t="shared" ref="E116:F116" si="143">SUM(E117:E121)</f>
        <v>0</v>
      </c>
      <c r="F116" s="55">
        <f t="shared" si="143"/>
        <v>52</v>
      </c>
      <c r="G116" s="188">
        <f>SUM(G117:G121)</f>
        <v>925</v>
      </c>
      <c r="H116" s="189">
        <f t="shared" ref="H116:I116" si="144">SUM(H117:H121)</f>
        <v>0</v>
      </c>
      <c r="I116" s="55">
        <f t="shared" si="144"/>
        <v>925</v>
      </c>
      <c r="J116" s="188">
        <f>SUM(J117:J121)</f>
        <v>0</v>
      </c>
      <c r="K116" s="189">
        <f t="shared" ref="K116:L116" si="145">SUM(K117:K121)</f>
        <v>0</v>
      </c>
      <c r="L116" s="55">
        <f t="shared" si="145"/>
        <v>0</v>
      </c>
      <c r="M116" s="188">
        <f>SUM(M117:M121)</f>
        <v>0</v>
      </c>
      <c r="N116" s="189">
        <f t="shared" ref="N116:O116" si="146">SUM(N117:N121)</f>
        <v>0</v>
      </c>
      <c r="O116" s="55">
        <f t="shared" si="146"/>
        <v>0</v>
      </c>
      <c r="P116" s="876"/>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5" customHeight="1" x14ac:dyDescent="0.25">
      <c r="A118" s="51">
        <v>2262</v>
      </c>
      <c r="B118" s="87" t="s">
        <v>137</v>
      </c>
      <c r="C118" s="88">
        <f t="shared" si="102"/>
        <v>925</v>
      </c>
      <c r="D118" s="193"/>
      <c r="E118" s="194"/>
      <c r="F118" s="55">
        <f t="shared" si="147"/>
        <v>0</v>
      </c>
      <c r="G118" s="53">
        <v>925</v>
      </c>
      <c r="H118" s="54"/>
      <c r="I118" s="55">
        <f t="shared" si="148"/>
        <v>925</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5.75" customHeight="1" x14ac:dyDescent="0.25">
      <c r="A121" s="869">
        <v>2269</v>
      </c>
      <c r="B121" s="877" t="s">
        <v>140</v>
      </c>
      <c r="C121" s="878">
        <f t="shared" si="102"/>
        <v>52</v>
      </c>
      <c r="D121" s="879">
        <v>52</v>
      </c>
      <c r="E121" s="864"/>
      <c r="F121" s="872">
        <f t="shared" si="147"/>
        <v>52</v>
      </c>
      <c r="G121" s="871"/>
      <c r="H121" s="492"/>
      <c r="I121" s="872">
        <f t="shared" si="148"/>
        <v>0</v>
      </c>
      <c r="J121" s="871"/>
      <c r="K121" s="492"/>
      <c r="L121" s="872">
        <f t="shared" si="149"/>
        <v>0</v>
      </c>
      <c r="M121" s="871"/>
      <c r="N121" s="492"/>
      <c r="O121" s="872">
        <f t="shared" si="150"/>
        <v>0</v>
      </c>
      <c r="P121" s="874"/>
    </row>
    <row r="122" spans="1:16" ht="11.25" customHeight="1" x14ac:dyDescent="0.25">
      <c r="A122" s="187">
        <v>2270</v>
      </c>
      <c r="B122" s="87" t="s">
        <v>141</v>
      </c>
      <c r="C122" s="88">
        <f t="shared" si="102"/>
        <v>658</v>
      </c>
      <c r="D122" s="188">
        <f>SUM(D123:D127)</f>
        <v>0</v>
      </c>
      <c r="E122" s="189">
        <f t="shared" ref="E122:F122" si="151">SUM(E123:E127)</f>
        <v>0</v>
      </c>
      <c r="F122" s="55">
        <f t="shared" si="151"/>
        <v>0</v>
      </c>
      <c r="G122" s="188">
        <f>SUM(G123:G127)</f>
        <v>388</v>
      </c>
      <c r="H122" s="189">
        <f t="shared" ref="H122:I122" si="152">SUM(H123:H127)</f>
        <v>0</v>
      </c>
      <c r="I122" s="55">
        <f t="shared" si="152"/>
        <v>388</v>
      </c>
      <c r="J122" s="188">
        <f>SUM(J123:J127)</f>
        <v>270</v>
      </c>
      <c r="K122" s="189">
        <f t="shared" ref="K122:L122" si="153">SUM(K123:K127)</f>
        <v>0</v>
      </c>
      <c r="L122" s="55">
        <f t="shared" si="153"/>
        <v>270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869">
        <v>2275</v>
      </c>
      <c r="B125" s="877" t="s">
        <v>144</v>
      </c>
      <c r="C125" s="878">
        <f t="shared" si="102"/>
        <v>0</v>
      </c>
      <c r="D125" s="879"/>
      <c r="E125" s="864"/>
      <c r="F125" s="872">
        <f t="shared" si="155"/>
        <v>0</v>
      </c>
      <c r="G125" s="871"/>
      <c r="H125" s="492"/>
      <c r="I125" s="872">
        <f t="shared" si="156"/>
        <v>0</v>
      </c>
      <c r="J125" s="871"/>
      <c r="K125" s="492"/>
      <c r="L125" s="872">
        <f t="shared" si="157"/>
        <v>0</v>
      </c>
      <c r="M125" s="871"/>
      <c r="N125" s="492"/>
      <c r="O125" s="872">
        <f t="shared" si="158"/>
        <v>0</v>
      </c>
      <c r="P125" s="874"/>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7" t="s">
        <v>146</v>
      </c>
      <c r="C127" s="88">
        <f t="shared" si="102"/>
        <v>658</v>
      </c>
      <c r="D127" s="193">
        <v>0</v>
      </c>
      <c r="E127" s="194"/>
      <c r="F127" s="55">
        <f t="shared" si="155"/>
        <v>0</v>
      </c>
      <c r="G127" s="53">
        <v>388</v>
      </c>
      <c r="H127" s="54"/>
      <c r="I127" s="55">
        <f t="shared" si="156"/>
        <v>388</v>
      </c>
      <c r="J127" s="53">
        <v>270</v>
      </c>
      <c r="K127" s="54"/>
      <c r="L127" s="55">
        <f t="shared" si="157"/>
        <v>270</v>
      </c>
      <c r="M127" s="53"/>
      <c r="N127" s="54"/>
      <c r="O127" s="55">
        <f t="shared" si="158"/>
        <v>0</v>
      </c>
      <c r="P127" s="57"/>
    </row>
    <row r="128" spans="1:16" ht="48" hidden="1" x14ac:dyDescent="0.25">
      <c r="A128" s="481">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36470</v>
      </c>
      <c r="D130" s="182">
        <f>SUM(D131,D136,D140,D141,D144,D151,D159,D160,D163)</f>
        <v>13476</v>
      </c>
      <c r="E130" s="183">
        <f t="shared" ref="E130:F130" si="160">SUM(E131,E136,E140,E141,E144,E151,E159,E160,E163)</f>
        <v>0</v>
      </c>
      <c r="F130" s="71">
        <f t="shared" si="160"/>
        <v>13476</v>
      </c>
      <c r="G130" s="182">
        <f>SUM(G131,G136,G140,G141,G144,G151,G159,G160,G163)</f>
        <v>1200</v>
      </c>
      <c r="H130" s="183">
        <f t="shared" ref="H130:I130" si="161">SUM(H131,H136,H140,H141,H144,H151,H159,H160,H163)</f>
        <v>0</v>
      </c>
      <c r="I130" s="71">
        <f t="shared" si="161"/>
        <v>1200</v>
      </c>
      <c r="J130" s="182">
        <f>SUM(J131,J136,J140,J141,J144,J151,J159,J160,J163)</f>
        <v>21794</v>
      </c>
      <c r="K130" s="183">
        <f t="shared" ref="K130:L130" si="162">SUM(K131,K136,K140,K141,K144,K151,K159,K160,K163)</f>
        <v>0</v>
      </c>
      <c r="L130" s="71">
        <f t="shared" si="162"/>
        <v>21794</v>
      </c>
      <c r="M130" s="182">
        <f>SUM(M131,M136,M140,M141,M144,M151,M159,M160,M163)</f>
        <v>0</v>
      </c>
      <c r="N130" s="183">
        <f t="shared" ref="N130:O130" si="163">SUM(N131,N136,N140,N141,N144,N151,N159,N160,N163)</f>
        <v>0</v>
      </c>
      <c r="O130" s="71">
        <f t="shared" si="163"/>
        <v>0</v>
      </c>
      <c r="P130" s="75"/>
    </row>
    <row r="131" spans="1:16" ht="24" x14ac:dyDescent="0.25">
      <c r="A131" s="481">
        <v>2310</v>
      </c>
      <c r="B131" s="80" t="s">
        <v>150</v>
      </c>
      <c r="C131" s="81">
        <f t="shared" si="102"/>
        <v>3758</v>
      </c>
      <c r="D131" s="191">
        <f t="shared" ref="D131:O131" si="164">SUM(D132:D135)</f>
        <v>3758</v>
      </c>
      <c r="E131" s="192">
        <f t="shared" si="164"/>
        <v>0</v>
      </c>
      <c r="F131" s="132">
        <f t="shared" si="164"/>
        <v>3758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580</v>
      </c>
      <c r="D132" s="193">
        <v>580</v>
      </c>
      <c r="E132" s="194"/>
      <c r="F132" s="55">
        <f t="shared" ref="F132:F135" si="165">D132+E132</f>
        <v>580</v>
      </c>
      <c r="G132" s="53"/>
      <c r="H132" s="54"/>
      <c r="I132" s="55">
        <f t="shared" ref="I132:I135" si="166">G132+H132</f>
        <v>0</v>
      </c>
      <c r="J132" s="53"/>
      <c r="K132" s="54"/>
      <c r="L132" s="55">
        <f t="shared" ref="L132:L135" si="167">K132+J132</f>
        <v>0</v>
      </c>
      <c r="M132" s="53"/>
      <c r="N132" s="54"/>
      <c r="O132" s="55">
        <f t="shared" ref="O132:O135" si="168">N132+M132</f>
        <v>0</v>
      </c>
      <c r="P132" s="57"/>
    </row>
    <row r="133" spans="1:16" ht="15.75" customHeight="1" x14ac:dyDescent="0.25">
      <c r="A133" s="51">
        <v>2312</v>
      </c>
      <c r="B133" s="87" t="s">
        <v>152</v>
      </c>
      <c r="C133" s="88">
        <f t="shared" si="102"/>
        <v>3114</v>
      </c>
      <c r="D133" s="193">
        <v>3114</v>
      </c>
      <c r="E133" s="194"/>
      <c r="F133" s="55">
        <f t="shared" si="165"/>
        <v>3114</v>
      </c>
      <c r="G133" s="53"/>
      <c r="H133" s="54"/>
      <c r="I133" s="55">
        <f t="shared" si="166"/>
        <v>0</v>
      </c>
      <c r="J133" s="53"/>
      <c r="K133" s="54"/>
      <c r="L133" s="55">
        <f t="shared" si="167"/>
        <v>0</v>
      </c>
      <c r="M133" s="53"/>
      <c r="N133" s="54"/>
      <c r="O133" s="55">
        <f t="shared" si="168"/>
        <v>0</v>
      </c>
      <c r="P133" s="57"/>
    </row>
    <row r="134" spans="1:16" ht="13.5" customHeight="1" x14ac:dyDescent="0.25">
      <c r="A134" s="51">
        <v>2313</v>
      </c>
      <c r="B134" s="87" t="s">
        <v>153</v>
      </c>
      <c r="C134" s="88">
        <f t="shared" si="102"/>
        <v>64</v>
      </c>
      <c r="D134" s="193">
        <v>64</v>
      </c>
      <c r="E134" s="194"/>
      <c r="F134" s="55">
        <f t="shared" si="165"/>
        <v>64</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x14ac:dyDescent="0.25">
      <c r="A136" s="187">
        <v>2320</v>
      </c>
      <c r="B136" s="87" t="s">
        <v>155</v>
      </c>
      <c r="C136" s="88">
        <f t="shared" si="102"/>
        <v>275</v>
      </c>
      <c r="D136" s="188">
        <f>SUM(D137:D139)</f>
        <v>275</v>
      </c>
      <c r="E136" s="189">
        <f t="shared" ref="E136:F136" si="169">SUM(E137:E139)</f>
        <v>0</v>
      </c>
      <c r="F136" s="55">
        <f t="shared" si="169"/>
        <v>275</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275</v>
      </c>
      <c r="D138" s="193">
        <v>275</v>
      </c>
      <c r="E138" s="194"/>
      <c r="F138" s="55">
        <f t="shared" si="173"/>
        <v>275</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143</v>
      </c>
      <c r="D141" s="188">
        <f>SUM(D142:D143)</f>
        <v>143</v>
      </c>
      <c r="E141" s="189">
        <f t="shared" ref="E141:F141" si="177">SUM(E142:E143)</f>
        <v>0</v>
      </c>
      <c r="F141" s="55">
        <f t="shared" si="177"/>
        <v>143</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143</v>
      </c>
      <c r="D142" s="193">
        <v>143</v>
      </c>
      <c r="E142" s="194"/>
      <c r="F142" s="55">
        <f t="shared" ref="F142:F143" si="181">D142+E142</f>
        <v>143</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4627</v>
      </c>
      <c r="D144" s="185">
        <f>SUM(D145:D150)</f>
        <v>4627</v>
      </c>
      <c r="E144" s="186">
        <f t="shared" ref="E144:F144" si="185">SUM(E145:E150)</f>
        <v>0</v>
      </c>
      <c r="F144" s="139">
        <f t="shared" si="185"/>
        <v>4627</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1030</v>
      </c>
      <c r="D145" s="195">
        <v>1030</v>
      </c>
      <c r="E145" s="196"/>
      <c r="F145" s="132">
        <f t="shared" ref="F145:F150" si="189">D145+E145</f>
        <v>1030</v>
      </c>
      <c r="G145" s="46"/>
      <c r="H145" s="47"/>
      <c r="I145" s="132">
        <f t="shared" ref="I145:I150" si="190">G145+H145</f>
        <v>0</v>
      </c>
      <c r="J145" s="46"/>
      <c r="K145" s="47"/>
      <c r="L145" s="132">
        <f t="shared" ref="L145:L150" si="191">K145+J145</f>
        <v>0</v>
      </c>
      <c r="M145" s="46"/>
      <c r="N145" s="47"/>
      <c r="O145" s="132">
        <f t="shared" ref="O145:O150" si="192">N145+M145</f>
        <v>0</v>
      </c>
      <c r="P145" s="49"/>
    </row>
    <row r="146" spans="1:16" x14ac:dyDescent="0.25">
      <c r="A146" s="51">
        <v>2352</v>
      </c>
      <c r="B146" s="87" t="s">
        <v>165</v>
      </c>
      <c r="C146" s="88">
        <f t="shared" si="102"/>
        <v>3370</v>
      </c>
      <c r="D146" s="193">
        <v>3370</v>
      </c>
      <c r="E146" s="194"/>
      <c r="F146" s="55">
        <f t="shared" si="189"/>
        <v>3370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227</v>
      </c>
      <c r="D149" s="193">
        <v>227</v>
      </c>
      <c r="E149" s="194"/>
      <c r="F149" s="55">
        <f t="shared" si="189"/>
        <v>227</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23585</v>
      </c>
      <c r="D151" s="188">
        <f>SUM(D152:D158)</f>
        <v>1791</v>
      </c>
      <c r="E151" s="189">
        <f t="shared" ref="E151:F151" si="194">SUM(E152:E158)</f>
        <v>0</v>
      </c>
      <c r="F151" s="55">
        <f t="shared" si="194"/>
        <v>1791</v>
      </c>
      <c r="G151" s="188">
        <f>SUM(G152:G158)</f>
        <v>0</v>
      </c>
      <c r="H151" s="189">
        <f t="shared" ref="H151:I151" si="195">SUM(H152:H158)</f>
        <v>0</v>
      </c>
      <c r="I151" s="55">
        <f t="shared" si="195"/>
        <v>0</v>
      </c>
      <c r="J151" s="188">
        <f>SUM(J152:J158)</f>
        <v>21794</v>
      </c>
      <c r="K151" s="189">
        <f t="shared" ref="K151:L151" si="196">SUM(K152:K158)</f>
        <v>0</v>
      </c>
      <c r="L151" s="55">
        <f t="shared" si="196"/>
        <v>21794</v>
      </c>
      <c r="M151" s="188">
        <f>SUM(M152:M158)</f>
        <v>0</v>
      </c>
      <c r="N151" s="189">
        <f t="shared" ref="N151:O151" si="197">SUM(N152:N158)</f>
        <v>0</v>
      </c>
      <c r="O151" s="55">
        <f t="shared" si="197"/>
        <v>0</v>
      </c>
      <c r="P151" s="57"/>
    </row>
    <row r="152" spans="1:16" ht="12" customHeight="1" x14ac:dyDescent="0.25">
      <c r="A152" s="50">
        <v>2361</v>
      </c>
      <c r="B152" s="87" t="s">
        <v>171</v>
      </c>
      <c r="C152" s="88">
        <f t="shared" si="193"/>
        <v>1227</v>
      </c>
      <c r="D152" s="193">
        <v>1227</v>
      </c>
      <c r="E152" s="194"/>
      <c r="F152" s="55">
        <f t="shared" ref="F152:F159" si="198">D152+E152</f>
        <v>1227</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7" t="s">
        <v>172</v>
      </c>
      <c r="C153" s="88">
        <f t="shared" si="193"/>
        <v>564</v>
      </c>
      <c r="D153" s="193">
        <v>564</v>
      </c>
      <c r="E153" s="194"/>
      <c r="F153" s="55">
        <f t="shared" si="198"/>
        <v>564</v>
      </c>
      <c r="G153" s="53"/>
      <c r="H153" s="54"/>
      <c r="I153" s="55">
        <f t="shared" si="199"/>
        <v>0</v>
      </c>
      <c r="J153" s="53"/>
      <c r="K153" s="54"/>
      <c r="L153" s="55">
        <f t="shared" si="200"/>
        <v>0</v>
      </c>
      <c r="M153" s="53"/>
      <c r="N153" s="54"/>
      <c r="O153" s="55">
        <f t="shared" si="201"/>
        <v>0</v>
      </c>
      <c r="P153" s="57"/>
    </row>
    <row r="154" spans="1:16" ht="18" customHeight="1" x14ac:dyDescent="0.25">
      <c r="A154" s="868">
        <v>2363</v>
      </c>
      <c r="B154" s="877" t="s">
        <v>173</v>
      </c>
      <c r="C154" s="878">
        <f t="shared" si="193"/>
        <v>21794</v>
      </c>
      <c r="D154" s="879"/>
      <c r="E154" s="864"/>
      <c r="F154" s="872">
        <f t="shared" si="198"/>
        <v>0</v>
      </c>
      <c r="G154" s="871"/>
      <c r="H154" s="492"/>
      <c r="I154" s="872">
        <f t="shared" si="199"/>
        <v>0</v>
      </c>
      <c r="J154" s="871">
        <v>21794</v>
      </c>
      <c r="K154" s="492"/>
      <c r="L154" s="872">
        <f t="shared" si="200"/>
        <v>21794</v>
      </c>
      <c r="M154" s="871"/>
      <c r="N154" s="492"/>
      <c r="O154" s="872">
        <f t="shared" si="201"/>
        <v>0</v>
      </c>
      <c r="P154" s="874"/>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4082</v>
      </c>
      <c r="D159" s="199">
        <v>2882</v>
      </c>
      <c r="E159" s="200"/>
      <c r="F159" s="139">
        <f t="shared" si="198"/>
        <v>2882</v>
      </c>
      <c r="G159" s="142">
        <v>1200</v>
      </c>
      <c r="H159" s="143"/>
      <c r="I159" s="139">
        <f t="shared" si="199"/>
        <v>1200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481">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81">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81">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81">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81">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12094</v>
      </c>
      <c r="D194" s="171">
        <f t="shared" ref="D194:O194" si="259">SUM(D195,D230,D269,D283)</f>
        <v>10325</v>
      </c>
      <c r="E194" s="172">
        <f t="shared" si="259"/>
        <v>0</v>
      </c>
      <c r="F194" s="173">
        <f t="shared" si="259"/>
        <v>10325</v>
      </c>
      <c r="G194" s="171">
        <f t="shared" si="259"/>
        <v>1769</v>
      </c>
      <c r="H194" s="172">
        <f t="shared" si="259"/>
        <v>0</v>
      </c>
      <c r="I194" s="173">
        <f t="shared" si="259"/>
        <v>1769</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12094</v>
      </c>
      <c r="D195" s="177">
        <f>D196+D204</f>
        <v>10325</v>
      </c>
      <c r="E195" s="178">
        <f t="shared" ref="E195:F195" si="260">E196+E204</f>
        <v>0</v>
      </c>
      <c r="F195" s="179">
        <f t="shared" si="260"/>
        <v>10325</v>
      </c>
      <c r="G195" s="177">
        <f>G196+G204</f>
        <v>1769</v>
      </c>
      <c r="H195" s="178">
        <f t="shared" ref="H195:I195" si="261">H196+H204</f>
        <v>0</v>
      </c>
      <c r="I195" s="179">
        <f t="shared" si="261"/>
        <v>1769</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81">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12094</v>
      </c>
      <c r="D204" s="182">
        <f>D205+D215+D216+D225+D226+D227+D229</f>
        <v>10325</v>
      </c>
      <c r="E204" s="183">
        <f t="shared" ref="E204:F204" si="276">E205+E215+E216+E225+E226+E227+E229</f>
        <v>0</v>
      </c>
      <c r="F204" s="71">
        <f t="shared" si="276"/>
        <v>10325</v>
      </c>
      <c r="G204" s="182">
        <f>G205+G215+G216+G225+G226+G227+G229</f>
        <v>1769</v>
      </c>
      <c r="H204" s="183">
        <f t="shared" ref="H204:I204" si="277">H205+H215+H216+H225+H226+H227+H229</f>
        <v>0</v>
      </c>
      <c r="I204" s="71">
        <f t="shared" si="277"/>
        <v>1769</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12094</v>
      </c>
      <c r="D216" s="188">
        <f>SUM(D217:D224)</f>
        <v>10325</v>
      </c>
      <c r="E216" s="189">
        <f t="shared" ref="E216:F216" si="289">SUM(E217:E224)</f>
        <v>0</v>
      </c>
      <c r="F216" s="55">
        <f t="shared" si="289"/>
        <v>10325</v>
      </c>
      <c r="G216" s="188">
        <f>SUM(G217:G224)</f>
        <v>1769</v>
      </c>
      <c r="H216" s="189">
        <f t="shared" ref="H216:I216" si="290">SUM(H217:H224)</f>
        <v>0</v>
      </c>
      <c r="I216" s="55">
        <f t="shared" si="290"/>
        <v>1769</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6.5" customHeight="1" x14ac:dyDescent="0.25">
      <c r="A218" s="51">
        <v>5232</v>
      </c>
      <c r="B218" s="87" t="s">
        <v>237</v>
      </c>
      <c r="C218" s="88">
        <f t="shared" si="288"/>
        <v>1665</v>
      </c>
      <c r="D218" s="193">
        <v>1665</v>
      </c>
      <c r="E218" s="194"/>
      <c r="F218" s="55">
        <f t="shared" si="293"/>
        <v>1665</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3529</v>
      </c>
      <c r="D219" s="193">
        <v>1760</v>
      </c>
      <c r="E219" s="194"/>
      <c r="F219" s="55">
        <f t="shared" si="293"/>
        <v>1760</v>
      </c>
      <c r="G219" s="53">
        <v>1769</v>
      </c>
      <c r="H219" s="54"/>
      <c r="I219" s="55">
        <f t="shared" si="294"/>
        <v>1769</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6900</v>
      </c>
      <c r="D223" s="193">
        <v>6900</v>
      </c>
      <c r="E223" s="194"/>
      <c r="F223" s="55">
        <f t="shared" si="293"/>
        <v>6900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481">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81">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81">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81">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81">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81">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45</v>
      </c>
      <c r="D286" s="188">
        <f>SUM(D287:D288)</f>
        <v>0</v>
      </c>
      <c r="E286" s="189">
        <f t="shared" ref="E286:F286" si="381">SUM(E287:E288)</f>
        <v>0</v>
      </c>
      <c r="F286" s="55">
        <f t="shared" si="381"/>
        <v>0</v>
      </c>
      <c r="G286" s="188">
        <f>SUM(G287:G288)</f>
        <v>45</v>
      </c>
      <c r="H286" s="189">
        <f t="shared" ref="H286:I286" si="382">SUM(H287:H288)</f>
        <v>0</v>
      </c>
      <c r="I286" s="55">
        <f t="shared" si="382"/>
        <v>45</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880" t="s">
        <v>308</v>
      </c>
      <c r="B288" s="881" t="s">
        <v>309</v>
      </c>
      <c r="C288" s="882">
        <f t="shared" si="371"/>
        <v>45</v>
      </c>
      <c r="D288" s="883"/>
      <c r="E288" s="884"/>
      <c r="F288" s="885">
        <f t="shared" si="385"/>
        <v>0</v>
      </c>
      <c r="G288" s="886">
        <v>45</v>
      </c>
      <c r="H288" s="861"/>
      <c r="I288" s="885">
        <f t="shared" si="386"/>
        <v>45</v>
      </c>
      <c r="J288" s="886"/>
      <c r="K288" s="861"/>
      <c r="L288" s="885">
        <f t="shared" si="387"/>
        <v>0</v>
      </c>
      <c r="M288" s="886"/>
      <c r="N288" s="861"/>
      <c r="O288" s="885">
        <f t="shared" si="388"/>
        <v>0</v>
      </c>
      <c r="P288" s="887"/>
    </row>
    <row r="289" spans="1:16" ht="15.75" thickBot="1" x14ac:dyDescent="0.3">
      <c r="A289" s="246"/>
      <c r="B289" s="246" t="s">
        <v>310</v>
      </c>
      <c r="C289" s="247">
        <f t="shared" si="371"/>
        <v>727092</v>
      </c>
      <c r="D289" s="248">
        <f t="shared" ref="D289:O289" si="389">SUM(D286,D269,D230,D195,D187,D173,D75,D53,D283)</f>
        <v>529234</v>
      </c>
      <c r="E289" s="249">
        <f t="shared" si="389"/>
        <v>0</v>
      </c>
      <c r="F289" s="250">
        <f t="shared" si="389"/>
        <v>529234</v>
      </c>
      <c r="G289" s="248">
        <f t="shared" si="389"/>
        <v>175719</v>
      </c>
      <c r="H289" s="249">
        <f t="shared" si="389"/>
        <v>0</v>
      </c>
      <c r="I289" s="250">
        <f t="shared" si="389"/>
        <v>175719</v>
      </c>
      <c r="J289" s="248">
        <f t="shared" si="389"/>
        <v>22139</v>
      </c>
      <c r="K289" s="249">
        <f t="shared" si="389"/>
        <v>0</v>
      </c>
      <c r="L289" s="250">
        <f t="shared" si="389"/>
        <v>22139</v>
      </c>
      <c r="M289" s="248">
        <f t="shared" si="389"/>
        <v>0</v>
      </c>
      <c r="N289" s="249">
        <f t="shared" si="389"/>
        <v>0</v>
      </c>
      <c r="O289" s="250">
        <f t="shared" si="389"/>
        <v>0</v>
      </c>
      <c r="P289" s="251"/>
    </row>
    <row r="290" spans="1:16" s="28" customFormat="1" ht="13.5" thickTop="1" thickBot="1" x14ac:dyDescent="0.3">
      <c r="A290" s="889" t="s">
        <v>311</v>
      </c>
      <c r="B290" s="890"/>
      <c r="C290" s="252">
        <f t="shared" si="371"/>
        <v>-2733</v>
      </c>
      <c r="D290" s="253">
        <f>SUM(D24,D25,D41)-D51</f>
        <v>0</v>
      </c>
      <c r="E290" s="254">
        <f t="shared" ref="E290:F290" si="390">SUM(E24,E25,E41)-E51</f>
        <v>0</v>
      </c>
      <c r="F290" s="255">
        <f t="shared" si="390"/>
        <v>0</v>
      </c>
      <c r="G290" s="253">
        <f>SUM(G24,G25,G41)-G51</f>
        <v>45</v>
      </c>
      <c r="H290" s="254">
        <f t="shared" ref="H290:I290" si="391">SUM(H24,H25,H41)-H51</f>
        <v>0</v>
      </c>
      <c r="I290" s="255">
        <f t="shared" si="391"/>
        <v>45</v>
      </c>
      <c r="J290" s="253">
        <f>(J26+J43)-J51</f>
        <v>-2778</v>
      </c>
      <c r="K290" s="254">
        <f t="shared" ref="K290:L290" si="392">(K26+K43)-K51</f>
        <v>0</v>
      </c>
      <c r="L290" s="255">
        <f t="shared" si="392"/>
        <v>-2778</v>
      </c>
      <c r="M290" s="253">
        <f>M45-M51</f>
        <v>0</v>
      </c>
      <c r="N290" s="254">
        <f t="shared" ref="N290:O290" si="393">N45-N51</f>
        <v>0</v>
      </c>
      <c r="O290" s="255">
        <f t="shared" si="393"/>
        <v>0</v>
      </c>
      <c r="P290" s="256"/>
    </row>
    <row r="291" spans="1:16" s="28" customFormat="1" ht="12.75" thickTop="1" x14ac:dyDescent="0.25">
      <c r="A291" s="891" t="s">
        <v>312</v>
      </c>
      <c r="B291" s="892"/>
      <c r="C291" s="257">
        <f t="shared" si="371"/>
        <v>2733</v>
      </c>
      <c r="D291" s="258">
        <f t="shared" ref="D291:O291" si="394">SUM(D292,D293)-D300+D301</f>
        <v>0</v>
      </c>
      <c r="E291" s="259">
        <f t="shared" si="394"/>
        <v>0</v>
      </c>
      <c r="F291" s="260">
        <f t="shared" si="394"/>
        <v>0</v>
      </c>
      <c r="G291" s="258">
        <f t="shared" si="394"/>
        <v>-45</v>
      </c>
      <c r="H291" s="259">
        <f t="shared" si="394"/>
        <v>0</v>
      </c>
      <c r="I291" s="260">
        <f t="shared" si="394"/>
        <v>-45</v>
      </c>
      <c r="J291" s="258">
        <f t="shared" si="394"/>
        <v>2778</v>
      </c>
      <c r="K291" s="259">
        <f t="shared" si="394"/>
        <v>0</v>
      </c>
      <c r="L291" s="260">
        <f t="shared" si="394"/>
        <v>2778</v>
      </c>
      <c r="M291" s="258">
        <f t="shared" si="394"/>
        <v>0</v>
      </c>
      <c r="N291" s="259">
        <f t="shared" si="394"/>
        <v>0</v>
      </c>
      <c r="O291" s="260">
        <f t="shared" si="394"/>
        <v>0</v>
      </c>
      <c r="P291" s="261"/>
    </row>
    <row r="292" spans="1:16" s="28" customFormat="1" ht="12.75" thickBot="1" x14ac:dyDescent="0.3">
      <c r="A292" s="155" t="s">
        <v>313</v>
      </c>
      <c r="B292" s="155" t="s">
        <v>314</v>
      </c>
      <c r="C292" s="156">
        <f t="shared" si="371"/>
        <v>2733</v>
      </c>
      <c r="D292" s="157">
        <f t="shared" ref="D292:O292" si="395">D21-D286</f>
        <v>0</v>
      </c>
      <c r="E292" s="158">
        <f t="shared" si="395"/>
        <v>0</v>
      </c>
      <c r="F292" s="159">
        <f t="shared" si="395"/>
        <v>0</v>
      </c>
      <c r="G292" s="157">
        <f t="shared" si="395"/>
        <v>-45</v>
      </c>
      <c r="H292" s="158">
        <f t="shared" si="395"/>
        <v>0</v>
      </c>
      <c r="I292" s="159">
        <f t="shared" si="395"/>
        <v>-45</v>
      </c>
      <c r="J292" s="157">
        <f t="shared" si="395"/>
        <v>2778</v>
      </c>
      <c r="K292" s="158">
        <f t="shared" si="395"/>
        <v>0</v>
      </c>
      <c r="L292" s="159">
        <f t="shared" si="395"/>
        <v>2778</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customFormat="1" ht="15.75" thickTop="1" x14ac:dyDescent="0.25">
      <c r="A302" s="4"/>
      <c r="B302" s="4"/>
      <c r="C302" s="4"/>
      <c r="D302" s="4"/>
      <c r="E302" s="4"/>
      <c r="F302" s="4"/>
      <c r="G302" s="4"/>
      <c r="H302" s="4"/>
      <c r="I302" s="4"/>
      <c r="J302" s="4"/>
      <c r="K302" s="4"/>
      <c r="L302" s="4"/>
      <c r="M302" s="4"/>
      <c r="N302" s="4"/>
      <c r="O302" s="4"/>
      <c r="P302" s="4"/>
    </row>
    <row r="303" spans="1:16" customFormat="1" x14ac:dyDescent="0.25">
      <c r="A303" s="4"/>
      <c r="B303" s="4"/>
      <c r="C303" s="4"/>
      <c r="D303" s="4"/>
      <c r="E303" s="4"/>
      <c r="F303" s="4"/>
      <c r="G303" s="4"/>
      <c r="H303" s="4"/>
      <c r="I303" s="4"/>
      <c r="J303" s="4"/>
      <c r="K303" s="4"/>
      <c r="L303" s="4"/>
      <c r="M303" s="4"/>
      <c r="N303" s="4"/>
      <c r="O303" s="4"/>
      <c r="P303" s="4"/>
    </row>
    <row r="304" spans="1:16" customFormat="1" x14ac:dyDescent="0.25">
      <c r="A304" s="4"/>
      <c r="B304" s="4"/>
      <c r="C304" s="4"/>
      <c r="D304" s="4"/>
      <c r="E304" s="4"/>
      <c r="F304" s="4"/>
      <c r="G304" s="4"/>
      <c r="H304" s="4"/>
      <c r="I304" s="4"/>
      <c r="J304" s="4"/>
      <c r="K304" s="4"/>
      <c r="L304" s="4"/>
      <c r="M304" s="4"/>
      <c r="N304" s="4"/>
      <c r="O304" s="4"/>
      <c r="P304" s="4"/>
    </row>
    <row r="305" spans="1:16" customFormat="1" x14ac:dyDescent="0.25">
      <c r="A305" s="4"/>
      <c r="B305" s="4"/>
      <c r="C305" s="4"/>
      <c r="D305" s="4"/>
      <c r="E305" s="4"/>
      <c r="F305" s="4"/>
      <c r="G305" s="4"/>
      <c r="H305" s="4"/>
      <c r="I305" s="4"/>
      <c r="J305" s="4"/>
      <c r="K305" s="4"/>
      <c r="L305" s="4"/>
      <c r="M305" s="4"/>
      <c r="N305" s="4"/>
      <c r="O305" s="4"/>
      <c r="P305" s="4"/>
    </row>
    <row r="306" spans="1:16" customFormat="1" x14ac:dyDescent="0.25">
      <c r="A306" s="4"/>
      <c r="B306" s="4"/>
      <c r="C306" s="4"/>
      <c r="D306" s="4"/>
      <c r="E306" s="4"/>
      <c r="F306" s="4"/>
      <c r="G306" s="4"/>
      <c r="H306" s="4"/>
      <c r="I306" s="4"/>
      <c r="J306" s="4"/>
      <c r="K306" s="4"/>
      <c r="L306" s="4"/>
      <c r="M306" s="4"/>
      <c r="N306" s="4"/>
      <c r="O306" s="4"/>
      <c r="P306" s="4"/>
    </row>
    <row r="307" spans="1:16" customFormat="1" x14ac:dyDescent="0.25">
      <c r="A307" s="4"/>
      <c r="B307" s="4"/>
      <c r="C307" s="4"/>
      <c r="D307" s="4"/>
      <c r="E307" s="4"/>
      <c r="F307" s="4"/>
      <c r="G307" s="4"/>
      <c r="H307" s="4"/>
      <c r="I307" s="4"/>
      <c r="J307" s="4"/>
      <c r="K307" s="4"/>
      <c r="L307" s="4"/>
      <c r="M307" s="4"/>
      <c r="N307" s="4"/>
      <c r="O307" s="4"/>
      <c r="P307" s="4"/>
    </row>
    <row r="308" spans="1:16" customFormat="1" x14ac:dyDescent="0.25">
      <c r="A308" s="4"/>
      <c r="B308" s="4"/>
      <c r="C308" s="4"/>
      <c r="D308" s="4"/>
      <c r="E308" s="4"/>
      <c r="F308" s="4"/>
      <c r="G308" s="4"/>
      <c r="H308" s="4"/>
      <c r="I308" s="4"/>
      <c r="J308" s="4"/>
      <c r="K308" s="4"/>
      <c r="L308" s="4"/>
      <c r="M308" s="4"/>
      <c r="N308" s="4"/>
      <c r="O308" s="4"/>
      <c r="P308" s="4"/>
    </row>
    <row r="309" spans="1:16" customFormat="1"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sheetData>
  <sheetProtection algorithmName="SHA-512" hashValue="vnAABJJSh/Y0mIWrhZBofJBOBjJ7QgAXWcHLgXNb67JX4xA8jQnotEQEcSJ+w9kt7SsIgFIuXwmBeECVCP8yJQ==" saltValue="fa541+GNFdscYJs8YfEVlQ==" spinCount="100000" sheet="1" objects="1" scenarios="1" formatCells="0" formatColumns="0" formatRows="0" deleteColumns="0"/>
  <autoFilter ref="A18:P301">
    <filterColumn colId="2">
      <filters>
        <filter val="1 029"/>
        <filter val="1 030"/>
        <filter val="1 089"/>
        <filter val="1 227"/>
        <filter val="1 349"/>
        <filter val="1 665"/>
        <filter val="1 877"/>
        <filter val="119 992"/>
        <filter val="12 094"/>
        <filter val="12 593"/>
        <filter val="126"/>
        <filter val="140"/>
        <filter val="143"/>
        <filter val="156 858"/>
        <filter val="166"/>
        <filter val="19 286"/>
        <filter val="2 241"/>
        <filter val="2 713"/>
        <filter val="2 733"/>
        <filter val="-2 733"/>
        <filter val="2 778"/>
        <filter val="21 052"/>
        <filter val="21 794"/>
        <filter val="227"/>
        <filter val="23 585"/>
        <filter val="23 705"/>
        <filter val="23 773"/>
        <filter val="275"/>
        <filter val="3 114"/>
        <filter val="3 308"/>
        <filter val="3 370"/>
        <filter val="3 529"/>
        <filter val="3 758"/>
        <filter val="3 794"/>
        <filter val="3 995"/>
        <filter val="329"/>
        <filter val="35 409"/>
        <filter val="36 100"/>
        <filter val="36 470"/>
        <filter val="36 866"/>
        <filter val="4 082"/>
        <filter val="4 172"/>
        <filter val="4 627"/>
        <filter val="4 841"/>
        <filter val="414"/>
        <filter val="435 263"/>
        <filter val="45"/>
        <filter val="46 954"/>
        <filter val="474 671"/>
        <filter val="486"/>
        <filter val="500"/>
        <filter val="52"/>
        <filter val="564"/>
        <filter val="580"/>
        <filter val="6 035"/>
        <filter val="6 900"/>
        <filter val="631 529"/>
        <filter val="64"/>
        <filter val="658"/>
        <filter val="704 953"/>
        <filter val="714 953"/>
        <filter val="727 047"/>
        <filter val="727 092"/>
        <filter val="75"/>
        <filter val="8 167"/>
        <filter val="823"/>
        <filter val="83 424"/>
        <filter val="909"/>
        <filter val="925"/>
        <filter val="97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26.pielikums Jūrmalas pilsētas domes
2019.gada 19.decembra saistošajiem noteikumiem Nr.56
(protokols Nr.16, 31.punkts)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view="pageLayout" zoomScaleNormal="100" workbookViewId="0">
      <selection activeCell="T8" sqref="T8"/>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817</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818</v>
      </c>
      <c r="D6" s="916"/>
      <c r="E6" s="916"/>
      <c r="F6" s="916"/>
      <c r="G6" s="916"/>
      <c r="H6" s="916"/>
      <c r="I6" s="916"/>
      <c r="J6" s="916"/>
      <c r="K6" s="916"/>
      <c r="L6" s="916"/>
      <c r="M6" s="916"/>
      <c r="N6" s="916"/>
      <c r="O6" s="916"/>
      <c r="P6" s="917"/>
      <c r="Q6" s="273"/>
    </row>
    <row r="7" spans="1:17" x14ac:dyDescent="0.25">
      <c r="A7" s="7" t="s">
        <v>10</v>
      </c>
      <c r="B7" s="8"/>
      <c r="C7" s="921" t="s">
        <v>819</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552</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13146</v>
      </c>
      <c r="D20" s="32">
        <f>SUM(D21,D24,D25,D41,D43)</f>
        <v>13100</v>
      </c>
      <c r="E20" s="33">
        <f t="shared" ref="E20:F20" si="1">SUM(E21,E24,E25,E41,E43)</f>
        <v>46</v>
      </c>
      <c r="F20" s="34">
        <f t="shared" si="1"/>
        <v>13146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44</v>
      </c>
      <c r="C24" s="59">
        <f>F24+I24</f>
        <v>13146</v>
      </c>
      <c r="D24" s="60">
        <f>D51</f>
        <v>13100</v>
      </c>
      <c r="E24" s="387">
        <v>46</v>
      </c>
      <c r="F24" s="62">
        <f t="shared" si="9"/>
        <v>13146</v>
      </c>
      <c r="G24" s="60">
        <f>G51</f>
        <v>0</v>
      </c>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si="0"/>
        <v>13146</v>
      </c>
      <c r="D50" s="157">
        <f>SUM(D51,D286)</f>
        <v>13100</v>
      </c>
      <c r="E50" s="158">
        <f t="shared" ref="E50:F50" si="26">SUM(E51,E286)</f>
        <v>46</v>
      </c>
      <c r="F50" s="159">
        <f t="shared" si="26"/>
        <v>13146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13146</v>
      </c>
      <c r="D51" s="163">
        <f>SUM(D52,D194)</f>
        <v>13100</v>
      </c>
      <c r="E51" s="164">
        <f t="shared" ref="E51:F51" si="30">SUM(E52,E194)</f>
        <v>46</v>
      </c>
      <c r="F51" s="165">
        <f t="shared" si="30"/>
        <v>13146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13146</v>
      </c>
      <c r="D52" s="171">
        <f>SUM(D53,D75,D173,D187)</f>
        <v>13100</v>
      </c>
      <c r="E52" s="172">
        <f t="shared" ref="E52:F52" si="34">SUM(E53,E75,E173,E187)</f>
        <v>46</v>
      </c>
      <c r="F52" s="173">
        <f t="shared" si="34"/>
        <v>13146</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4">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13146</v>
      </c>
      <c r="D75" s="177">
        <f>SUM(D76,D83,D130,D164,D165,D172)</f>
        <v>13100</v>
      </c>
      <c r="E75" s="178">
        <f t="shared" ref="E75:F75" si="74">SUM(E76,E83,E130,E164,E165,E172)</f>
        <v>46</v>
      </c>
      <c r="F75" s="179">
        <f t="shared" si="74"/>
        <v>13146</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13146</v>
      </c>
      <c r="D83" s="182">
        <f>SUM(D84,D89,D95,D103,D112,D116,D122,D128)</f>
        <v>13100</v>
      </c>
      <c r="E83" s="183">
        <f t="shared" ref="E83:F83" si="98">SUM(E84,E89,E95,E103,E112,E116,E122,E128)</f>
        <v>46</v>
      </c>
      <c r="F83" s="71">
        <f t="shared" si="98"/>
        <v>13146</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13146</v>
      </c>
      <c r="D95" s="188">
        <f>SUM(D96:D102)</f>
        <v>13100</v>
      </c>
      <c r="E95" s="189">
        <f t="shared" ref="E95:F95" si="119">SUM(E96:E102)</f>
        <v>46</v>
      </c>
      <c r="F95" s="55">
        <f t="shared" si="119"/>
        <v>13146</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7" t="s">
        <v>120</v>
      </c>
      <c r="C101" s="88">
        <f t="shared" si="102"/>
        <v>146</v>
      </c>
      <c r="D101" s="193">
        <v>100</v>
      </c>
      <c r="E101" s="388">
        <v>46</v>
      </c>
      <c r="F101" s="55">
        <f t="shared" si="123"/>
        <v>146</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13000</v>
      </c>
      <c r="D102" s="193">
        <v>13000</v>
      </c>
      <c r="E102" s="194"/>
      <c r="F102" s="55">
        <f t="shared" si="123"/>
        <v>13000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4">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4.7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SUM(D195,D230,D269,D283)</f>
        <v>0</v>
      </c>
      <c r="E194" s="172">
        <f t="shared" ref="E194:O194" si="259">SUM(E195,E230,E269,E283)</f>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13146</v>
      </c>
      <c r="D289" s="248">
        <f t="shared" ref="D289:O289" si="389">SUM(D286,D269,D230,D195,D187,D173,D75,D53,D283)</f>
        <v>13100</v>
      </c>
      <c r="E289" s="249">
        <f t="shared" si="389"/>
        <v>46</v>
      </c>
      <c r="F289" s="250">
        <f t="shared" si="389"/>
        <v>13146</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hidden="1" thickTop="1" x14ac:dyDescent="0.25">
      <c r="A303" s="485"/>
      <c r="B303" s="2"/>
      <c r="C303" s="2"/>
      <c r="D303" s="2"/>
      <c r="E303" s="2"/>
      <c r="F303" s="2"/>
      <c r="G303" s="2"/>
      <c r="H303" s="2"/>
      <c r="I303" s="2"/>
      <c r="J303" s="2"/>
      <c r="K303" s="2"/>
      <c r="L303" s="2"/>
      <c r="M303" s="2"/>
      <c r="N303" s="2"/>
      <c r="O303" s="2"/>
      <c r="P303" s="486"/>
    </row>
    <row r="304" spans="1:16" ht="12.75" hidden="1" thickTop="1" x14ac:dyDescent="0.25">
      <c r="A304" s="485"/>
      <c r="B304" s="2"/>
      <c r="C304" s="2"/>
      <c r="D304" s="2"/>
      <c r="E304" s="2"/>
      <c r="F304" s="2"/>
      <c r="G304" s="2"/>
      <c r="H304" s="2"/>
      <c r="I304" s="2"/>
      <c r="J304" s="2"/>
      <c r="K304" s="2"/>
      <c r="L304" s="2"/>
      <c r="M304" s="2"/>
      <c r="N304" s="2"/>
      <c r="O304" s="2"/>
      <c r="P304" s="486"/>
    </row>
    <row r="305" spans="1:16" ht="12.75" hidden="1" thickTop="1" x14ac:dyDescent="0.25">
      <c r="A305" s="485"/>
      <c r="B305" s="2"/>
      <c r="C305" s="2"/>
      <c r="D305" s="2"/>
      <c r="E305" s="2"/>
      <c r="F305" s="2"/>
      <c r="G305" s="2"/>
      <c r="H305" s="2"/>
      <c r="I305" s="2"/>
      <c r="J305" s="2"/>
      <c r="K305" s="2"/>
      <c r="L305" s="2"/>
      <c r="M305" s="2"/>
      <c r="N305" s="2"/>
      <c r="O305" s="2"/>
      <c r="P305" s="486"/>
    </row>
    <row r="306" spans="1:16" ht="12.75" hidden="1" customHeight="1" x14ac:dyDescent="0.25">
      <c r="A306" s="485"/>
      <c r="B306" s="487"/>
      <c r="C306" s="2"/>
      <c r="D306" s="2"/>
      <c r="E306" s="2"/>
      <c r="F306" s="2"/>
      <c r="G306" s="2"/>
      <c r="H306" s="2"/>
      <c r="I306" s="2"/>
      <c r="J306" s="2"/>
      <c r="K306" s="2"/>
      <c r="L306" s="2"/>
      <c r="M306" s="2"/>
      <c r="N306" s="2"/>
      <c r="O306" s="2"/>
      <c r="P306" s="486"/>
    </row>
    <row r="307" spans="1:16" ht="12.75" hidden="1" thickTop="1" x14ac:dyDescent="0.25">
      <c r="A307" s="485"/>
      <c r="B307" s="2"/>
      <c r="C307" s="2"/>
      <c r="D307" s="2"/>
      <c r="E307" s="2"/>
      <c r="F307" s="2"/>
      <c r="G307" s="2"/>
      <c r="H307" s="2"/>
      <c r="I307" s="2"/>
      <c r="J307" s="2"/>
      <c r="K307" s="2"/>
      <c r="L307" s="2"/>
      <c r="M307" s="2"/>
      <c r="N307" s="2"/>
      <c r="O307" s="2"/>
      <c r="P307" s="486"/>
    </row>
    <row r="308" spans="1:16" ht="12.75" hidden="1" thickTop="1" x14ac:dyDescent="0.25">
      <c r="A308" s="485"/>
      <c r="B308" s="487"/>
      <c r="C308" s="2"/>
      <c r="D308" s="2"/>
      <c r="E308" s="2"/>
      <c r="F308" s="2"/>
      <c r="G308" s="2"/>
      <c r="H308" s="2"/>
      <c r="I308" s="2"/>
      <c r="J308" s="2"/>
      <c r="K308" s="2"/>
      <c r="L308" s="2"/>
      <c r="M308" s="2"/>
      <c r="N308" s="2"/>
      <c r="O308" s="2"/>
      <c r="P308" s="486"/>
    </row>
    <row r="309" spans="1:16" ht="12.75" hidden="1" thickTop="1" x14ac:dyDescent="0.25">
      <c r="A309" s="485"/>
      <c r="B309" s="2"/>
      <c r="C309" s="2"/>
      <c r="D309" s="2"/>
      <c r="E309" s="2"/>
      <c r="F309" s="2"/>
      <c r="G309" s="2"/>
      <c r="H309" s="2"/>
      <c r="I309" s="2"/>
      <c r="J309" s="2"/>
      <c r="K309" s="2"/>
      <c r="L309" s="2"/>
      <c r="M309" s="2"/>
      <c r="N309" s="2"/>
      <c r="O309" s="2"/>
      <c r="P309" s="486"/>
    </row>
    <row r="310" spans="1:16" ht="12.75" hidden="1" thickTop="1" x14ac:dyDescent="0.25">
      <c r="A310" s="488"/>
      <c r="B310" s="489"/>
      <c r="C310" s="489"/>
      <c r="D310" s="489"/>
      <c r="E310" s="489"/>
      <c r="F310" s="489"/>
      <c r="G310" s="489"/>
      <c r="H310" s="489"/>
      <c r="I310" s="489"/>
      <c r="J310" s="489"/>
      <c r="K310" s="489"/>
      <c r="L310" s="489"/>
      <c r="M310" s="489"/>
      <c r="N310" s="489"/>
      <c r="O310" s="489"/>
      <c r="P310" s="490"/>
    </row>
    <row r="311" spans="1:16" ht="12.75" thickTop="1"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xkDeGdiZfsJ8lEv6tedIoFxQMLd4E/dqW//zfQe/LMvlB7GR/McdkPrymMGXPpltEIvWTqt1pb3AW+X4DjtpYg==" saltValue="RvJ4R0k7gdLNqfrSS9L5Aw==" spinCount="100000" sheet="1" objects="1" scenarios="1"/>
  <autoFilter ref="A18:P301">
    <filterColumn colId="2">
      <filters>
        <filter val="13 000"/>
        <filter val="13 146"/>
        <filter val="14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9.pielikums Jūrmalas pilsētas domes
2019.gada 19.decembra saistošajiem noteikumiem Nr.56
(protokols Nr.16, 31.punkts)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4" sqref="U4"/>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1167</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1168</v>
      </c>
      <c r="D3" s="921"/>
      <c r="E3" s="921"/>
      <c r="F3" s="921"/>
      <c r="G3" s="921"/>
      <c r="H3" s="921"/>
      <c r="I3" s="921"/>
      <c r="J3" s="921"/>
      <c r="K3" s="921"/>
      <c r="L3" s="921"/>
      <c r="M3" s="921"/>
      <c r="N3" s="921"/>
      <c r="O3" s="921"/>
      <c r="P3" s="922"/>
      <c r="Q3" s="273"/>
    </row>
    <row r="4" spans="1:17" ht="12.75" customHeight="1" x14ac:dyDescent="0.25">
      <c r="A4" s="5" t="s">
        <v>4</v>
      </c>
      <c r="B4" s="6"/>
      <c r="C4" s="921" t="s">
        <v>1169</v>
      </c>
      <c r="D4" s="921"/>
      <c r="E4" s="921"/>
      <c r="F4" s="921"/>
      <c r="G4" s="921"/>
      <c r="H4" s="921"/>
      <c r="I4" s="921"/>
      <c r="J4" s="921"/>
      <c r="K4" s="921"/>
      <c r="L4" s="921"/>
      <c r="M4" s="921"/>
      <c r="N4" s="921"/>
      <c r="O4" s="921"/>
      <c r="P4" s="922"/>
      <c r="Q4" s="273"/>
    </row>
    <row r="5" spans="1:17" ht="12.75" customHeight="1" x14ac:dyDescent="0.25">
      <c r="A5" s="7" t="s">
        <v>6</v>
      </c>
      <c r="B5" s="8"/>
      <c r="C5" s="916" t="s">
        <v>1170</v>
      </c>
      <c r="D5" s="916"/>
      <c r="E5" s="916"/>
      <c r="F5" s="916"/>
      <c r="G5" s="916"/>
      <c r="H5" s="916"/>
      <c r="I5" s="916"/>
      <c r="J5" s="916"/>
      <c r="K5" s="916"/>
      <c r="L5" s="916"/>
      <c r="M5" s="916"/>
      <c r="N5" s="916"/>
      <c r="O5" s="916"/>
      <c r="P5" s="917"/>
      <c r="Q5" s="273"/>
    </row>
    <row r="6" spans="1:17" ht="12.75" customHeight="1" x14ac:dyDescent="0.25">
      <c r="A6" s="7" t="s">
        <v>8</v>
      </c>
      <c r="B6" s="8"/>
      <c r="C6" s="916" t="s">
        <v>969</v>
      </c>
      <c r="D6" s="916"/>
      <c r="E6" s="916"/>
      <c r="F6" s="916"/>
      <c r="G6" s="916"/>
      <c r="H6" s="916"/>
      <c r="I6" s="916"/>
      <c r="J6" s="916"/>
      <c r="K6" s="916"/>
      <c r="L6" s="916"/>
      <c r="M6" s="916"/>
      <c r="N6" s="916"/>
      <c r="O6" s="916"/>
      <c r="P6" s="917"/>
      <c r="Q6" s="273"/>
    </row>
    <row r="7" spans="1:17" ht="24" customHeight="1" x14ac:dyDescent="0.25">
      <c r="A7" s="7" t="s">
        <v>10</v>
      </c>
      <c r="B7" s="8"/>
      <c r="C7" s="921" t="s">
        <v>1152</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1171</v>
      </c>
      <c r="D9" s="916"/>
      <c r="E9" s="916"/>
      <c r="F9" s="916"/>
      <c r="G9" s="916"/>
      <c r="H9" s="916"/>
      <c r="I9" s="916"/>
      <c r="J9" s="916"/>
      <c r="K9" s="916"/>
      <c r="L9" s="916"/>
      <c r="M9" s="916"/>
      <c r="N9" s="916"/>
      <c r="O9" s="916"/>
      <c r="P9" s="917"/>
      <c r="Q9" s="273"/>
    </row>
    <row r="10" spans="1:17" ht="12.75" customHeight="1" x14ac:dyDescent="0.25">
      <c r="A10" s="7"/>
      <c r="B10" s="8" t="s">
        <v>15</v>
      </c>
      <c r="C10" s="916" t="s">
        <v>1172</v>
      </c>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1173</v>
      </c>
      <c r="D12" s="916"/>
      <c r="E12" s="916"/>
      <c r="F12" s="916"/>
      <c r="G12" s="916"/>
      <c r="H12" s="916"/>
      <c r="I12" s="916"/>
      <c r="J12" s="916"/>
      <c r="K12" s="916"/>
      <c r="L12" s="916"/>
      <c r="M12" s="916"/>
      <c r="N12" s="916"/>
      <c r="O12" s="916"/>
      <c r="P12" s="917"/>
      <c r="Q12" s="273"/>
    </row>
    <row r="13" spans="1:17" ht="12.75" customHeight="1" x14ac:dyDescent="0.25">
      <c r="A13" s="7"/>
      <c r="B13" s="8" t="s">
        <v>20</v>
      </c>
      <c r="C13" s="916" t="s">
        <v>1174</v>
      </c>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724282</v>
      </c>
      <c r="D20" s="32">
        <f>SUM(D21,D24,D25,D41,D43)</f>
        <v>481090</v>
      </c>
      <c r="E20" s="33">
        <f t="shared" ref="E20:F20" si="1">SUM(E21,E24,E25,E41,E43)</f>
        <v>0</v>
      </c>
      <c r="F20" s="34">
        <f t="shared" si="1"/>
        <v>481090</v>
      </c>
      <c r="G20" s="32">
        <f>SUM(G21,G24,G43)</f>
        <v>212600</v>
      </c>
      <c r="H20" s="33">
        <f t="shared" ref="H20:I20" si="2">SUM(H21,H24,H43)</f>
        <v>0</v>
      </c>
      <c r="I20" s="34">
        <f t="shared" si="2"/>
        <v>212600</v>
      </c>
      <c r="J20" s="32">
        <f>SUM(J21,J26,J43)</f>
        <v>30592</v>
      </c>
      <c r="K20" s="33">
        <f t="shared" ref="K20:L20" si="3">SUM(K21,K26,K43)</f>
        <v>0</v>
      </c>
      <c r="L20" s="34">
        <f t="shared" si="3"/>
        <v>30592</v>
      </c>
      <c r="M20" s="32">
        <f>SUM(M21,M45)</f>
        <v>0</v>
      </c>
      <c r="N20" s="33">
        <f t="shared" ref="N20:O20" si="4">SUM(N21,N45)</f>
        <v>0</v>
      </c>
      <c r="O20" s="34">
        <f t="shared" si="4"/>
        <v>0</v>
      </c>
      <c r="P20" s="35"/>
    </row>
    <row r="21" spans="1:16" ht="12.75" thickTop="1" x14ac:dyDescent="0.25">
      <c r="A21" s="36"/>
      <c r="B21" s="37" t="s">
        <v>41</v>
      </c>
      <c r="C21" s="38">
        <f t="shared" si="0"/>
        <v>166</v>
      </c>
      <c r="D21" s="39">
        <f>SUM(D22:D23)</f>
        <v>0</v>
      </c>
      <c r="E21" s="40">
        <f t="shared" ref="E21:F21" si="5">SUM(E22:E23)</f>
        <v>0</v>
      </c>
      <c r="F21" s="41">
        <f t="shared" si="5"/>
        <v>0</v>
      </c>
      <c r="G21" s="39">
        <f>SUM(G22:G23)</f>
        <v>0</v>
      </c>
      <c r="H21" s="40">
        <f t="shared" ref="H21:I21" si="6">SUM(H22:H23)</f>
        <v>0</v>
      </c>
      <c r="I21" s="41">
        <f t="shared" si="6"/>
        <v>0</v>
      </c>
      <c r="J21" s="39">
        <f>SUM(J22:J23)</f>
        <v>166</v>
      </c>
      <c r="K21" s="40">
        <f t="shared" ref="K21:L21" si="7">SUM(K22:K23)</f>
        <v>0</v>
      </c>
      <c r="L21" s="41">
        <f t="shared" si="7"/>
        <v>166</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43</v>
      </c>
      <c r="C23" s="52">
        <f t="shared" si="0"/>
        <v>166</v>
      </c>
      <c r="D23" s="53"/>
      <c r="E23" s="54"/>
      <c r="F23" s="55">
        <f t="shared" ref="F23:F25" si="9">D23+E23</f>
        <v>0</v>
      </c>
      <c r="G23" s="53"/>
      <c r="H23" s="54"/>
      <c r="I23" s="55">
        <f t="shared" ref="I23:I24" si="10">G23+H23</f>
        <v>0</v>
      </c>
      <c r="J23" s="53">
        <v>166</v>
      </c>
      <c r="K23" s="54"/>
      <c r="L23" s="56">
        <f>K23+J23</f>
        <v>166</v>
      </c>
      <c r="M23" s="53"/>
      <c r="N23" s="54"/>
      <c r="O23" s="55">
        <f>N23+M23</f>
        <v>0</v>
      </c>
      <c r="P23" s="57"/>
    </row>
    <row r="24" spans="1:16" s="28" customFormat="1" ht="32.450000000000003" customHeight="1" thickBot="1" x14ac:dyDescent="0.3">
      <c r="A24" s="58">
        <v>19300</v>
      </c>
      <c r="B24" s="58" t="s">
        <v>44</v>
      </c>
      <c r="C24" s="59">
        <f>F24+I24</f>
        <v>693690</v>
      </c>
      <c r="D24" s="60">
        <v>481090</v>
      </c>
      <c r="E24" s="61"/>
      <c r="F24" s="62">
        <f t="shared" si="9"/>
        <v>481090</v>
      </c>
      <c r="G24" s="60">
        <v>212600</v>
      </c>
      <c r="H24" s="61"/>
      <c r="I24" s="62">
        <f t="shared" si="10"/>
        <v>212600</v>
      </c>
      <c r="J24" s="63" t="s">
        <v>45</v>
      </c>
      <c r="K24" s="64" t="s">
        <v>45</v>
      </c>
      <c r="L24" s="65" t="s">
        <v>45</v>
      </c>
      <c r="M24" s="63" t="s">
        <v>45</v>
      </c>
      <c r="N24" s="64" t="s">
        <v>45</v>
      </c>
      <c r="O24" s="65" t="s">
        <v>45</v>
      </c>
      <c r="P24" s="66"/>
    </row>
    <row r="25" spans="1:16" s="28" customFormat="1" ht="24.75" hidden="1" customHeight="1" thickTop="1" x14ac:dyDescent="0.25">
      <c r="A25" s="67"/>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L26</f>
        <v>14314</v>
      </c>
      <c r="D26" s="72" t="s">
        <v>45</v>
      </c>
      <c r="E26" s="73" t="s">
        <v>45</v>
      </c>
      <c r="F26" s="74" t="s">
        <v>45</v>
      </c>
      <c r="G26" s="72" t="s">
        <v>45</v>
      </c>
      <c r="H26" s="73" t="s">
        <v>45</v>
      </c>
      <c r="I26" s="74" t="s">
        <v>45</v>
      </c>
      <c r="J26" s="76">
        <f>SUM(J27,J31,J33,J36)</f>
        <v>14314</v>
      </c>
      <c r="K26" s="77">
        <f t="shared" ref="K26:L26" si="11">SUM(K27,K31,K33,K36)</f>
        <v>0</v>
      </c>
      <c r="L26" s="78">
        <f t="shared" si="11"/>
        <v>14314</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customHeight="1" x14ac:dyDescent="0.25">
      <c r="A33" s="79">
        <v>21380</v>
      </c>
      <c r="B33" s="67" t="s">
        <v>54</v>
      </c>
      <c r="C33" s="68">
        <f t="shared" si="16"/>
        <v>1600</v>
      </c>
      <c r="D33" s="72" t="s">
        <v>45</v>
      </c>
      <c r="E33" s="73" t="s">
        <v>45</v>
      </c>
      <c r="F33" s="74" t="s">
        <v>45</v>
      </c>
      <c r="G33" s="72" t="s">
        <v>45</v>
      </c>
      <c r="H33" s="73" t="s">
        <v>45</v>
      </c>
      <c r="I33" s="74" t="s">
        <v>45</v>
      </c>
      <c r="J33" s="76">
        <f>SUM(J34:J35)</f>
        <v>1600</v>
      </c>
      <c r="K33" s="77">
        <f t="shared" ref="K33:L33" si="17">SUM(K34:K35)</f>
        <v>0</v>
      </c>
      <c r="L33" s="78">
        <f t="shared" si="17"/>
        <v>1600</v>
      </c>
      <c r="M33" s="76" t="s">
        <v>45</v>
      </c>
      <c r="N33" s="77" t="s">
        <v>45</v>
      </c>
      <c r="O33" s="78" t="s">
        <v>45</v>
      </c>
      <c r="P33" s="75"/>
    </row>
    <row r="34" spans="1:16" ht="22.15" customHeight="1" x14ac:dyDescent="0.25">
      <c r="A34" s="44">
        <v>21381</v>
      </c>
      <c r="B34" s="80" t="s">
        <v>55</v>
      </c>
      <c r="C34" s="81">
        <f t="shared" si="16"/>
        <v>1600</v>
      </c>
      <c r="D34" s="82" t="s">
        <v>45</v>
      </c>
      <c r="E34" s="83" t="s">
        <v>45</v>
      </c>
      <c r="F34" s="84" t="s">
        <v>45</v>
      </c>
      <c r="G34" s="82" t="s">
        <v>45</v>
      </c>
      <c r="H34" s="83" t="s">
        <v>45</v>
      </c>
      <c r="I34" s="84" t="s">
        <v>45</v>
      </c>
      <c r="J34" s="46">
        <v>1600</v>
      </c>
      <c r="K34" s="47"/>
      <c r="L34" s="48">
        <f t="shared" ref="L34:L35" si="18">K34+J34</f>
        <v>1600</v>
      </c>
      <c r="M34" s="85" t="s">
        <v>45</v>
      </c>
      <c r="N34" s="86" t="s">
        <v>45</v>
      </c>
      <c r="O34" s="48" t="s">
        <v>45</v>
      </c>
      <c r="P34" s="49"/>
    </row>
    <row r="35" spans="1:16" ht="24" hidden="1" customHeight="1" x14ac:dyDescent="0.25">
      <c r="A35" s="206">
        <v>21383</v>
      </c>
      <c r="B35" s="223" t="s">
        <v>56</v>
      </c>
      <c r="C35" s="205">
        <f t="shared" si="16"/>
        <v>0</v>
      </c>
      <c r="D35" s="551" t="s">
        <v>45</v>
      </c>
      <c r="E35" s="552" t="s">
        <v>45</v>
      </c>
      <c r="F35" s="553" t="s">
        <v>45</v>
      </c>
      <c r="G35" s="551" t="s">
        <v>45</v>
      </c>
      <c r="H35" s="552" t="s">
        <v>45</v>
      </c>
      <c r="I35" s="553" t="s">
        <v>45</v>
      </c>
      <c r="J35" s="210"/>
      <c r="K35" s="211"/>
      <c r="L35" s="554">
        <f t="shared" si="18"/>
        <v>0</v>
      </c>
      <c r="M35" s="555" t="s">
        <v>45</v>
      </c>
      <c r="N35" s="556" t="s">
        <v>45</v>
      </c>
      <c r="O35" s="554" t="s">
        <v>45</v>
      </c>
      <c r="P35" s="212"/>
    </row>
    <row r="36" spans="1:16" s="28" customFormat="1" ht="25.5" customHeight="1" x14ac:dyDescent="0.25">
      <c r="A36" s="557">
        <v>21390</v>
      </c>
      <c r="B36" s="213" t="s">
        <v>57</v>
      </c>
      <c r="C36" s="214">
        <f t="shared" si="16"/>
        <v>12714</v>
      </c>
      <c r="D36" s="558" t="s">
        <v>45</v>
      </c>
      <c r="E36" s="559" t="s">
        <v>45</v>
      </c>
      <c r="F36" s="560" t="s">
        <v>45</v>
      </c>
      <c r="G36" s="558" t="s">
        <v>45</v>
      </c>
      <c r="H36" s="559" t="s">
        <v>45</v>
      </c>
      <c r="I36" s="560" t="s">
        <v>45</v>
      </c>
      <c r="J36" s="561">
        <f>SUM(J37:J40)</f>
        <v>12714</v>
      </c>
      <c r="K36" s="562">
        <f t="shared" ref="K36:L36" si="19">SUM(K37:K40)</f>
        <v>0</v>
      </c>
      <c r="L36" s="563">
        <f t="shared" si="19"/>
        <v>12714</v>
      </c>
      <c r="M36" s="561" t="s">
        <v>45</v>
      </c>
      <c r="N36" s="562" t="s">
        <v>45</v>
      </c>
      <c r="O36" s="563" t="s">
        <v>45</v>
      </c>
      <c r="P36" s="218"/>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12714</v>
      </c>
      <c r="D40" s="109" t="s">
        <v>45</v>
      </c>
      <c r="E40" s="110" t="s">
        <v>45</v>
      </c>
      <c r="F40" s="111" t="s">
        <v>45</v>
      </c>
      <c r="G40" s="109" t="s">
        <v>45</v>
      </c>
      <c r="H40" s="110" t="s">
        <v>45</v>
      </c>
      <c r="I40" s="111" t="s">
        <v>45</v>
      </c>
      <c r="J40" s="112">
        <v>12714</v>
      </c>
      <c r="K40" s="113"/>
      <c r="L40" s="114">
        <f t="shared" si="20"/>
        <v>12714</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x14ac:dyDescent="0.25">
      <c r="A43" s="79">
        <v>21490</v>
      </c>
      <c r="B43" s="67" t="s">
        <v>64</v>
      </c>
      <c r="C43" s="130">
        <f>F43+I43+L43</f>
        <v>16112</v>
      </c>
      <c r="D43" s="76">
        <f>D44</f>
        <v>0</v>
      </c>
      <c r="E43" s="77">
        <f t="shared" ref="E43:L43" si="22">E44</f>
        <v>0</v>
      </c>
      <c r="F43" s="78">
        <f t="shared" si="22"/>
        <v>0</v>
      </c>
      <c r="G43" s="76">
        <f t="shared" si="22"/>
        <v>0</v>
      </c>
      <c r="H43" s="77">
        <f t="shared" si="22"/>
        <v>0</v>
      </c>
      <c r="I43" s="78">
        <f t="shared" si="22"/>
        <v>0</v>
      </c>
      <c r="J43" s="76">
        <f t="shared" si="22"/>
        <v>16112</v>
      </c>
      <c r="K43" s="77">
        <f t="shared" si="22"/>
        <v>0</v>
      </c>
      <c r="L43" s="78">
        <f t="shared" si="22"/>
        <v>16112</v>
      </c>
      <c r="M43" s="76" t="s">
        <v>45</v>
      </c>
      <c r="N43" s="77" t="s">
        <v>45</v>
      </c>
      <c r="O43" s="78" t="s">
        <v>45</v>
      </c>
      <c r="P43" s="75"/>
    </row>
    <row r="44" spans="1:16" s="28" customFormat="1" ht="26.45" customHeight="1" x14ac:dyDescent="0.25">
      <c r="A44" s="51">
        <v>21499</v>
      </c>
      <c r="B44" s="87" t="s">
        <v>65</v>
      </c>
      <c r="C44" s="131">
        <f>F44+I44+L44</f>
        <v>16112</v>
      </c>
      <c r="D44" s="46"/>
      <c r="E44" s="47"/>
      <c r="F44" s="132">
        <f>D44+E44</f>
        <v>0</v>
      </c>
      <c r="G44" s="46"/>
      <c r="H44" s="47"/>
      <c r="I44" s="132">
        <f>G44+H44</f>
        <v>0</v>
      </c>
      <c r="J44" s="46">
        <v>16112</v>
      </c>
      <c r="K44" s="47"/>
      <c r="L44" s="48">
        <f>K44+J44</f>
        <v>16112</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724282</v>
      </c>
      <c r="D50" s="157">
        <f>SUM(D51,D286)</f>
        <v>481090</v>
      </c>
      <c r="E50" s="158">
        <f t="shared" ref="E50:F50" si="26">SUM(E51,E286)</f>
        <v>0</v>
      </c>
      <c r="F50" s="159">
        <f t="shared" si="26"/>
        <v>481090</v>
      </c>
      <c r="G50" s="157">
        <f>SUM(G51,G286)</f>
        <v>212600</v>
      </c>
      <c r="H50" s="158">
        <f>SUM(H51,H286)</f>
        <v>0</v>
      </c>
      <c r="I50" s="159">
        <f t="shared" ref="I50" si="27">SUM(I51,I286)</f>
        <v>212600</v>
      </c>
      <c r="J50" s="32">
        <f>SUM(J51,J286)</f>
        <v>30592</v>
      </c>
      <c r="K50" s="33">
        <f t="shared" ref="K50:L50" si="28">SUM(K51,K286)</f>
        <v>0</v>
      </c>
      <c r="L50" s="34">
        <f t="shared" si="28"/>
        <v>30592</v>
      </c>
      <c r="M50" s="32">
        <f>SUM(M51,M286)</f>
        <v>0</v>
      </c>
      <c r="N50" s="33">
        <f t="shared" ref="N50:O50" si="29">SUM(N51,N286)</f>
        <v>0</v>
      </c>
      <c r="O50" s="34">
        <f t="shared" si="29"/>
        <v>0</v>
      </c>
      <c r="P50" s="35"/>
    </row>
    <row r="51" spans="1:16" s="28" customFormat="1" ht="36.75" thickTop="1" x14ac:dyDescent="0.25">
      <c r="A51" s="160"/>
      <c r="B51" s="161" t="s">
        <v>71</v>
      </c>
      <c r="C51" s="162">
        <f t="shared" si="0"/>
        <v>724282</v>
      </c>
      <c r="D51" s="163">
        <f>SUM(D52,D194)</f>
        <v>481090</v>
      </c>
      <c r="E51" s="164">
        <f t="shared" ref="E51:F51" si="30">SUM(E52,E194)</f>
        <v>0</v>
      </c>
      <c r="F51" s="165">
        <f t="shared" si="30"/>
        <v>481090</v>
      </c>
      <c r="G51" s="163">
        <f>SUM(G52,G194)</f>
        <v>212600</v>
      </c>
      <c r="H51" s="164">
        <f t="shared" ref="H51:I51" si="31">SUM(H52,H194)</f>
        <v>0</v>
      </c>
      <c r="I51" s="165">
        <f t="shared" si="31"/>
        <v>212600</v>
      </c>
      <c r="J51" s="166">
        <f>SUM(J52,J194)</f>
        <v>30592</v>
      </c>
      <c r="K51" s="167">
        <f t="shared" ref="K51:L51" si="32">SUM(K52,K194)</f>
        <v>0</v>
      </c>
      <c r="L51" s="168">
        <f t="shared" si="32"/>
        <v>30592</v>
      </c>
      <c r="M51" s="166">
        <f>SUM(M52,M194)</f>
        <v>0</v>
      </c>
      <c r="N51" s="167">
        <f t="shared" ref="N51:O51" si="33">SUM(N52,N194)</f>
        <v>0</v>
      </c>
      <c r="O51" s="168">
        <f t="shared" si="33"/>
        <v>0</v>
      </c>
      <c r="P51" s="169"/>
    </row>
    <row r="52" spans="1:16" s="28" customFormat="1" ht="24" x14ac:dyDescent="0.25">
      <c r="A52" s="24"/>
      <c r="B52" s="22" t="s">
        <v>72</v>
      </c>
      <c r="C52" s="170">
        <f t="shared" si="0"/>
        <v>714611</v>
      </c>
      <c r="D52" s="171">
        <f>SUM(D53,D75,D173,D187)</f>
        <v>472719</v>
      </c>
      <c r="E52" s="172">
        <f t="shared" ref="E52:F52" si="34">SUM(E53,E75,E173,E187)</f>
        <v>0</v>
      </c>
      <c r="F52" s="173">
        <f t="shared" si="34"/>
        <v>472719</v>
      </c>
      <c r="G52" s="171">
        <f>SUM(G53,G75,G173,G187)</f>
        <v>211300</v>
      </c>
      <c r="H52" s="172">
        <f t="shared" ref="H52:I52" si="35">SUM(H53,H75,H173,H187)</f>
        <v>0</v>
      </c>
      <c r="I52" s="173">
        <f t="shared" si="35"/>
        <v>211300</v>
      </c>
      <c r="J52" s="171">
        <f>SUM(J53,J75,J173,J187)</f>
        <v>30592</v>
      </c>
      <c r="K52" s="172">
        <f t="shared" ref="K52:L52" si="36">SUM(K53,K75,K173,K187)</f>
        <v>0</v>
      </c>
      <c r="L52" s="173">
        <f t="shared" si="36"/>
        <v>30592</v>
      </c>
      <c r="M52" s="171">
        <f>SUM(M53,M75,M173,M187)</f>
        <v>0</v>
      </c>
      <c r="N52" s="172">
        <f t="shared" ref="N52:O52" si="37">SUM(N53,N75,N173,N187)</f>
        <v>0</v>
      </c>
      <c r="O52" s="173">
        <f t="shared" si="37"/>
        <v>0</v>
      </c>
      <c r="P52" s="174"/>
    </row>
    <row r="53" spans="1:16" s="28" customFormat="1" x14ac:dyDescent="0.25">
      <c r="A53" s="175">
        <v>1000</v>
      </c>
      <c r="B53" s="175" t="s">
        <v>73</v>
      </c>
      <c r="C53" s="176">
        <f t="shared" si="0"/>
        <v>615802</v>
      </c>
      <c r="D53" s="177">
        <f>SUM(D54,D67)</f>
        <v>408756</v>
      </c>
      <c r="E53" s="178">
        <f t="shared" ref="E53:F53" si="38">SUM(E54,E67)</f>
        <v>-150</v>
      </c>
      <c r="F53" s="179">
        <f t="shared" si="38"/>
        <v>408606</v>
      </c>
      <c r="G53" s="177">
        <f>SUM(G54,G67)</f>
        <v>207196</v>
      </c>
      <c r="H53" s="178">
        <f t="shared" ref="H53:I53" si="39">SUM(H54,H67)</f>
        <v>0</v>
      </c>
      <c r="I53" s="179">
        <f t="shared" si="39"/>
        <v>207196</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74</v>
      </c>
      <c r="C54" s="68">
        <f t="shared" si="0"/>
        <v>462663</v>
      </c>
      <c r="D54" s="182">
        <f>SUM(D55,D58,D66)</f>
        <v>299391</v>
      </c>
      <c r="E54" s="183">
        <f t="shared" ref="E54:F54" si="42">SUM(E55,E58,E66)</f>
        <v>0</v>
      </c>
      <c r="F54" s="71">
        <f t="shared" si="42"/>
        <v>299391</v>
      </c>
      <c r="G54" s="182">
        <f>SUM(G55,G58,G66)</f>
        <v>163272</v>
      </c>
      <c r="H54" s="183">
        <f t="shared" ref="H54:I54" si="43">SUM(H55,H58,H66)</f>
        <v>0</v>
      </c>
      <c r="I54" s="71">
        <f t="shared" si="43"/>
        <v>163272</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75</v>
      </c>
      <c r="C55" s="141">
        <f t="shared" si="0"/>
        <v>435492</v>
      </c>
      <c r="D55" s="185">
        <f>SUM(D56:D57)</f>
        <v>272220</v>
      </c>
      <c r="E55" s="186">
        <f t="shared" ref="E55:F55" si="46">SUM(E56:E57)</f>
        <v>0</v>
      </c>
      <c r="F55" s="139">
        <f t="shared" si="46"/>
        <v>272220</v>
      </c>
      <c r="G55" s="185">
        <f>SUM(G56:G57)</f>
        <v>163272</v>
      </c>
      <c r="H55" s="186">
        <f t="shared" ref="H55:I55" si="47">SUM(H56:H57)</f>
        <v>0</v>
      </c>
      <c r="I55" s="139">
        <f t="shared" si="47"/>
        <v>163272</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2.5" customHeight="1" x14ac:dyDescent="0.25">
      <c r="A57" s="51">
        <v>1119</v>
      </c>
      <c r="B57" s="87" t="s">
        <v>77</v>
      </c>
      <c r="C57" s="88">
        <f t="shared" si="0"/>
        <v>435492</v>
      </c>
      <c r="D57" s="53">
        <v>272220</v>
      </c>
      <c r="E57" s="54"/>
      <c r="F57" s="55">
        <f t="shared" si="50"/>
        <v>272220</v>
      </c>
      <c r="G57" s="53">
        <v>163272</v>
      </c>
      <c r="H57" s="54"/>
      <c r="I57" s="55">
        <f t="shared" si="51"/>
        <v>163272</v>
      </c>
      <c r="J57" s="53"/>
      <c r="K57" s="54"/>
      <c r="L57" s="55">
        <f t="shared" si="52"/>
        <v>0</v>
      </c>
      <c r="M57" s="53"/>
      <c r="N57" s="54"/>
      <c r="O57" s="55">
        <f t="shared" si="53"/>
        <v>0</v>
      </c>
      <c r="P57" s="57"/>
    </row>
    <row r="58" spans="1:16" x14ac:dyDescent="0.25">
      <c r="A58" s="187">
        <v>1140</v>
      </c>
      <c r="B58" s="87" t="s">
        <v>78</v>
      </c>
      <c r="C58" s="88">
        <f t="shared" si="0"/>
        <v>27171</v>
      </c>
      <c r="D58" s="188">
        <f>SUM(D59:D65)</f>
        <v>27171</v>
      </c>
      <c r="E58" s="189">
        <f>SUM(E59:E65)</f>
        <v>0</v>
      </c>
      <c r="F58" s="55">
        <f t="shared" ref="F58" si="54">SUM(F59:F65)</f>
        <v>27171</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3807</v>
      </c>
      <c r="D63" s="53">
        <v>3807</v>
      </c>
      <c r="E63" s="54"/>
      <c r="F63" s="55">
        <f t="shared" si="58"/>
        <v>3807</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23364</v>
      </c>
      <c r="D64" s="53">
        <v>23364</v>
      </c>
      <c r="E64" s="54"/>
      <c r="F64" s="55">
        <f t="shared" si="58"/>
        <v>23364</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153139</v>
      </c>
      <c r="D67" s="182">
        <f>SUM(D68:D69)</f>
        <v>109365</v>
      </c>
      <c r="E67" s="183">
        <f t="shared" ref="E67:F67" si="62">SUM(E68:E69)</f>
        <v>-150</v>
      </c>
      <c r="F67" s="71">
        <f t="shared" si="62"/>
        <v>109215</v>
      </c>
      <c r="G67" s="182">
        <f>SUM(G68:G69)</f>
        <v>43924</v>
      </c>
      <c r="H67" s="183">
        <f t="shared" ref="H67:I67" si="63">SUM(H68:H69)</f>
        <v>0</v>
      </c>
      <c r="I67" s="71">
        <f t="shared" si="63"/>
        <v>43924</v>
      </c>
      <c r="J67" s="182">
        <f>SUM(J68:J69)</f>
        <v>0</v>
      </c>
      <c r="K67" s="183">
        <f t="shared" ref="K67:L67" si="64">SUM(K68:K69)</f>
        <v>0</v>
      </c>
      <c r="L67" s="71">
        <f t="shared" si="64"/>
        <v>0</v>
      </c>
      <c r="M67" s="182">
        <f>SUM(M68:M69)</f>
        <v>0</v>
      </c>
      <c r="N67" s="183">
        <f t="shared" ref="N67:O67" si="65">SUM(N68:N69)</f>
        <v>0</v>
      </c>
      <c r="O67" s="71">
        <f t="shared" si="65"/>
        <v>0</v>
      </c>
      <c r="P67" s="75"/>
    </row>
    <row r="68" spans="1:16" ht="31.9" customHeight="1" x14ac:dyDescent="0.25">
      <c r="A68" s="481">
        <v>1210</v>
      </c>
      <c r="B68" s="80" t="s">
        <v>88</v>
      </c>
      <c r="C68" s="81">
        <f t="shared" si="0"/>
        <v>117118</v>
      </c>
      <c r="D68" s="46">
        <v>76894</v>
      </c>
      <c r="E68" s="47"/>
      <c r="F68" s="132">
        <f>D68+E68</f>
        <v>76894</v>
      </c>
      <c r="G68" s="46">
        <v>40224</v>
      </c>
      <c r="H68" s="47"/>
      <c r="I68" s="132">
        <f>G68+H68</f>
        <v>40224</v>
      </c>
      <c r="J68" s="46"/>
      <c r="K68" s="47"/>
      <c r="L68" s="132">
        <f>K68+J68</f>
        <v>0</v>
      </c>
      <c r="M68" s="46"/>
      <c r="N68" s="47"/>
      <c r="O68" s="132">
        <f>N68+M68</f>
        <v>0</v>
      </c>
      <c r="P68" s="57"/>
    </row>
    <row r="69" spans="1:16" ht="24" x14ac:dyDescent="0.25">
      <c r="A69" s="187">
        <v>1220</v>
      </c>
      <c r="B69" s="87" t="s">
        <v>90</v>
      </c>
      <c r="C69" s="88">
        <f t="shared" si="0"/>
        <v>36021</v>
      </c>
      <c r="D69" s="188">
        <f>SUM(D70:D74)</f>
        <v>32471</v>
      </c>
      <c r="E69" s="189">
        <f t="shared" ref="E69:F69" si="66">SUM(E70:E74)</f>
        <v>-150</v>
      </c>
      <c r="F69" s="55">
        <f t="shared" si="66"/>
        <v>32321</v>
      </c>
      <c r="G69" s="188">
        <f>SUM(G70:G74)</f>
        <v>3700</v>
      </c>
      <c r="H69" s="189">
        <f t="shared" ref="H69:I69" si="67">SUM(H70:H74)</f>
        <v>0</v>
      </c>
      <c r="I69" s="55">
        <f t="shared" si="67"/>
        <v>3700</v>
      </c>
      <c r="J69" s="188">
        <f>SUM(J70:J74)</f>
        <v>0</v>
      </c>
      <c r="K69" s="189">
        <f t="shared" ref="K69:L69" si="68">SUM(K70:K74)</f>
        <v>0</v>
      </c>
      <c r="L69" s="55">
        <f t="shared" si="68"/>
        <v>0</v>
      </c>
      <c r="M69" s="188">
        <f>SUM(M70:M74)</f>
        <v>0</v>
      </c>
      <c r="N69" s="189">
        <f t="shared" ref="N69:O69" si="69">SUM(N70:N74)</f>
        <v>0</v>
      </c>
      <c r="O69" s="55">
        <f t="shared" si="69"/>
        <v>0</v>
      </c>
      <c r="P69" s="57"/>
    </row>
    <row r="70" spans="1:16" ht="51.6" customHeight="1" x14ac:dyDescent="0.25">
      <c r="A70" s="51">
        <v>1221</v>
      </c>
      <c r="B70" s="87" t="s">
        <v>91</v>
      </c>
      <c r="C70" s="88">
        <f t="shared" si="0"/>
        <v>23505</v>
      </c>
      <c r="D70" s="53">
        <v>19805</v>
      </c>
      <c r="E70" s="54"/>
      <c r="F70" s="55">
        <f t="shared" ref="F70:F74" si="70">D70+E70</f>
        <v>19805</v>
      </c>
      <c r="G70" s="53">
        <v>3700</v>
      </c>
      <c r="H70" s="54"/>
      <c r="I70" s="55">
        <f t="shared" ref="I70:I74" si="71">G70+H70</f>
        <v>3700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12016</v>
      </c>
      <c r="D73" s="53">
        <v>12166</v>
      </c>
      <c r="E73" s="54">
        <v>-150</v>
      </c>
      <c r="F73" s="55">
        <f t="shared" si="70"/>
        <v>12016</v>
      </c>
      <c r="G73" s="53"/>
      <c r="H73" s="54"/>
      <c r="I73" s="55">
        <f t="shared" si="71"/>
        <v>0</v>
      </c>
      <c r="J73" s="53"/>
      <c r="K73" s="54"/>
      <c r="L73" s="55">
        <f t="shared" si="72"/>
        <v>0</v>
      </c>
      <c r="M73" s="53"/>
      <c r="N73" s="54"/>
      <c r="O73" s="55">
        <f t="shared" si="73"/>
        <v>0</v>
      </c>
      <c r="P73" s="57" t="s">
        <v>1175</v>
      </c>
    </row>
    <row r="74" spans="1:16"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98809</v>
      </c>
      <c r="D75" s="177">
        <f>SUM(D76,D83,D130,D164,D165,D172)</f>
        <v>63963</v>
      </c>
      <c r="E75" s="178">
        <f t="shared" ref="E75:F75" si="74">SUM(E76,E83,E130,E164,E165,E172)</f>
        <v>150</v>
      </c>
      <c r="F75" s="179">
        <f t="shared" si="74"/>
        <v>64113</v>
      </c>
      <c r="G75" s="177">
        <f>SUM(G76,G83,G130,G164,G165,G172)</f>
        <v>4104</v>
      </c>
      <c r="H75" s="178">
        <f t="shared" ref="H75:I75" si="75">SUM(H76,H83,H130,H164,H165,H172)</f>
        <v>0</v>
      </c>
      <c r="I75" s="179">
        <f t="shared" si="75"/>
        <v>4104</v>
      </c>
      <c r="J75" s="177">
        <f>SUM(J76,J83,J130,J164,J165,J172)</f>
        <v>30592</v>
      </c>
      <c r="K75" s="178">
        <f t="shared" ref="K75:L75" si="76">SUM(K76,K83,K130,K164,K165,K172)</f>
        <v>0</v>
      </c>
      <c r="L75" s="179">
        <f t="shared" si="76"/>
        <v>30592</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81">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65846</v>
      </c>
      <c r="D83" s="182">
        <f>SUM(D84,D89,D95,D103,D112,D116,D122,D128)</f>
        <v>46260</v>
      </c>
      <c r="E83" s="183">
        <f t="shared" ref="E83:F83" si="98">SUM(E84,E89,E95,E103,E112,E116,E122,E128)</f>
        <v>150</v>
      </c>
      <c r="F83" s="71">
        <f t="shared" si="98"/>
        <v>46410</v>
      </c>
      <c r="G83" s="182">
        <f>SUM(G84,G89,G95,G103,G112,G116,G122,G128)</f>
        <v>1974</v>
      </c>
      <c r="H83" s="183">
        <f t="shared" ref="H83:I83" si="99">SUM(H84,H89,H95,H103,H112,H116,H122,H128)</f>
        <v>0</v>
      </c>
      <c r="I83" s="71">
        <f t="shared" si="99"/>
        <v>1974</v>
      </c>
      <c r="J83" s="182">
        <f>SUM(J84,J89,J95,J103,J112,J116,J122,J128)</f>
        <v>17462</v>
      </c>
      <c r="K83" s="183">
        <f t="shared" ref="K83:L83" si="100">SUM(K84,K89,K95,K103,K112,K116,K122,K128)</f>
        <v>0</v>
      </c>
      <c r="L83" s="71">
        <f t="shared" si="100"/>
        <v>17462</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1894</v>
      </c>
      <c r="D84" s="185">
        <f>SUM(D85:D88)</f>
        <v>1109</v>
      </c>
      <c r="E84" s="186">
        <f t="shared" ref="E84:F84" si="103">SUM(E85:E88)</f>
        <v>0</v>
      </c>
      <c r="F84" s="139">
        <f t="shared" si="103"/>
        <v>1109</v>
      </c>
      <c r="G84" s="185">
        <f>SUM(G85:G88)</f>
        <v>0</v>
      </c>
      <c r="H84" s="186">
        <f t="shared" ref="H84:I84" si="104">SUM(H85:H88)</f>
        <v>0</v>
      </c>
      <c r="I84" s="139">
        <f t="shared" si="104"/>
        <v>0</v>
      </c>
      <c r="J84" s="185">
        <f>SUM(J85:J88)</f>
        <v>785</v>
      </c>
      <c r="K84" s="186">
        <f t="shared" ref="K84:L84" si="105">SUM(K85:K88)</f>
        <v>0</v>
      </c>
      <c r="L84" s="139">
        <f t="shared" si="105"/>
        <v>785</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1672</v>
      </c>
      <c r="D86" s="193">
        <v>887</v>
      </c>
      <c r="E86" s="194"/>
      <c r="F86" s="55">
        <f t="shared" si="107"/>
        <v>887</v>
      </c>
      <c r="G86" s="53"/>
      <c r="H86" s="54"/>
      <c r="I86" s="55">
        <f t="shared" si="108"/>
        <v>0</v>
      </c>
      <c r="J86" s="53">
        <v>785</v>
      </c>
      <c r="K86" s="54"/>
      <c r="L86" s="55">
        <f t="shared" si="109"/>
        <v>785</v>
      </c>
      <c r="M86" s="53"/>
      <c r="N86" s="54"/>
      <c r="O86" s="55">
        <f t="shared" si="110"/>
        <v>0</v>
      </c>
      <c r="P86" s="57"/>
    </row>
    <row r="87" spans="1:16" ht="24" customHeight="1" x14ac:dyDescent="0.25">
      <c r="A87" s="51">
        <v>2214</v>
      </c>
      <c r="B87" s="87" t="s">
        <v>106</v>
      </c>
      <c r="C87" s="88">
        <f t="shared" si="102"/>
        <v>102</v>
      </c>
      <c r="D87" s="193">
        <v>102</v>
      </c>
      <c r="E87" s="194"/>
      <c r="F87" s="55">
        <f t="shared" si="107"/>
        <v>102</v>
      </c>
      <c r="G87" s="53"/>
      <c r="H87" s="54"/>
      <c r="I87" s="55">
        <f t="shared" si="108"/>
        <v>0</v>
      </c>
      <c r="J87" s="53"/>
      <c r="K87" s="54"/>
      <c r="L87" s="55">
        <f t="shared" si="109"/>
        <v>0</v>
      </c>
      <c r="M87" s="53"/>
      <c r="N87" s="54"/>
      <c r="O87" s="55">
        <f t="shared" si="110"/>
        <v>0</v>
      </c>
      <c r="P87" s="57"/>
    </row>
    <row r="88" spans="1:16" ht="12" customHeight="1" x14ac:dyDescent="0.25">
      <c r="A88" s="51">
        <v>2219</v>
      </c>
      <c r="B88" s="87" t="s">
        <v>107</v>
      </c>
      <c r="C88" s="88">
        <f t="shared" si="102"/>
        <v>120</v>
      </c>
      <c r="D88" s="193">
        <v>120</v>
      </c>
      <c r="E88" s="194"/>
      <c r="F88" s="55">
        <f t="shared" si="107"/>
        <v>120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52584</v>
      </c>
      <c r="D89" s="188">
        <f>SUM(D90:D94)</f>
        <v>36307</v>
      </c>
      <c r="E89" s="189">
        <f t="shared" ref="E89:F89" si="111">SUM(E90:E94)</f>
        <v>0</v>
      </c>
      <c r="F89" s="55">
        <f t="shared" si="111"/>
        <v>36307</v>
      </c>
      <c r="G89" s="188">
        <f>SUM(G90:G94)</f>
        <v>0</v>
      </c>
      <c r="H89" s="189">
        <f t="shared" ref="H89:I89" si="112">SUM(H90:H94)</f>
        <v>0</v>
      </c>
      <c r="I89" s="55">
        <f t="shared" si="112"/>
        <v>0</v>
      </c>
      <c r="J89" s="188">
        <f>SUM(J90:J94)</f>
        <v>16277</v>
      </c>
      <c r="K89" s="189">
        <f t="shared" ref="K89:L89" si="113">SUM(K90:K94)</f>
        <v>0</v>
      </c>
      <c r="L89" s="55">
        <f t="shared" si="113"/>
        <v>16277</v>
      </c>
      <c r="M89" s="188">
        <f>SUM(M90:M94)</f>
        <v>0</v>
      </c>
      <c r="N89" s="189">
        <f t="shared" ref="N89:O89" si="114">SUM(N90:N94)</f>
        <v>0</v>
      </c>
      <c r="O89" s="55">
        <f t="shared" si="114"/>
        <v>0</v>
      </c>
      <c r="P89" s="57"/>
    </row>
    <row r="90" spans="1:16" ht="24" customHeight="1" x14ac:dyDescent="0.25">
      <c r="A90" s="51">
        <v>2221</v>
      </c>
      <c r="B90" s="87" t="s">
        <v>109</v>
      </c>
      <c r="C90" s="88">
        <f t="shared" si="102"/>
        <v>17825</v>
      </c>
      <c r="D90" s="193">
        <v>16875</v>
      </c>
      <c r="E90" s="194"/>
      <c r="F90" s="55">
        <f t="shared" ref="F90:F94" si="115">D90+E90</f>
        <v>16875</v>
      </c>
      <c r="G90" s="53"/>
      <c r="H90" s="54"/>
      <c r="I90" s="55">
        <f t="shared" ref="I90:I94" si="116">G90+H90</f>
        <v>0</v>
      </c>
      <c r="J90" s="53">
        <v>950</v>
      </c>
      <c r="K90" s="54"/>
      <c r="L90" s="55">
        <f t="shared" ref="L90:L94" si="117">K90+J90</f>
        <v>950</v>
      </c>
      <c r="M90" s="53"/>
      <c r="N90" s="54"/>
      <c r="O90" s="55">
        <f t="shared" ref="O90:O94" si="118">N90+M90</f>
        <v>0</v>
      </c>
      <c r="P90" s="57"/>
    </row>
    <row r="91" spans="1:16" ht="15.75" customHeight="1" x14ac:dyDescent="0.25">
      <c r="A91" s="51">
        <v>2222</v>
      </c>
      <c r="B91" s="87" t="s">
        <v>110</v>
      </c>
      <c r="C91" s="88">
        <f t="shared" si="102"/>
        <v>5111</v>
      </c>
      <c r="D91" s="193">
        <v>4846</v>
      </c>
      <c r="E91" s="194"/>
      <c r="F91" s="55">
        <f t="shared" si="115"/>
        <v>4846</v>
      </c>
      <c r="G91" s="53"/>
      <c r="H91" s="54"/>
      <c r="I91" s="55">
        <f t="shared" si="116"/>
        <v>0</v>
      </c>
      <c r="J91" s="53">
        <v>265</v>
      </c>
      <c r="K91" s="54"/>
      <c r="L91" s="55">
        <f t="shared" si="117"/>
        <v>265</v>
      </c>
      <c r="M91" s="53"/>
      <c r="N91" s="54"/>
      <c r="O91" s="55">
        <f t="shared" si="118"/>
        <v>0</v>
      </c>
      <c r="P91" s="57"/>
    </row>
    <row r="92" spans="1:16" ht="15" customHeight="1" x14ac:dyDescent="0.25">
      <c r="A92" s="51">
        <v>2223</v>
      </c>
      <c r="B92" s="87" t="s">
        <v>111</v>
      </c>
      <c r="C92" s="88">
        <f t="shared" si="102"/>
        <v>27864</v>
      </c>
      <c r="D92" s="193">
        <v>12802</v>
      </c>
      <c r="E92" s="194"/>
      <c r="F92" s="55">
        <f t="shared" si="115"/>
        <v>12802</v>
      </c>
      <c r="G92" s="53"/>
      <c r="H92" s="54"/>
      <c r="I92" s="55">
        <f t="shared" si="116"/>
        <v>0</v>
      </c>
      <c r="J92" s="53">
        <v>15062</v>
      </c>
      <c r="K92" s="54"/>
      <c r="L92" s="55">
        <f t="shared" si="117"/>
        <v>15062</v>
      </c>
      <c r="M92" s="53"/>
      <c r="N92" s="54"/>
      <c r="O92" s="55">
        <f t="shared" si="118"/>
        <v>0</v>
      </c>
      <c r="P92" s="57"/>
    </row>
    <row r="93" spans="1:16" ht="48" customHeight="1" x14ac:dyDescent="0.25">
      <c r="A93" s="51">
        <v>2224</v>
      </c>
      <c r="B93" s="87" t="s">
        <v>112</v>
      </c>
      <c r="C93" s="88">
        <f t="shared" si="102"/>
        <v>1784</v>
      </c>
      <c r="D93" s="193">
        <v>1784</v>
      </c>
      <c r="E93" s="194"/>
      <c r="F93" s="55">
        <f t="shared" si="115"/>
        <v>1784</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1911</v>
      </c>
      <c r="D95" s="188">
        <f>SUM(D96:D102)</f>
        <v>1761</v>
      </c>
      <c r="E95" s="189">
        <f t="shared" ref="E95:F95" si="119">SUM(E96:E102)</f>
        <v>150</v>
      </c>
      <c r="F95" s="55">
        <f t="shared" si="119"/>
        <v>1911</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9" customHeight="1" x14ac:dyDescent="0.25">
      <c r="A99" s="51">
        <v>2234</v>
      </c>
      <c r="B99" s="87" t="s">
        <v>118</v>
      </c>
      <c r="C99" s="88">
        <f t="shared" si="102"/>
        <v>150</v>
      </c>
      <c r="D99" s="193"/>
      <c r="E99" s="194">
        <v>150</v>
      </c>
      <c r="F99" s="55">
        <f t="shared" si="123"/>
        <v>150</v>
      </c>
      <c r="G99" s="53"/>
      <c r="H99" s="54"/>
      <c r="I99" s="55">
        <f t="shared" si="124"/>
        <v>0</v>
      </c>
      <c r="J99" s="53"/>
      <c r="K99" s="54"/>
      <c r="L99" s="55">
        <f t="shared" si="125"/>
        <v>0</v>
      </c>
      <c r="M99" s="53"/>
      <c r="N99" s="54"/>
      <c r="O99" s="55">
        <f t="shared" si="126"/>
        <v>0</v>
      </c>
      <c r="P99" s="57" t="s">
        <v>1176</v>
      </c>
    </row>
    <row r="100" spans="1:16" ht="24" customHeight="1" x14ac:dyDescent="0.25">
      <c r="A100" s="51">
        <v>2235</v>
      </c>
      <c r="B100" s="87" t="s">
        <v>119</v>
      </c>
      <c r="C100" s="88">
        <f t="shared" si="102"/>
        <v>32</v>
      </c>
      <c r="D100" s="193">
        <v>32</v>
      </c>
      <c r="E100" s="194"/>
      <c r="F100" s="55">
        <f t="shared" si="123"/>
        <v>32</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1729</v>
      </c>
      <c r="D102" s="193">
        <v>1729</v>
      </c>
      <c r="E102" s="194"/>
      <c r="F102" s="55">
        <f t="shared" si="123"/>
        <v>1729</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4704</v>
      </c>
      <c r="D103" s="188">
        <f>SUM(D104:D111)</f>
        <v>4704</v>
      </c>
      <c r="E103" s="189">
        <f t="shared" ref="E103:F103" si="127">SUM(E104:E111)</f>
        <v>0</v>
      </c>
      <c r="F103" s="55">
        <f t="shared" si="127"/>
        <v>4704</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7.75" customHeight="1" x14ac:dyDescent="0.25">
      <c r="A106" s="51">
        <v>2243</v>
      </c>
      <c r="B106" s="87" t="s">
        <v>125</v>
      </c>
      <c r="C106" s="88">
        <f t="shared" si="102"/>
        <v>853</v>
      </c>
      <c r="D106" s="193">
        <v>853</v>
      </c>
      <c r="E106" s="194"/>
      <c r="F106" s="55">
        <f t="shared" si="131"/>
        <v>853</v>
      </c>
      <c r="G106" s="53"/>
      <c r="H106" s="54"/>
      <c r="I106" s="55">
        <f t="shared" si="132"/>
        <v>0</v>
      </c>
      <c r="J106" s="53"/>
      <c r="K106" s="54"/>
      <c r="L106" s="55">
        <f t="shared" si="133"/>
        <v>0</v>
      </c>
      <c r="M106" s="53"/>
      <c r="N106" s="54"/>
      <c r="O106" s="55">
        <f t="shared" si="134"/>
        <v>0</v>
      </c>
      <c r="P106" s="57"/>
    </row>
    <row r="107" spans="1:16" ht="14.25" customHeight="1" x14ac:dyDescent="0.25">
      <c r="A107" s="51">
        <v>2244</v>
      </c>
      <c r="B107" s="87" t="s">
        <v>126</v>
      </c>
      <c r="C107" s="88">
        <f t="shared" si="102"/>
        <v>3741</v>
      </c>
      <c r="D107" s="193">
        <v>3741</v>
      </c>
      <c r="E107" s="194"/>
      <c r="F107" s="55">
        <f t="shared" si="131"/>
        <v>3741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110</v>
      </c>
      <c r="D111" s="193">
        <v>110</v>
      </c>
      <c r="E111" s="194"/>
      <c r="F111" s="55">
        <f t="shared" si="131"/>
        <v>110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2083</v>
      </c>
      <c r="D112" s="188">
        <f>SUM(D113:D115)</f>
        <v>2083</v>
      </c>
      <c r="E112" s="189">
        <f t="shared" ref="E112:F112" si="135">SUM(E113:E115)</f>
        <v>0</v>
      </c>
      <c r="F112" s="55">
        <f t="shared" si="135"/>
        <v>2083</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251</v>
      </c>
      <c r="D113" s="193">
        <v>251</v>
      </c>
      <c r="E113" s="194"/>
      <c r="F113" s="55">
        <f t="shared" ref="F113:F115" si="139">D113+E113</f>
        <v>251</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1396</v>
      </c>
      <c r="D114" s="193">
        <v>1396</v>
      </c>
      <c r="E114" s="194"/>
      <c r="F114" s="55">
        <f t="shared" si="139"/>
        <v>1396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436</v>
      </c>
      <c r="D115" s="193">
        <v>436</v>
      </c>
      <c r="E115" s="194"/>
      <c r="F115" s="55">
        <f t="shared" si="139"/>
        <v>436</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526</v>
      </c>
      <c r="D116" s="188">
        <f>SUM(D117:D121)</f>
        <v>226</v>
      </c>
      <c r="E116" s="189">
        <f t="shared" ref="E116:F116" si="143">SUM(E117:E121)</f>
        <v>0</v>
      </c>
      <c r="F116" s="55">
        <f t="shared" si="143"/>
        <v>226</v>
      </c>
      <c r="G116" s="188">
        <f>SUM(G117:G121)</f>
        <v>0</v>
      </c>
      <c r="H116" s="189">
        <f t="shared" ref="H116:I116" si="144">SUM(H117:H121)</f>
        <v>0</v>
      </c>
      <c r="I116" s="55">
        <f t="shared" si="144"/>
        <v>0</v>
      </c>
      <c r="J116" s="188">
        <f>SUM(J117:J121)</f>
        <v>300</v>
      </c>
      <c r="K116" s="189">
        <f t="shared" ref="K116:L116" si="145">SUM(K117:K121)</f>
        <v>0</v>
      </c>
      <c r="L116" s="55">
        <f t="shared" si="145"/>
        <v>300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137</v>
      </c>
      <c r="C118" s="88">
        <f t="shared" si="102"/>
        <v>300</v>
      </c>
      <c r="D118" s="193"/>
      <c r="E118" s="194"/>
      <c r="F118" s="55">
        <f t="shared" si="147"/>
        <v>0</v>
      </c>
      <c r="G118" s="53"/>
      <c r="H118" s="54"/>
      <c r="I118" s="55">
        <f t="shared" si="148"/>
        <v>0</v>
      </c>
      <c r="J118" s="53">
        <v>300</v>
      </c>
      <c r="K118" s="54"/>
      <c r="L118" s="55">
        <f t="shared" si="149"/>
        <v>300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200</v>
      </c>
      <c r="D120" s="193">
        <v>200</v>
      </c>
      <c r="E120" s="194"/>
      <c r="F120" s="55">
        <f t="shared" si="147"/>
        <v>200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26</v>
      </c>
      <c r="D121" s="193">
        <v>26</v>
      </c>
      <c r="E121" s="194"/>
      <c r="F121" s="55">
        <f t="shared" si="147"/>
        <v>26</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2144</v>
      </c>
      <c r="D122" s="188">
        <f>SUM(D123:D127)</f>
        <v>70</v>
      </c>
      <c r="E122" s="189">
        <f t="shared" ref="E122:F122" si="151">SUM(E123:E127)</f>
        <v>0</v>
      </c>
      <c r="F122" s="55">
        <f t="shared" si="151"/>
        <v>70</v>
      </c>
      <c r="G122" s="188">
        <f>SUM(G123:G127)</f>
        <v>1974</v>
      </c>
      <c r="H122" s="189">
        <f t="shared" ref="H122:I122" si="152">SUM(H123:H127)</f>
        <v>0</v>
      </c>
      <c r="I122" s="55">
        <f t="shared" si="152"/>
        <v>1974</v>
      </c>
      <c r="J122" s="188">
        <f>SUM(J123:J127)</f>
        <v>100</v>
      </c>
      <c r="K122" s="189">
        <f t="shared" ref="K122:L122" si="153">SUM(K123:K127)</f>
        <v>0</v>
      </c>
      <c r="L122" s="55">
        <f t="shared" si="153"/>
        <v>100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7" customHeight="1" x14ac:dyDescent="0.25">
      <c r="A127" s="51">
        <v>2279</v>
      </c>
      <c r="B127" s="87" t="s">
        <v>146</v>
      </c>
      <c r="C127" s="88">
        <f t="shared" si="102"/>
        <v>2144</v>
      </c>
      <c r="D127" s="193">
        <v>70</v>
      </c>
      <c r="E127" s="194"/>
      <c r="F127" s="55">
        <f t="shared" si="155"/>
        <v>70</v>
      </c>
      <c r="G127" s="53">
        <v>1974</v>
      </c>
      <c r="H127" s="54"/>
      <c r="I127" s="55">
        <f t="shared" si="156"/>
        <v>1974</v>
      </c>
      <c r="J127" s="53">
        <v>100</v>
      </c>
      <c r="K127" s="54"/>
      <c r="L127" s="55">
        <f t="shared" si="157"/>
        <v>100</v>
      </c>
      <c r="M127" s="53"/>
      <c r="N127" s="54"/>
      <c r="O127" s="55">
        <f t="shared" si="158"/>
        <v>0</v>
      </c>
      <c r="P127" s="57"/>
    </row>
    <row r="128" spans="1:16" ht="48" hidden="1" x14ac:dyDescent="0.25">
      <c r="A128" s="481">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32963</v>
      </c>
      <c r="D130" s="182">
        <f>SUM(D131,D136,D140,D141,D144,D151,D159,D160,D163)</f>
        <v>17703</v>
      </c>
      <c r="E130" s="183">
        <f t="shared" ref="E130:F130" si="160">SUM(E131,E136,E140,E141,E144,E151,E159,E160,E163)</f>
        <v>0</v>
      </c>
      <c r="F130" s="71">
        <f t="shared" si="160"/>
        <v>17703</v>
      </c>
      <c r="G130" s="182">
        <f>SUM(G131,G136,G140,G141,G144,G151,G159,G160,G163)</f>
        <v>2130</v>
      </c>
      <c r="H130" s="183">
        <f t="shared" ref="H130:I130" si="161">SUM(H131,H136,H140,H141,H144,H151,H159,H160,H163)</f>
        <v>0</v>
      </c>
      <c r="I130" s="71">
        <f t="shared" si="161"/>
        <v>2130</v>
      </c>
      <c r="J130" s="182">
        <f>SUM(J131,J136,J140,J141,J144,J151,J159,J160,J163)</f>
        <v>13130</v>
      </c>
      <c r="K130" s="183">
        <f t="shared" ref="K130:L130" si="162">SUM(K131,K136,K140,K141,K144,K151,K159,K160,K163)</f>
        <v>0</v>
      </c>
      <c r="L130" s="71">
        <f t="shared" si="162"/>
        <v>13130</v>
      </c>
      <c r="M130" s="182">
        <f>SUM(M131,M136,M140,M141,M144,M151,M159,M160,M163)</f>
        <v>0</v>
      </c>
      <c r="N130" s="183">
        <f t="shared" ref="N130:O130" si="163">SUM(N131,N136,N140,N141,N144,N151,N159,N160,N163)</f>
        <v>0</v>
      </c>
      <c r="O130" s="71">
        <f t="shared" si="163"/>
        <v>0</v>
      </c>
      <c r="P130" s="75"/>
    </row>
    <row r="131" spans="1:16" ht="24" x14ac:dyDescent="0.25">
      <c r="A131" s="481">
        <v>2310</v>
      </c>
      <c r="B131" s="80" t="s">
        <v>150</v>
      </c>
      <c r="C131" s="81">
        <f t="shared" si="102"/>
        <v>6841</v>
      </c>
      <c r="D131" s="191">
        <f t="shared" ref="D131:O131" si="164">SUM(D132:D135)</f>
        <v>6491</v>
      </c>
      <c r="E131" s="192">
        <f t="shared" si="164"/>
        <v>0</v>
      </c>
      <c r="F131" s="132">
        <f t="shared" si="164"/>
        <v>6491</v>
      </c>
      <c r="G131" s="191">
        <f t="shared" si="164"/>
        <v>0</v>
      </c>
      <c r="H131" s="192">
        <f t="shared" si="164"/>
        <v>0</v>
      </c>
      <c r="I131" s="132">
        <f t="shared" si="164"/>
        <v>0</v>
      </c>
      <c r="J131" s="191">
        <f t="shared" si="164"/>
        <v>350</v>
      </c>
      <c r="K131" s="192">
        <f t="shared" si="164"/>
        <v>0</v>
      </c>
      <c r="L131" s="132">
        <f t="shared" si="164"/>
        <v>350</v>
      </c>
      <c r="M131" s="191">
        <f t="shared" si="164"/>
        <v>0</v>
      </c>
      <c r="N131" s="192">
        <f t="shared" si="164"/>
        <v>0</v>
      </c>
      <c r="O131" s="132">
        <f t="shared" si="164"/>
        <v>0</v>
      </c>
      <c r="P131" s="49"/>
    </row>
    <row r="132" spans="1:16" ht="12" customHeight="1" x14ac:dyDescent="0.25">
      <c r="A132" s="51">
        <v>2311</v>
      </c>
      <c r="B132" s="87" t="s">
        <v>151</v>
      </c>
      <c r="C132" s="88">
        <f t="shared" si="102"/>
        <v>1000</v>
      </c>
      <c r="D132" s="193">
        <v>1000</v>
      </c>
      <c r="E132" s="194"/>
      <c r="F132" s="55">
        <f t="shared" ref="F132:F135" si="165">D132+E132</f>
        <v>1000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5321</v>
      </c>
      <c r="D133" s="193">
        <v>4971</v>
      </c>
      <c r="E133" s="194"/>
      <c r="F133" s="55">
        <f t="shared" si="165"/>
        <v>4971</v>
      </c>
      <c r="G133" s="53"/>
      <c r="H133" s="54"/>
      <c r="I133" s="55">
        <f t="shared" si="166"/>
        <v>0</v>
      </c>
      <c r="J133" s="53">
        <v>350</v>
      </c>
      <c r="K133" s="54"/>
      <c r="L133" s="55">
        <f t="shared" si="167"/>
        <v>350</v>
      </c>
      <c r="M133" s="53"/>
      <c r="N133" s="54"/>
      <c r="O133" s="55">
        <f t="shared" si="168"/>
        <v>0</v>
      </c>
      <c r="P133" s="57"/>
    </row>
    <row r="134" spans="1:16" ht="12" customHeight="1" x14ac:dyDescent="0.25">
      <c r="A134" s="51">
        <v>2313</v>
      </c>
      <c r="B134" s="87" t="s">
        <v>153</v>
      </c>
      <c r="C134" s="88">
        <f t="shared" si="102"/>
        <v>400</v>
      </c>
      <c r="D134" s="193">
        <v>400</v>
      </c>
      <c r="E134" s="194"/>
      <c r="F134" s="55">
        <f t="shared" si="165"/>
        <v>400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120</v>
      </c>
      <c r="D135" s="193">
        <v>120</v>
      </c>
      <c r="E135" s="194"/>
      <c r="F135" s="55">
        <f t="shared" si="165"/>
        <v>120</v>
      </c>
      <c r="G135" s="53"/>
      <c r="H135" s="54"/>
      <c r="I135" s="55">
        <f t="shared" si="166"/>
        <v>0</v>
      </c>
      <c r="J135" s="53"/>
      <c r="K135" s="54"/>
      <c r="L135" s="55">
        <f t="shared" si="167"/>
        <v>0</v>
      </c>
      <c r="M135" s="53"/>
      <c r="N135" s="54"/>
      <c r="O135" s="55">
        <f t="shared" si="168"/>
        <v>0</v>
      </c>
      <c r="P135" s="57"/>
    </row>
    <row r="136" spans="1:16" x14ac:dyDescent="0.25">
      <c r="A136" s="187">
        <v>2320</v>
      </c>
      <c r="B136" s="87" t="s">
        <v>155</v>
      </c>
      <c r="C136" s="88">
        <f t="shared" si="102"/>
        <v>322</v>
      </c>
      <c r="D136" s="188">
        <f>SUM(D137:D139)</f>
        <v>322</v>
      </c>
      <c r="E136" s="189">
        <f t="shared" ref="E136:F136" si="169">SUM(E137:E139)</f>
        <v>0</v>
      </c>
      <c r="F136" s="55">
        <f t="shared" si="169"/>
        <v>322</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322</v>
      </c>
      <c r="D138" s="193">
        <v>322</v>
      </c>
      <c r="E138" s="194"/>
      <c r="F138" s="55">
        <f t="shared" si="173"/>
        <v>322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200</v>
      </c>
      <c r="D141" s="188">
        <f>SUM(D142:D143)</f>
        <v>200</v>
      </c>
      <c r="E141" s="189">
        <f t="shared" ref="E141:F141" si="177">SUM(E142:E143)</f>
        <v>0</v>
      </c>
      <c r="F141" s="55">
        <f t="shared" si="177"/>
        <v>200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200</v>
      </c>
      <c r="D142" s="193">
        <v>200</v>
      </c>
      <c r="E142" s="194"/>
      <c r="F142" s="55">
        <f t="shared" ref="F142:F143" si="181">D142+E142</f>
        <v>200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4340</v>
      </c>
      <c r="D144" s="185">
        <f>SUM(D145:D150)</f>
        <v>4040</v>
      </c>
      <c r="E144" s="186">
        <f t="shared" ref="E144:F144" si="185">SUM(E145:E150)</f>
        <v>0</v>
      </c>
      <c r="F144" s="139">
        <f t="shared" si="185"/>
        <v>4040</v>
      </c>
      <c r="G144" s="185">
        <f>SUM(G145:G150)</f>
        <v>0</v>
      </c>
      <c r="H144" s="186">
        <f t="shared" ref="H144:I144" si="186">SUM(H145:H150)</f>
        <v>0</v>
      </c>
      <c r="I144" s="139">
        <f t="shared" si="186"/>
        <v>0</v>
      </c>
      <c r="J144" s="185">
        <f>SUM(J145:J150)</f>
        <v>300</v>
      </c>
      <c r="K144" s="186">
        <f t="shared" ref="K144:L144" si="187">SUM(K145:K150)</f>
        <v>0</v>
      </c>
      <c r="L144" s="139">
        <f t="shared" si="187"/>
        <v>300</v>
      </c>
      <c r="M144" s="185">
        <f>SUM(M145:M150)</f>
        <v>0</v>
      </c>
      <c r="N144" s="186">
        <f t="shared" ref="N144:O144" si="188">SUM(N145:N150)</f>
        <v>0</v>
      </c>
      <c r="O144" s="139">
        <f t="shared" si="188"/>
        <v>0</v>
      </c>
      <c r="P144" s="127"/>
    </row>
    <row r="145" spans="1:16" ht="12" customHeight="1" x14ac:dyDescent="0.25">
      <c r="A145" s="44">
        <v>2351</v>
      </c>
      <c r="B145" s="80" t="s">
        <v>164</v>
      </c>
      <c r="C145" s="81">
        <f t="shared" si="102"/>
        <v>1450</v>
      </c>
      <c r="D145" s="195">
        <v>1450</v>
      </c>
      <c r="E145" s="196"/>
      <c r="F145" s="132">
        <f t="shared" ref="F145:F150" si="189">D145+E145</f>
        <v>1450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3.5" customHeight="1" x14ac:dyDescent="0.25">
      <c r="A146" s="51">
        <v>2352</v>
      </c>
      <c r="B146" s="87" t="s">
        <v>165</v>
      </c>
      <c r="C146" s="88">
        <f t="shared" si="102"/>
        <v>2790</v>
      </c>
      <c r="D146" s="193">
        <v>2490</v>
      </c>
      <c r="E146" s="194"/>
      <c r="F146" s="55">
        <f t="shared" si="189"/>
        <v>2490</v>
      </c>
      <c r="G146" s="53"/>
      <c r="H146" s="54"/>
      <c r="I146" s="55">
        <f t="shared" si="190"/>
        <v>0</v>
      </c>
      <c r="J146" s="53">
        <v>300</v>
      </c>
      <c r="K146" s="54"/>
      <c r="L146" s="55">
        <f t="shared" si="191"/>
        <v>300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100</v>
      </c>
      <c r="D149" s="193">
        <v>100</v>
      </c>
      <c r="E149" s="194"/>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14180</v>
      </c>
      <c r="D151" s="188">
        <f>SUM(D152:D158)</f>
        <v>1700</v>
      </c>
      <c r="E151" s="189">
        <f t="shared" ref="E151:F151" si="194">SUM(E152:E158)</f>
        <v>0</v>
      </c>
      <c r="F151" s="55">
        <f t="shared" si="194"/>
        <v>1700</v>
      </c>
      <c r="G151" s="188">
        <f>SUM(G152:G158)</f>
        <v>0</v>
      </c>
      <c r="H151" s="189">
        <f t="shared" ref="H151:I151" si="195">SUM(H152:H158)</f>
        <v>0</v>
      </c>
      <c r="I151" s="55">
        <f t="shared" si="195"/>
        <v>0</v>
      </c>
      <c r="J151" s="188">
        <f>SUM(J152:J158)</f>
        <v>12480</v>
      </c>
      <c r="K151" s="189">
        <f t="shared" ref="K151:L151" si="196">SUM(K152:K158)</f>
        <v>0</v>
      </c>
      <c r="L151" s="55">
        <f t="shared" si="196"/>
        <v>12480</v>
      </c>
      <c r="M151" s="188">
        <f>SUM(M152:M158)</f>
        <v>0</v>
      </c>
      <c r="N151" s="189">
        <f t="shared" ref="N151:O151" si="197">SUM(N152:N158)</f>
        <v>0</v>
      </c>
      <c r="O151" s="55">
        <f t="shared" si="197"/>
        <v>0</v>
      </c>
      <c r="P151" s="57"/>
    </row>
    <row r="152" spans="1:16" ht="12" customHeight="1" x14ac:dyDescent="0.25">
      <c r="A152" s="50">
        <v>2361</v>
      </c>
      <c r="B152" s="87" t="s">
        <v>171</v>
      </c>
      <c r="C152" s="88">
        <f t="shared" si="193"/>
        <v>900</v>
      </c>
      <c r="D152" s="193">
        <v>900</v>
      </c>
      <c r="E152" s="194"/>
      <c r="F152" s="55">
        <f t="shared" ref="F152:F159" si="198">D152+E152</f>
        <v>900</v>
      </c>
      <c r="G152" s="53"/>
      <c r="H152" s="54"/>
      <c r="I152" s="55">
        <f t="shared" ref="I152:I159" si="199">G152+H152</f>
        <v>0</v>
      </c>
      <c r="J152" s="53"/>
      <c r="K152" s="54"/>
      <c r="L152" s="55">
        <f t="shared" ref="L152:L159" si="200">K152+J152</f>
        <v>0</v>
      </c>
      <c r="M152" s="53"/>
      <c r="N152" s="54"/>
      <c r="O152" s="55">
        <f t="shared" ref="O152:O159" si="201">N152+M152</f>
        <v>0</v>
      </c>
      <c r="P152" s="57"/>
    </row>
    <row r="153" spans="1:16" ht="27" customHeight="1" x14ac:dyDescent="0.25">
      <c r="A153" s="50">
        <v>2362</v>
      </c>
      <c r="B153" s="87" t="s">
        <v>172</v>
      </c>
      <c r="C153" s="88">
        <f t="shared" si="193"/>
        <v>916</v>
      </c>
      <c r="D153" s="193">
        <v>800</v>
      </c>
      <c r="E153" s="194"/>
      <c r="F153" s="55">
        <f t="shared" si="198"/>
        <v>800</v>
      </c>
      <c r="G153" s="53"/>
      <c r="H153" s="54"/>
      <c r="I153" s="55">
        <f t="shared" si="199"/>
        <v>0</v>
      </c>
      <c r="J153" s="53">
        <v>116</v>
      </c>
      <c r="K153" s="54"/>
      <c r="L153" s="55">
        <f t="shared" si="200"/>
        <v>116</v>
      </c>
      <c r="M153" s="53"/>
      <c r="N153" s="54"/>
      <c r="O153" s="55">
        <f t="shared" si="201"/>
        <v>0</v>
      </c>
      <c r="P153" s="57"/>
    </row>
    <row r="154" spans="1:16" ht="12" customHeight="1" x14ac:dyDescent="0.25">
      <c r="A154" s="50">
        <v>2363</v>
      </c>
      <c r="B154" s="87" t="s">
        <v>173</v>
      </c>
      <c r="C154" s="88">
        <f t="shared" si="193"/>
        <v>12364</v>
      </c>
      <c r="D154" s="193"/>
      <c r="E154" s="194"/>
      <c r="F154" s="55">
        <f t="shared" si="198"/>
        <v>0</v>
      </c>
      <c r="G154" s="53"/>
      <c r="H154" s="54"/>
      <c r="I154" s="55">
        <f t="shared" si="199"/>
        <v>0</v>
      </c>
      <c r="J154" s="53">
        <v>12364</v>
      </c>
      <c r="K154" s="54"/>
      <c r="L154" s="55">
        <f t="shared" si="200"/>
        <v>12364</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5.75" customHeight="1" x14ac:dyDescent="0.25">
      <c r="A159" s="184">
        <v>2370</v>
      </c>
      <c r="B159" s="136" t="s">
        <v>178</v>
      </c>
      <c r="C159" s="141">
        <f t="shared" si="193"/>
        <v>7080</v>
      </c>
      <c r="D159" s="199">
        <v>4950</v>
      </c>
      <c r="E159" s="200"/>
      <c r="F159" s="139">
        <f t="shared" si="198"/>
        <v>4950</v>
      </c>
      <c r="G159" s="142">
        <v>2130</v>
      </c>
      <c r="H159" s="143"/>
      <c r="I159" s="139">
        <f t="shared" si="199"/>
        <v>2130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481">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81">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81">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81">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81">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9671</v>
      </c>
      <c r="D194" s="171">
        <f t="shared" ref="D194:O194" si="259">SUM(D195,D230,D269,D283)</f>
        <v>8371</v>
      </c>
      <c r="E194" s="172">
        <f t="shared" si="259"/>
        <v>0</v>
      </c>
      <c r="F194" s="173">
        <f t="shared" si="259"/>
        <v>8371</v>
      </c>
      <c r="G194" s="171">
        <f t="shared" si="259"/>
        <v>1300</v>
      </c>
      <c r="H194" s="172">
        <f t="shared" si="259"/>
        <v>0</v>
      </c>
      <c r="I194" s="173">
        <f t="shared" si="259"/>
        <v>1300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9671</v>
      </c>
      <c r="D195" s="177">
        <f>D196+D204</f>
        <v>8371</v>
      </c>
      <c r="E195" s="178">
        <f t="shared" ref="E195:F195" si="260">E196+E204</f>
        <v>0</v>
      </c>
      <c r="F195" s="179">
        <f t="shared" si="260"/>
        <v>8371</v>
      </c>
      <c r="G195" s="177">
        <f>G196+G204</f>
        <v>1300</v>
      </c>
      <c r="H195" s="178">
        <f t="shared" ref="H195:I195" si="261">H196+H204</f>
        <v>0</v>
      </c>
      <c r="I195" s="179">
        <f t="shared" si="261"/>
        <v>1300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81">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9671</v>
      </c>
      <c r="D204" s="182">
        <f>D205+D215+D216+D225+D226+D227+D229</f>
        <v>8371</v>
      </c>
      <c r="E204" s="183">
        <f t="shared" ref="E204:F204" si="276">E205+E215+E216+E225+E226+E227+E229</f>
        <v>0</v>
      </c>
      <c r="F204" s="71">
        <f t="shared" si="276"/>
        <v>8371</v>
      </c>
      <c r="G204" s="182">
        <f>G205+G215+G216+G225+G226+G227+G229</f>
        <v>1300</v>
      </c>
      <c r="H204" s="183">
        <f t="shared" ref="H204:I204" si="277">H205+H215+H216+H225+H226+H227+H229</f>
        <v>0</v>
      </c>
      <c r="I204" s="71">
        <f t="shared" si="277"/>
        <v>1300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9671</v>
      </c>
      <c r="D216" s="188">
        <f>SUM(D217:D224)</f>
        <v>8371</v>
      </c>
      <c r="E216" s="189">
        <f t="shared" ref="E216:F216" si="289">SUM(E217:E224)</f>
        <v>0</v>
      </c>
      <c r="F216" s="55">
        <f t="shared" si="289"/>
        <v>8371</v>
      </c>
      <c r="G216" s="188">
        <f>SUM(G217:G224)</f>
        <v>1300</v>
      </c>
      <c r="H216" s="189">
        <f t="shared" ref="H216:I216" si="290">SUM(H217:H224)</f>
        <v>0</v>
      </c>
      <c r="I216" s="55">
        <f t="shared" si="290"/>
        <v>1300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3.5" customHeight="1" x14ac:dyDescent="0.25">
      <c r="A219" s="51">
        <v>5233</v>
      </c>
      <c r="B219" s="87" t="s">
        <v>238</v>
      </c>
      <c r="C219" s="88">
        <f t="shared" si="288"/>
        <v>1871</v>
      </c>
      <c r="D219" s="193">
        <v>571</v>
      </c>
      <c r="E219" s="194"/>
      <c r="F219" s="55">
        <f t="shared" si="293"/>
        <v>571</v>
      </c>
      <c r="G219" s="53">
        <v>1300</v>
      </c>
      <c r="H219" s="54"/>
      <c r="I219" s="55">
        <f t="shared" si="294"/>
        <v>1300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7800</v>
      </c>
      <c r="D223" s="193">
        <v>7800</v>
      </c>
      <c r="E223" s="194"/>
      <c r="F223" s="55">
        <f t="shared" si="293"/>
        <v>7800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481">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81">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81">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81">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81">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81">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724282</v>
      </c>
      <c r="D289" s="248">
        <f t="shared" ref="D289:O289" si="389">SUM(D286,D269,D230,D195,D187,D173,D75,D53,D283)</f>
        <v>481090</v>
      </c>
      <c r="E289" s="249">
        <f t="shared" si="389"/>
        <v>0</v>
      </c>
      <c r="F289" s="250">
        <f t="shared" si="389"/>
        <v>481090</v>
      </c>
      <c r="G289" s="248">
        <f t="shared" si="389"/>
        <v>212600</v>
      </c>
      <c r="H289" s="249">
        <f t="shared" si="389"/>
        <v>0</v>
      </c>
      <c r="I289" s="250">
        <f t="shared" si="389"/>
        <v>212600</v>
      </c>
      <c r="J289" s="248">
        <f t="shared" si="389"/>
        <v>30592</v>
      </c>
      <c r="K289" s="249">
        <f t="shared" si="389"/>
        <v>0</v>
      </c>
      <c r="L289" s="250">
        <f t="shared" si="389"/>
        <v>30592</v>
      </c>
      <c r="M289" s="248">
        <f t="shared" si="389"/>
        <v>0</v>
      </c>
      <c r="N289" s="249">
        <f t="shared" si="389"/>
        <v>0</v>
      </c>
      <c r="O289" s="250">
        <f t="shared" si="389"/>
        <v>0</v>
      </c>
      <c r="P289" s="251"/>
    </row>
    <row r="290" spans="1:16" s="28" customFormat="1" ht="13.5" thickTop="1" thickBot="1" x14ac:dyDescent="0.3">
      <c r="A290" s="889" t="s">
        <v>311</v>
      </c>
      <c r="B290" s="890"/>
      <c r="C290" s="252">
        <f t="shared" si="371"/>
        <v>-166</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-166</v>
      </c>
      <c r="K290" s="254">
        <f t="shared" ref="K290:L290" si="392">(K26+K43)-K51</f>
        <v>0</v>
      </c>
      <c r="L290" s="255">
        <f t="shared" si="392"/>
        <v>-166</v>
      </c>
      <c r="M290" s="253">
        <f>M45-M51</f>
        <v>0</v>
      </c>
      <c r="N290" s="254">
        <f t="shared" ref="N290:O290" si="393">N45-N51</f>
        <v>0</v>
      </c>
      <c r="O290" s="255">
        <f t="shared" si="393"/>
        <v>0</v>
      </c>
      <c r="P290" s="256"/>
    </row>
    <row r="291" spans="1:16" s="28" customFormat="1" ht="12.75" thickTop="1" x14ac:dyDescent="0.25">
      <c r="A291" s="891" t="s">
        <v>312</v>
      </c>
      <c r="B291" s="892"/>
      <c r="C291" s="257">
        <f t="shared" si="371"/>
        <v>166</v>
      </c>
      <c r="D291" s="258">
        <f t="shared" ref="D291:O291" si="394">SUM(D292,D293)-D300+D301</f>
        <v>0</v>
      </c>
      <c r="E291" s="259">
        <f t="shared" si="394"/>
        <v>0</v>
      </c>
      <c r="F291" s="260">
        <f t="shared" si="394"/>
        <v>0</v>
      </c>
      <c r="G291" s="258">
        <f t="shared" si="394"/>
        <v>0</v>
      </c>
      <c r="H291" s="259">
        <f t="shared" si="394"/>
        <v>0</v>
      </c>
      <c r="I291" s="260">
        <f t="shared" si="394"/>
        <v>0</v>
      </c>
      <c r="J291" s="258">
        <f t="shared" si="394"/>
        <v>166</v>
      </c>
      <c r="K291" s="259">
        <f t="shared" si="394"/>
        <v>0</v>
      </c>
      <c r="L291" s="260">
        <f t="shared" si="394"/>
        <v>166</v>
      </c>
      <c r="M291" s="258">
        <f t="shared" si="394"/>
        <v>0</v>
      </c>
      <c r="N291" s="259">
        <f t="shared" si="394"/>
        <v>0</v>
      </c>
      <c r="O291" s="260">
        <f t="shared" si="394"/>
        <v>0</v>
      </c>
      <c r="P291" s="261"/>
    </row>
    <row r="292" spans="1:16" s="28" customFormat="1" ht="12.75" thickBot="1" x14ac:dyDescent="0.3">
      <c r="A292" s="155" t="s">
        <v>313</v>
      </c>
      <c r="B292" s="155" t="s">
        <v>314</v>
      </c>
      <c r="C292" s="156">
        <f t="shared" si="371"/>
        <v>166</v>
      </c>
      <c r="D292" s="157">
        <f t="shared" ref="D292:O292" si="395">D21-D286</f>
        <v>0</v>
      </c>
      <c r="E292" s="158">
        <f t="shared" si="395"/>
        <v>0</v>
      </c>
      <c r="F292" s="159">
        <f t="shared" si="395"/>
        <v>0</v>
      </c>
      <c r="G292" s="157">
        <f t="shared" si="395"/>
        <v>0</v>
      </c>
      <c r="H292" s="158">
        <f t="shared" si="395"/>
        <v>0</v>
      </c>
      <c r="I292" s="159">
        <f t="shared" si="395"/>
        <v>0</v>
      </c>
      <c r="J292" s="157">
        <f t="shared" si="395"/>
        <v>166</v>
      </c>
      <c r="K292" s="158">
        <f t="shared" si="395"/>
        <v>0</v>
      </c>
      <c r="L292" s="159">
        <f t="shared" si="395"/>
        <v>166</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IzKJVwzzMXaCZ5lE1QjagiM32bRqbvuJAsiuYvGMFHRSV4cQ8MRdoi1jm+J4OYXd2liHnxYmpR0m/Q/K936SeA==" saltValue="O6du4KBzWLDcDHLPHeTQPQ==" spinCount="100000" sheet="1" objects="1" scenarios="1" formatCells="0" formatColumns="0" formatRows="0" deleteColumns="0"/>
  <autoFilter ref="A18:P301">
    <filterColumn colId="2">
      <filters>
        <filter val="1 000"/>
        <filter val="1 396"/>
        <filter val="1 450"/>
        <filter val="1 600"/>
        <filter val="1 672"/>
        <filter val="1 729"/>
        <filter val="1 784"/>
        <filter val="1 871"/>
        <filter val="1 894"/>
        <filter val="1 911"/>
        <filter val="100"/>
        <filter val="102"/>
        <filter val="110"/>
        <filter val="117 118"/>
        <filter val="12 016"/>
        <filter val="12 364"/>
        <filter val="12 714"/>
        <filter val="120"/>
        <filter val="14 180"/>
        <filter val="14 314"/>
        <filter val="150"/>
        <filter val="153 139"/>
        <filter val="16 112"/>
        <filter val="166"/>
        <filter val="-166"/>
        <filter val="17 825"/>
        <filter val="2 083"/>
        <filter val="2 144"/>
        <filter val="2 790"/>
        <filter val="200"/>
        <filter val="23 364"/>
        <filter val="23 505"/>
        <filter val="251"/>
        <filter val="26"/>
        <filter val="27 171"/>
        <filter val="27 864"/>
        <filter val="3 741"/>
        <filter val="3 807"/>
        <filter val="300"/>
        <filter val="32"/>
        <filter val="32 963"/>
        <filter val="322"/>
        <filter val="36 021"/>
        <filter val="4 340"/>
        <filter val="4 704"/>
        <filter val="400"/>
        <filter val="435 492"/>
        <filter val="436"/>
        <filter val="462 663"/>
        <filter val="5 111"/>
        <filter val="5 321"/>
        <filter val="500"/>
        <filter val="52 584"/>
        <filter val="526"/>
        <filter val="6 841"/>
        <filter val="615 802"/>
        <filter val="65 846"/>
        <filter val="693 690"/>
        <filter val="7 080"/>
        <filter val="7 800"/>
        <filter val="714 611"/>
        <filter val="724 282"/>
        <filter val="853"/>
        <filter val="9 671"/>
        <filter val="900"/>
        <filter val="916"/>
        <filter val="98 80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2019.gada 19.decembra saistošajiem noteikumiem Nr.56
(protokols Nr.16, 31.punkts)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5"/>
  <sheetViews>
    <sheetView view="pageLayout" topLeftCell="D3" zoomScaleNormal="100" workbookViewId="0">
      <selection activeCell="AH10" sqref="AH10"/>
    </sheetView>
  </sheetViews>
  <sheetFormatPr defaultColWidth="9.140625" defaultRowHeight="15.75" outlineLevelCol="1" x14ac:dyDescent="0.25"/>
  <cols>
    <col min="1" max="1" width="3.7109375" style="569" customWidth="1"/>
    <col min="2" max="2" width="42.28515625" style="570" customWidth="1"/>
    <col min="3" max="3" width="8.5703125" style="570" customWidth="1"/>
    <col min="4" max="4" width="6.140625" style="570" bestFit="1" customWidth="1"/>
    <col min="5" max="5" width="6" style="571" customWidth="1"/>
    <col min="6" max="6" width="8.28515625" style="571" hidden="1" customWidth="1"/>
    <col min="7" max="7" width="9.7109375" style="572" hidden="1" customWidth="1"/>
    <col min="8" max="8" width="11.140625" style="572" customWidth="1"/>
    <col min="9" max="9" width="8.28515625" style="572" hidden="1" customWidth="1"/>
    <col min="10" max="10" width="8.140625" style="572" hidden="1" customWidth="1"/>
    <col min="11" max="11" width="12.85546875" style="572" hidden="1" customWidth="1" outlineLevel="1"/>
    <col min="12" max="12" width="9.85546875" style="572" hidden="1" customWidth="1" outlineLevel="1"/>
    <col min="13" max="13" width="15.28515625" style="572" customWidth="1" collapsed="1"/>
    <col min="14" max="14" width="8.140625" style="572" hidden="1" customWidth="1"/>
    <col min="15" max="15" width="8" style="572" hidden="1" customWidth="1"/>
    <col min="16" max="16" width="13.7109375" style="575" hidden="1" customWidth="1" outlineLevel="1"/>
    <col min="17" max="17" width="10.140625" style="572" hidden="1" customWidth="1" outlineLevel="1"/>
    <col min="18" max="18" width="15.28515625" style="575" customWidth="1" collapsed="1"/>
    <col min="19" max="19" width="37.140625" style="575" hidden="1" customWidth="1" outlineLevel="1"/>
    <col min="20" max="20" width="9.7109375" style="570" customWidth="1" collapsed="1"/>
    <col min="21" max="21" width="10.85546875" style="570" customWidth="1"/>
    <col min="22" max="22" width="7.140625" style="570" customWidth="1"/>
    <col min="23" max="23" width="10.28515625" style="570" customWidth="1"/>
    <col min="24" max="24" width="20.85546875" style="570" customWidth="1"/>
    <col min="25" max="25" width="0" style="570" hidden="1" customWidth="1"/>
    <col min="26" max="32" width="9.140625" style="570" hidden="1" customWidth="1"/>
    <col min="33" max="33" width="0" style="570" hidden="1" customWidth="1"/>
    <col min="34" max="16384" width="9.140625" style="570"/>
  </cols>
  <sheetData>
    <row r="1" spans="1:34" hidden="1" x14ac:dyDescent="0.25">
      <c r="J1" s="573" t="s">
        <v>995</v>
      </c>
      <c r="K1" s="574">
        <f>1547148+64932+209383+21379</f>
        <v>1842842</v>
      </c>
      <c r="L1" s="573"/>
      <c r="M1" s="574">
        <f>1547148+64932+209383+21379</f>
        <v>1842842</v>
      </c>
      <c r="X1" s="576" t="s">
        <v>996</v>
      </c>
    </row>
    <row r="2" spans="1:34" ht="13.5" hidden="1" customHeight="1" x14ac:dyDescent="0.25">
      <c r="A2" s="577"/>
      <c r="B2" s="578"/>
      <c r="C2" s="578"/>
      <c r="D2" s="578"/>
      <c r="E2" s="578"/>
      <c r="F2" s="578"/>
      <c r="G2" s="579"/>
      <c r="H2" s="579"/>
      <c r="I2" s="579"/>
      <c r="J2" s="579"/>
      <c r="K2" s="580">
        <f>K1-K9</f>
        <v>-56476</v>
      </c>
      <c r="L2" s="579"/>
      <c r="M2" s="580">
        <f>M1-M9</f>
        <v>-56476</v>
      </c>
      <c r="N2" s="579"/>
      <c r="O2" s="579"/>
      <c r="P2" s="579"/>
      <c r="Q2" s="579"/>
      <c r="R2" s="579"/>
      <c r="S2" s="579"/>
      <c r="T2" s="578"/>
      <c r="U2" s="948"/>
      <c r="V2" s="948"/>
      <c r="W2" s="578"/>
      <c r="X2" s="578"/>
    </row>
    <row r="3" spans="1:34" ht="13.5" customHeight="1" x14ac:dyDescent="0.25">
      <c r="A3" s="577"/>
      <c r="B3" s="578"/>
      <c r="C3" s="578"/>
      <c r="D3" s="578"/>
      <c r="E3" s="578"/>
      <c r="F3" s="578"/>
      <c r="G3" s="579"/>
      <c r="H3" s="579"/>
      <c r="I3" s="579"/>
      <c r="J3" s="579"/>
      <c r="K3" s="581"/>
      <c r="L3" s="582"/>
      <c r="M3" s="581"/>
      <c r="N3" s="579"/>
      <c r="O3" s="579"/>
      <c r="P3" s="579"/>
      <c r="Q3" s="579"/>
      <c r="R3" s="579"/>
      <c r="S3" s="579"/>
      <c r="T3" s="578"/>
      <c r="U3" s="949" t="s">
        <v>997</v>
      </c>
      <c r="V3" s="949"/>
      <c r="W3" s="949"/>
      <c r="X3" s="949"/>
    </row>
    <row r="4" spans="1:34" ht="13.5" customHeight="1" x14ac:dyDescent="0.25">
      <c r="A4" s="577"/>
      <c r="B4" s="578"/>
      <c r="C4" s="578"/>
      <c r="D4" s="578"/>
      <c r="E4" s="578"/>
      <c r="F4" s="578"/>
      <c r="G4" s="579"/>
      <c r="H4" s="579"/>
      <c r="I4" s="579"/>
      <c r="J4" s="579"/>
      <c r="K4" s="581"/>
      <c r="L4" s="582"/>
      <c r="M4" s="581"/>
      <c r="N4" s="579"/>
      <c r="O4" s="579"/>
      <c r="P4" s="579"/>
      <c r="Q4" s="579"/>
      <c r="R4" s="579"/>
      <c r="S4" s="579"/>
      <c r="T4" s="578"/>
      <c r="U4" s="949" t="s">
        <v>334</v>
      </c>
      <c r="V4" s="949"/>
      <c r="W4" s="949"/>
      <c r="X4" s="949"/>
    </row>
    <row r="5" spans="1:34" s="575" customFormat="1" ht="15.75" customHeight="1" x14ac:dyDescent="0.3">
      <c r="A5" s="583"/>
      <c r="B5" s="584"/>
      <c r="C5" s="950" t="s">
        <v>998</v>
      </c>
      <c r="D5" s="950"/>
      <c r="E5" s="950"/>
      <c r="F5" s="950"/>
      <c r="G5" s="950"/>
      <c r="H5" s="950"/>
      <c r="I5" s="950"/>
      <c r="J5" s="950"/>
      <c r="K5" s="950"/>
      <c r="L5" s="950"/>
      <c r="M5" s="950"/>
      <c r="N5" s="950"/>
      <c r="O5" s="950"/>
      <c r="P5" s="950"/>
      <c r="Q5" s="950"/>
      <c r="R5" s="950"/>
      <c r="S5" s="950"/>
      <c r="T5" s="950"/>
      <c r="U5" s="950"/>
      <c r="V5" s="950"/>
      <c r="Z5" s="585" t="s">
        <v>999</v>
      </c>
      <c r="AA5" s="585"/>
      <c r="AB5" s="585"/>
      <c r="AC5" s="585"/>
      <c r="AD5" s="585"/>
      <c r="AE5" s="585"/>
    </row>
    <row r="6" spans="1:34" s="575" customFormat="1" ht="14.25" customHeight="1" x14ac:dyDescent="0.25">
      <c r="A6" s="586"/>
      <c r="B6" s="587"/>
      <c r="C6" s="588"/>
      <c r="D6" s="588"/>
      <c r="E6" s="589"/>
      <c r="F6" s="589"/>
      <c r="G6" s="589"/>
      <c r="H6" s="589"/>
      <c r="I6" s="589"/>
      <c r="J6" s="589"/>
      <c r="K6" s="590"/>
      <c r="L6" s="589"/>
      <c r="M6" s="590"/>
      <c r="N6" s="591"/>
      <c r="O6" s="591"/>
      <c r="P6" s="587"/>
      <c r="Q6" s="591"/>
      <c r="R6" s="587"/>
      <c r="S6" s="587"/>
      <c r="T6" s="592"/>
      <c r="U6" s="592"/>
      <c r="V6" s="592"/>
      <c r="X6" s="593"/>
    </row>
    <row r="7" spans="1:34" s="594" customFormat="1" ht="48" customHeight="1" x14ac:dyDescent="0.2">
      <c r="A7" s="959" t="s">
        <v>339</v>
      </c>
      <c r="B7" s="961" t="s">
        <v>1000</v>
      </c>
      <c r="C7" s="963" t="s">
        <v>1001</v>
      </c>
      <c r="D7" s="952" t="s">
        <v>1002</v>
      </c>
      <c r="E7" s="953" t="s">
        <v>1003</v>
      </c>
      <c r="F7" s="951" t="s">
        <v>1004</v>
      </c>
      <c r="G7" s="952"/>
      <c r="H7" s="953"/>
      <c r="I7" s="951" t="s">
        <v>1005</v>
      </c>
      <c r="J7" s="952"/>
      <c r="K7" s="954"/>
      <c r="L7" s="954"/>
      <c r="M7" s="953"/>
      <c r="N7" s="951" t="s">
        <v>1006</v>
      </c>
      <c r="O7" s="952"/>
      <c r="P7" s="954"/>
      <c r="Q7" s="954"/>
      <c r="R7" s="953"/>
      <c r="S7" s="955" t="s">
        <v>37</v>
      </c>
      <c r="T7" s="957" t="s">
        <v>1007</v>
      </c>
      <c r="U7" s="958"/>
      <c r="V7" s="957" t="s">
        <v>1008</v>
      </c>
      <c r="W7" s="958"/>
      <c r="X7" s="946" t="s">
        <v>345</v>
      </c>
    </row>
    <row r="8" spans="1:34" s="594" customFormat="1" ht="40.5" customHeight="1" x14ac:dyDescent="0.2">
      <c r="A8" s="960"/>
      <c r="B8" s="962"/>
      <c r="C8" s="964"/>
      <c r="D8" s="965"/>
      <c r="E8" s="966"/>
      <c r="F8" s="595" t="s">
        <v>1009</v>
      </c>
      <c r="G8" s="596" t="s">
        <v>1010</v>
      </c>
      <c r="H8" s="597" t="s">
        <v>1011</v>
      </c>
      <c r="I8" s="595" t="s">
        <v>1012</v>
      </c>
      <c r="J8" s="598" t="s">
        <v>1009</v>
      </c>
      <c r="K8" s="596" t="s">
        <v>1013</v>
      </c>
      <c r="L8" s="596" t="s">
        <v>1014</v>
      </c>
      <c r="M8" s="597" t="s">
        <v>344</v>
      </c>
      <c r="N8" s="595" t="s">
        <v>1012</v>
      </c>
      <c r="O8" s="598" t="s">
        <v>1009</v>
      </c>
      <c r="P8" s="596" t="s">
        <v>1013</v>
      </c>
      <c r="Q8" s="596" t="s">
        <v>1014</v>
      </c>
      <c r="R8" s="597" t="s">
        <v>344</v>
      </c>
      <c r="S8" s="956"/>
      <c r="T8" s="595" t="s">
        <v>1001</v>
      </c>
      <c r="U8" s="597" t="s">
        <v>1015</v>
      </c>
      <c r="V8" s="595" t="s">
        <v>1001</v>
      </c>
      <c r="W8" s="597" t="s">
        <v>1016</v>
      </c>
      <c r="X8" s="947"/>
    </row>
    <row r="9" spans="1:34" s="594" customFormat="1" ht="15" customHeight="1" x14ac:dyDescent="0.2">
      <c r="A9" s="599"/>
      <c r="B9" s="600"/>
      <c r="C9" s="936" t="s">
        <v>1017</v>
      </c>
      <c r="D9" s="936"/>
      <c r="E9" s="937"/>
      <c r="F9" s="601">
        <f t="shared" ref="F9:R9" si="0">SUM(F11,F43,F47)</f>
        <v>5342201</v>
      </c>
      <c r="G9" s="602">
        <f t="shared" si="0"/>
        <v>10619410</v>
      </c>
      <c r="H9" s="603">
        <f t="shared" si="0"/>
        <v>10981549</v>
      </c>
      <c r="I9" s="604">
        <f t="shared" si="0"/>
        <v>1675244</v>
      </c>
      <c r="J9" s="604">
        <f t="shared" si="0"/>
        <v>1264800</v>
      </c>
      <c r="K9" s="605">
        <f t="shared" si="0"/>
        <v>1899318</v>
      </c>
      <c r="L9" s="605">
        <f t="shared" si="0"/>
        <v>0</v>
      </c>
      <c r="M9" s="603">
        <f t="shared" si="0"/>
        <v>1899318</v>
      </c>
      <c r="N9" s="603">
        <f t="shared" si="0"/>
        <v>4268056</v>
      </c>
      <c r="O9" s="603">
        <f t="shared" si="0"/>
        <v>4077401</v>
      </c>
      <c r="P9" s="605">
        <f t="shared" si="0"/>
        <v>9082231</v>
      </c>
      <c r="Q9" s="605">
        <f t="shared" si="0"/>
        <v>0</v>
      </c>
      <c r="R9" s="603">
        <f t="shared" si="0"/>
        <v>9082231</v>
      </c>
      <c r="S9" s="606"/>
      <c r="T9" s="601"/>
      <c r="U9" s="603">
        <f>SUM(U11,U43,U47)</f>
        <v>11379937</v>
      </c>
      <c r="V9" s="601"/>
      <c r="W9" s="603">
        <f>SUM(W11,W43,W47)</f>
        <v>10522263</v>
      </c>
      <c r="X9" s="607"/>
      <c r="AD9" s="608">
        <f>SUM(AD13:AD41)</f>
        <v>4924140</v>
      </c>
      <c r="AE9" s="608">
        <f>SUM(AE13:AE41)</f>
        <v>1903305</v>
      </c>
      <c r="AF9" s="608">
        <f>SUM(AF13:AF41)</f>
        <v>90694</v>
      </c>
      <c r="AH9" s="609"/>
    </row>
    <row r="10" spans="1:34" s="594" customFormat="1" ht="34.5" customHeight="1" x14ac:dyDescent="0.2">
      <c r="A10" s="938" t="s">
        <v>1018</v>
      </c>
      <c r="B10" s="939"/>
      <c r="C10" s="610"/>
      <c r="D10" s="610"/>
      <c r="E10" s="611"/>
      <c r="F10" s="612"/>
      <c r="G10" s="613"/>
      <c r="H10" s="614"/>
      <c r="I10" s="612"/>
      <c r="J10" s="613"/>
      <c r="K10" s="598"/>
      <c r="L10" s="596"/>
      <c r="M10" s="615"/>
      <c r="N10" s="612"/>
      <c r="O10" s="613"/>
      <c r="P10" s="598"/>
      <c r="Q10" s="596"/>
      <c r="R10" s="615"/>
      <c r="S10" s="613"/>
      <c r="T10" s="612"/>
      <c r="U10" s="616"/>
      <c r="V10" s="612"/>
      <c r="W10" s="615"/>
      <c r="X10" s="617"/>
      <c r="AD10" s="618" t="s">
        <v>1019</v>
      </c>
      <c r="AE10" s="618" t="s">
        <v>1020</v>
      </c>
      <c r="AF10" s="619" t="s">
        <v>1021</v>
      </c>
    </row>
    <row r="11" spans="1:34" s="594" customFormat="1" ht="12" x14ac:dyDescent="0.2">
      <c r="A11" s="940"/>
      <c r="B11" s="941"/>
      <c r="C11" s="620"/>
      <c r="D11" s="620"/>
      <c r="E11" s="621" t="s">
        <v>1022</v>
      </c>
      <c r="F11" s="622">
        <f t="shared" ref="F11:R11" si="1">SUM(F12,F22,F27,F35,F40)</f>
        <v>3509327</v>
      </c>
      <c r="G11" s="623">
        <f t="shared" si="1"/>
        <v>8389964</v>
      </c>
      <c r="H11" s="624">
        <f t="shared" si="1"/>
        <v>8752103</v>
      </c>
      <c r="I11" s="624">
        <f t="shared" si="1"/>
        <v>828172</v>
      </c>
      <c r="J11" s="624">
        <f t="shared" si="1"/>
        <v>572183</v>
      </c>
      <c r="K11" s="625">
        <f t="shared" si="1"/>
        <v>1038936</v>
      </c>
      <c r="L11" s="623">
        <f t="shared" si="1"/>
        <v>0</v>
      </c>
      <c r="M11" s="624">
        <f t="shared" si="1"/>
        <v>1038936</v>
      </c>
      <c r="N11" s="624">
        <f t="shared" si="1"/>
        <v>3042020</v>
      </c>
      <c r="O11" s="624">
        <f t="shared" si="1"/>
        <v>2937144</v>
      </c>
      <c r="P11" s="625">
        <f t="shared" si="1"/>
        <v>7713167</v>
      </c>
      <c r="Q11" s="623">
        <f t="shared" si="1"/>
        <v>0</v>
      </c>
      <c r="R11" s="624">
        <f t="shared" si="1"/>
        <v>7713167</v>
      </c>
      <c r="S11" s="626"/>
      <c r="T11" s="601"/>
      <c r="U11" s="603">
        <f>SUM(U12,U22,U27,U35,U40)</f>
        <v>9874443</v>
      </c>
      <c r="V11" s="601"/>
      <c r="W11" s="603">
        <f>SUM(W12,W22,W27,W35,W40)</f>
        <v>9017069</v>
      </c>
      <c r="X11" s="627"/>
    </row>
    <row r="12" spans="1:34" s="594" customFormat="1" ht="12" x14ac:dyDescent="0.2">
      <c r="A12" s="628">
        <v>1</v>
      </c>
      <c r="B12" s="629" t="s">
        <v>1023</v>
      </c>
      <c r="C12" s="630"/>
      <c r="D12" s="630"/>
      <c r="E12" s="631"/>
      <c r="F12" s="632">
        <f t="shared" ref="F12:R12" si="2">SUM(F13:F21)</f>
        <v>2949799</v>
      </c>
      <c r="G12" s="633">
        <f t="shared" si="2"/>
        <v>7384624</v>
      </c>
      <c r="H12" s="634">
        <f t="shared" si="2"/>
        <v>7733931</v>
      </c>
      <c r="I12" s="632">
        <f t="shared" si="2"/>
        <v>206892</v>
      </c>
      <c r="J12" s="635">
        <f t="shared" si="2"/>
        <v>36881</v>
      </c>
      <c r="K12" s="635">
        <f t="shared" si="2"/>
        <v>252914</v>
      </c>
      <c r="L12" s="633">
        <f t="shared" si="2"/>
        <v>0</v>
      </c>
      <c r="M12" s="636">
        <f t="shared" si="2"/>
        <v>252914</v>
      </c>
      <c r="N12" s="632">
        <f t="shared" si="2"/>
        <v>2993584</v>
      </c>
      <c r="O12" s="635">
        <f t="shared" si="2"/>
        <v>2912918</v>
      </c>
      <c r="P12" s="635">
        <f t="shared" si="2"/>
        <v>7481017</v>
      </c>
      <c r="Q12" s="633">
        <f t="shared" si="2"/>
        <v>0</v>
      </c>
      <c r="R12" s="636">
        <f t="shared" si="2"/>
        <v>7481017</v>
      </c>
      <c r="S12" s="637"/>
      <c r="T12" s="632"/>
      <c r="U12" s="634">
        <f>SUM(U13:U21)</f>
        <v>9278968</v>
      </c>
      <c r="V12" s="632"/>
      <c r="W12" s="634">
        <f>SUM(W13:W21)</f>
        <v>8415100</v>
      </c>
      <c r="X12" s="617"/>
    </row>
    <row r="13" spans="1:34" s="594" customFormat="1" ht="37.5" customHeight="1" x14ac:dyDescent="0.2">
      <c r="A13" s="638">
        <v>1.1000000000000001</v>
      </c>
      <c r="B13" s="639" t="s">
        <v>1024</v>
      </c>
      <c r="C13" s="640" t="s">
        <v>1025</v>
      </c>
      <c r="D13" s="641" t="s">
        <v>1026</v>
      </c>
      <c r="E13" s="631" t="s">
        <v>1027</v>
      </c>
      <c r="F13" s="642">
        <f t="shared" ref="F13:F21" si="3">SUM(J13+O13)</f>
        <v>1367682</v>
      </c>
      <c r="G13" s="643">
        <v>2374955</v>
      </c>
      <c r="H13" s="644">
        <f>SUM(M13+R13)</f>
        <v>2024410</v>
      </c>
      <c r="I13" s="642"/>
      <c r="J13" s="645"/>
      <c r="K13" s="645">
        <v>72944</v>
      </c>
      <c r="L13" s="633"/>
      <c r="M13" s="646">
        <f>K13+L13</f>
        <v>72944</v>
      </c>
      <c r="N13" s="642">
        <v>1411512</v>
      </c>
      <c r="O13" s="645">
        <v>1367682</v>
      </c>
      <c r="P13" s="645">
        <v>1951466</v>
      </c>
      <c r="Q13" s="633"/>
      <c r="R13" s="646">
        <f>P13+Q13</f>
        <v>1951466</v>
      </c>
      <c r="S13" s="647"/>
      <c r="T13" s="648" t="s">
        <v>1028</v>
      </c>
      <c r="U13" s="649">
        <v>2861000</v>
      </c>
      <c r="V13" s="648" t="s">
        <v>1029</v>
      </c>
      <c r="W13" s="649">
        <v>1636000</v>
      </c>
      <c r="X13" s="617" t="s">
        <v>1030</v>
      </c>
      <c r="AD13" s="609">
        <v>1677115</v>
      </c>
      <c r="AE13" s="609">
        <v>664436</v>
      </c>
      <c r="AF13" s="609">
        <v>33404</v>
      </c>
    </row>
    <row r="14" spans="1:34" s="594" customFormat="1" ht="24" x14ac:dyDescent="0.2">
      <c r="A14" s="650">
        <v>1.2</v>
      </c>
      <c r="B14" s="651" t="s">
        <v>1031</v>
      </c>
      <c r="C14" s="652" t="s">
        <v>1032</v>
      </c>
      <c r="D14" s="652" t="s">
        <v>1026</v>
      </c>
      <c r="E14" s="631" t="s">
        <v>1027</v>
      </c>
      <c r="F14" s="642">
        <f t="shared" si="3"/>
        <v>569730</v>
      </c>
      <c r="G14" s="643">
        <v>1555700</v>
      </c>
      <c r="H14" s="644">
        <f>SUM(M14+R14)</f>
        <v>3287827</v>
      </c>
      <c r="I14" s="642"/>
      <c r="J14" s="645"/>
      <c r="K14" s="645">
        <f>6875</f>
        <v>6875</v>
      </c>
      <c r="L14" s="633"/>
      <c r="M14" s="646">
        <f>K14+L14</f>
        <v>6875</v>
      </c>
      <c r="N14" s="642">
        <v>576771</v>
      </c>
      <c r="O14" s="645">
        <v>569730</v>
      </c>
      <c r="P14" s="645">
        <v>3280952</v>
      </c>
      <c r="Q14" s="633"/>
      <c r="R14" s="646">
        <f>P14+Q14</f>
        <v>3280952</v>
      </c>
      <c r="S14" s="647"/>
      <c r="T14" s="648" t="s">
        <v>1033</v>
      </c>
      <c r="U14" s="649">
        <v>1690968</v>
      </c>
      <c r="V14" s="648" t="s">
        <v>1034</v>
      </c>
      <c r="W14" s="649">
        <v>896000</v>
      </c>
      <c r="X14" s="653" t="s">
        <v>1035</v>
      </c>
      <c r="AD14" s="609">
        <v>1267500</v>
      </c>
      <c r="AE14" s="609">
        <v>281325</v>
      </c>
      <c r="AF14" s="609">
        <v>6875</v>
      </c>
    </row>
    <row r="15" spans="1:34" s="594" customFormat="1" ht="24" x14ac:dyDescent="0.2">
      <c r="A15" s="650">
        <v>1.3</v>
      </c>
      <c r="B15" s="654" t="s">
        <v>1036</v>
      </c>
      <c r="C15" s="652" t="s">
        <v>1037</v>
      </c>
      <c r="D15" s="652" t="s">
        <v>1026</v>
      </c>
      <c r="E15" s="631" t="s">
        <v>1027</v>
      </c>
      <c r="F15" s="642">
        <f>SUM(J15+O15)</f>
        <v>115915</v>
      </c>
      <c r="G15" s="643">
        <v>350700</v>
      </c>
      <c r="H15" s="644">
        <f t="shared" ref="H15:H21" si="4">SUM(M15+R15)</f>
        <v>457642</v>
      </c>
      <c r="I15" s="642"/>
      <c r="J15" s="645"/>
      <c r="K15" s="643">
        <v>0</v>
      </c>
      <c r="L15" s="643"/>
      <c r="M15" s="644">
        <f t="shared" ref="M15:M20" si="5">K15+L15</f>
        <v>0</v>
      </c>
      <c r="N15" s="642">
        <v>115918</v>
      </c>
      <c r="O15" s="645">
        <v>115915</v>
      </c>
      <c r="P15" s="645">
        <v>457642</v>
      </c>
      <c r="Q15" s="643"/>
      <c r="R15" s="646">
        <f t="shared" ref="R15:R21" si="6">P15+Q15</f>
        <v>457642</v>
      </c>
      <c r="S15" s="647"/>
      <c r="T15" s="648" t="s">
        <v>1038</v>
      </c>
      <c r="U15" s="649">
        <v>333000</v>
      </c>
      <c r="V15" s="648"/>
      <c r="W15" s="649">
        <v>0</v>
      </c>
      <c r="X15" s="617" t="s">
        <v>1030</v>
      </c>
      <c r="AD15" s="609"/>
      <c r="AE15" s="609"/>
      <c r="AF15" s="609"/>
    </row>
    <row r="16" spans="1:34" s="594" customFormat="1" ht="24" x14ac:dyDescent="0.2">
      <c r="A16" s="650">
        <v>1.4</v>
      </c>
      <c r="B16" s="654" t="s">
        <v>1039</v>
      </c>
      <c r="C16" s="652" t="s">
        <v>1037</v>
      </c>
      <c r="D16" s="652" t="s">
        <v>1026</v>
      </c>
      <c r="E16" s="631" t="s">
        <v>1027</v>
      </c>
      <c r="F16" s="642">
        <f t="shared" si="3"/>
        <v>145359</v>
      </c>
      <c r="G16" s="643">
        <v>589500</v>
      </c>
      <c r="H16" s="644">
        <f t="shared" si="4"/>
        <v>673524</v>
      </c>
      <c r="I16" s="642"/>
      <c r="J16" s="645"/>
      <c r="K16" s="643">
        <v>0</v>
      </c>
      <c r="L16" s="643"/>
      <c r="M16" s="644">
        <f t="shared" si="5"/>
        <v>0</v>
      </c>
      <c r="N16" s="642">
        <v>145359</v>
      </c>
      <c r="O16" s="645">
        <v>145359</v>
      </c>
      <c r="P16" s="643">
        <v>673524</v>
      </c>
      <c r="Q16" s="643"/>
      <c r="R16" s="644">
        <f t="shared" si="6"/>
        <v>673524</v>
      </c>
      <c r="S16" s="655"/>
      <c r="T16" s="648" t="s">
        <v>1040</v>
      </c>
      <c r="U16" s="649">
        <v>125000</v>
      </c>
      <c r="V16" s="648" t="s">
        <v>1041</v>
      </c>
      <c r="W16" s="649">
        <v>160000</v>
      </c>
      <c r="X16" s="617" t="s">
        <v>1042</v>
      </c>
      <c r="AD16" s="609">
        <v>62000</v>
      </c>
      <c r="AE16" s="609">
        <v>527500</v>
      </c>
      <c r="AF16" s="609"/>
    </row>
    <row r="17" spans="1:32" s="594" customFormat="1" ht="12" x14ac:dyDescent="0.2">
      <c r="A17" s="650">
        <v>1.5</v>
      </c>
      <c r="B17" s="654" t="s">
        <v>1043</v>
      </c>
      <c r="C17" s="652" t="s">
        <v>1044</v>
      </c>
      <c r="D17" s="652" t="s">
        <v>1026</v>
      </c>
      <c r="E17" s="631" t="s">
        <v>1045</v>
      </c>
      <c r="F17" s="642">
        <f t="shared" si="3"/>
        <v>30468</v>
      </c>
      <c r="G17" s="643">
        <v>227881</v>
      </c>
      <c r="H17" s="644">
        <f t="shared" si="4"/>
        <v>214979</v>
      </c>
      <c r="I17" s="642">
        <v>160600</v>
      </c>
      <c r="J17" s="645">
        <v>30468</v>
      </c>
      <c r="K17" s="643">
        <v>0</v>
      </c>
      <c r="L17" s="643"/>
      <c r="M17" s="644">
        <f t="shared" si="5"/>
        <v>0</v>
      </c>
      <c r="N17" s="642"/>
      <c r="O17" s="645"/>
      <c r="P17" s="643">
        <v>214979</v>
      </c>
      <c r="Q17" s="633"/>
      <c r="R17" s="644">
        <f t="shared" si="6"/>
        <v>214979</v>
      </c>
      <c r="S17" s="656"/>
      <c r="T17" s="648" t="s">
        <v>1046</v>
      </c>
      <c r="U17" s="649">
        <v>92000</v>
      </c>
      <c r="V17" s="648" t="s">
        <v>1047</v>
      </c>
      <c r="W17" s="649">
        <v>250000</v>
      </c>
      <c r="X17" s="657" t="s">
        <v>1030</v>
      </c>
      <c r="AD17" s="609">
        <v>114726</v>
      </c>
      <c r="AE17" s="609">
        <v>113155</v>
      </c>
      <c r="AF17" s="609"/>
    </row>
    <row r="18" spans="1:32" s="594" customFormat="1" ht="12" x14ac:dyDescent="0.2">
      <c r="A18" s="658">
        <v>1.6</v>
      </c>
      <c r="B18" s="654" t="s">
        <v>1048</v>
      </c>
      <c r="C18" s="652" t="s">
        <v>1049</v>
      </c>
      <c r="D18" s="652" t="s">
        <v>1026</v>
      </c>
      <c r="E18" s="631" t="s">
        <v>1027</v>
      </c>
      <c r="F18" s="642">
        <f t="shared" si="3"/>
        <v>720524</v>
      </c>
      <c r="G18" s="643">
        <v>1673848</v>
      </c>
      <c r="H18" s="644">
        <f t="shared" si="4"/>
        <v>1013779</v>
      </c>
      <c r="I18" s="642">
        <v>6292</v>
      </c>
      <c r="J18" s="645">
        <v>6292</v>
      </c>
      <c r="K18" s="643">
        <v>124259</v>
      </c>
      <c r="L18" s="643"/>
      <c r="M18" s="644">
        <f t="shared" si="5"/>
        <v>124259</v>
      </c>
      <c r="N18" s="642">
        <v>731984</v>
      </c>
      <c r="O18" s="645">
        <v>714232</v>
      </c>
      <c r="P18" s="643">
        <v>889520</v>
      </c>
      <c r="Q18" s="643"/>
      <c r="R18" s="644">
        <f t="shared" si="6"/>
        <v>889520</v>
      </c>
      <c r="S18" s="656"/>
      <c r="T18" s="648" t="s">
        <v>1050</v>
      </c>
      <c r="U18" s="649">
        <v>1786500</v>
      </c>
      <c r="V18" s="648" t="s">
        <v>1051</v>
      </c>
      <c r="W18" s="649">
        <v>1318600</v>
      </c>
      <c r="X18" s="657" t="s">
        <v>1030</v>
      </c>
      <c r="AD18" s="609">
        <v>1349105</v>
      </c>
      <c r="AE18" s="609">
        <v>293543</v>
      </c>
      <c r="AF18" s="609">
        <v>31200</v>
      </c>
    </row>
    <row r="19" spans="1:32" s="594" customFormat="1" ht="12" x14ac:dyDescent="0.2">
      <c r="A19" s="658">
        <v>1.7</v>
      </c>
      <c r="B19" s="654" t="s">
        <v>1052</v>
      </c>
      <c r="C19" s="652" t="s">
        <v>1053</v>
      </c>
      <c r="D19" s="652" t="s">
        <v>1026</v>
      </c>
      <c r="E19" s="631" t="s">
        <v>1027</v>
      </c>
      <c r="F19" s="642">
        <f>SUM(J19+O19)</f>
        <v>121</v>
      </c>
      <c r="G19" s="643">
        <v>125000</v>
      </c>
      <c r="H19" s="644">
        <f t="shared" si="4"/>
        <v>43374</v>
      </c>
      <c r="I19" s="642">
        <v>40000</v>
      </c>
      <c r="J19" s="645">
        <v>121</v>
      </c>
      <c r="K19" s="643">
        <v>42786</v>
      </c>
      <c r="L19" s="633"/>
      <c r="M19" s="644">
        <f t="shared" si="5"/>
        <v>42786</v>
      </c>
      <c r="N19" s="642"/>
      <c r="O19" s="645"/>
      <c r="P19" s="643">
        <v>588</v>
      </c>
      <c r="Q19" s="643"/>
      <c r="R19" s="644">
        <f t="shared" si="6"/>
        <v>588</v>
      </c>
      <c r="S19" s="647"/>
      <c r="T19" s="648" t="s">
        <v>1054</v>
      </c>
      <c r="U19" s="649">
        <v>2052000</v>
      </c>
      <c r="V19" s="648" t="s">
        <v>1055</v>
      </c>
      <c r="W19" s="649">
        <v>2512000</v>
      </c>
      <c r="X19" s="657" t="s">
        <v>1030</v>
      </c>
      <c r="AD19" s="609"/>
      <c r="AE19" s="609"/>
      <c r="AF19" s="609"/>
    </row>
    <row r="20" spans="1:32" s="594" customFormat="1" ht="12" x14ac:dyDescent="0.2">
      <c r="A20" s="658">
        <v>1.8</v>
      </c>
      <c r="B20" s="654" t="s">
        <v>1056</v>
      </c>
      <c r="C20" s="652" t="s">
        <v>1057</v>
      </c>
      <c r="D20" s="652"/>
      <c r="E20" s="631" t="s">
        <v>1045</v>
      </c>
      <c r="F20" s="642"/>
      <c r="G20" s="643">
        <v>10000</v>
      </c>
      <c r="H20" s="644">
        <f t="shared" si="4"/>
        <v>6050</v>
      </c>
      <c r="I20" s="642"/>
      <c r="J20" s="645"/>
      <c r="K20" s="643">
        <v>6050</v>
      </c>
      <c r="L20" s="633"/>
      <c r="M20" s="644">
        <f t="shared" si="5"/>
        <v>6050</v>
      </c>
      <c r="N20" s="642"/>
      <c r="O20" s="645"/>
      <c r="P20" s="643">
        <v>0</v>
      </c>
      <c r="Q20" s="643"/>
      <c r="R20" s="644">
        <f t="shared" si="6"/>
        <v>0</v>
      </c>
      <c r="S20" s="655"/>
      <c r="T20" s="648" t="s">
        <v>1058</v>
      </c>
      <c r="U20" s="649">
        <v>182500</v>
      </c>
      <c r="V20" s="648" t="s">
        <v>1058</v>
      </c>
      <c r="W20" s="649">
        <v>827500</v>
      </c>
      <c r="X20" s="657" t="s">
        <v>1030</v>
      </c>
      <c r="AD20" s="609"/>
      <c r="AE20" s="609"/>
      <c r="AF20" s="609"/>
    </row>
    <row r="21" spans="1:32" s="594" customFormat="1" ht="12" x14ac:dyDescent="0.2">
      <c r="A21" s="659">
        <v>1.9</v>
      </c>
      <c r="B21" s="660" t="s">
        <v>1059</v>
      </c>
      <c r="C21" s="641" t="s">
        <v>1060</v>
      </c>
      <c r="D21" s="641" t="s">
        <v>1026</v>
      </c>
      <c r="E21" s="631" t="s">
        <v>1045</v>
      </c>
      <c r="F21" s="642">
        <f t="shared" si="3"/>
        <v>0</v>
      </c>
      <c r="G21" s="643">
        <v>477040</v>
      </c>
      <c r="H21" s="644">
        <f t="shared" si="4"/>
        <v>12346</v>
      </c>
      <c r="I21" s="642"/>
      <c r="J21" s="645"/>
      <c r="K21" s="643"/>
      <c r="L21" s="643"/>
      <c r="M21" s="644"/>
      <c r="N21" s="642">
        <v>12040</v>
      </c>
      <c r="O21" s="645">
        <v>0</v>
      </c>
      <c r="P21" s="643">
        <v>12346</v>
      </c>
      <c r="Q21" s="643"/>
      <c r="R21" s="644">
        <f t="shared" si="6"/>
        <v>12346</v>
      </c>
      <c r="S21" s="661"/>
      <c r="T21" s="662" t="s">
        <v>1044</v>
      </c>
      <c r="U21" s="663">
        <v>156000</v>
      </c>
      <c r="V21" s="662" t="s">
        <v>1061</v>
      </c>
      <c r="W21" s="663">
        <v>815000</v>
      </c>
      <c r="X21" s="657" t="s">
        <v>1062</v>
      </c>
      <c r="AD21" s="609">
        <v>453694</v>
      </c>
      <c r="AE21" s="609">
        <v>23346</v>
      </c>
      <c r="AF21" s="609"/>
    </row>
    <row r="22" spans="1:32" s="594" customFormat="1" ht="12" x14ac:dyDescent="0.2">
      <c r="A22" s="628">
        <v>2</v>
      </c>
      <c r="B22" s="629" t="s">
        <v>1063</v>
      </c>
      <c r="C22" s="630"/>
      <c r="D22" s="630"/>
      <c r="E22" s="631"/>
      <c r="F22" s="632">
        <f t="shared" ref="F22:O22" si="7">SUM(F23:F26)</f>
        <v>318105</v>
      </c>
      <c r="G22" s="633">
        <f t="shared" si="7"/>
        <v>388000</v>
      </c>
      <c r="H22" s="634">
        <f t="shared" si="7"/>
        <v>451531</v>
      </c>
      <c r="I22" s="632">
        <f t="shared" si="7"/>
        <v>294952</v>
      </c>
      <c r="J22" s="635">
        <f t="shared" si="7"/>
        <v>293879</v>
      </c>
      <c r="K22" s="633">
        <f>SUM(K23:K26)</f>
        <v>302635</v>
      </c>
      <c r="L22" s="633">
        <f t="shared" ref="L22:M22" si="8">SUM(L23:L26)</f>
        <v>0</v>
      </c>
      <c r="M22" s="634">
        <f t="shared" si="8"/>
        <v>302635</v>
      </c>
      <c r="N22" s="632">
        <f t="shared" si="7"/>
        <v>24585</v>
      </c>
      <c r="O22" s="635">
        <f t="shared" si="7"/>
        <v>24226</v>
      </c>
      <c r="P22" s="633">
        <f>SUM(P23:P26)</f>
        <v>148896</v>
      </c>
      <c r="Q22" s="633">
        <f t="shared" ref="Q22:R22" si="9">SUM(Q23:Q26)</f>
        <v>0</v>
      </c>
      <c r="R22" s="634">
        <f t="shared" si="9"/>
        <v>148896</v>
      </c>
      <c r="S22" s="637"/>
      <c r="T22" s="664"/>
      <c r="U22" s="665">
        <f>SUM(U23:U26)</f>
        <v>407400</v>
      </c>
      <c r="V22" s="664"/>
      <c r="W22" s="665">
        <f>SUM(W23:W26)</f>
        <v>407400</v>
      </c>
      <c r="X22" s="657"/>
      <c r="AD22" s="609"/>
      <c r="AE22" s="609"/>
      <c r="AF22" s="609"/>
    </row>
    <row r="23" spans="1:32" s="594" customFormat="1" ht="12" x14ac:dyDescent="0.2">
      <c r="A23" s="650">
        <v>2.1</v>
      </c>
      <c r="B23" s="666" t="s">
        <v>1064</v>
      </c>
      <c r="C23" s="652" t="s">
        <v>1065</v>
      </c>
      <c r="D23" s="652" t="s">
        <v>1026</v>
      </c>
      <c r="E23" s="631" t="s">
        <v>1066</v>
      </c>
      <c r="F23" s="642">
        <f>SUM(J23+O23)</f>
        <v>141927</v>
      </c>
      <c r="G23" s="643">
        <v>208000</v>
      </c>
      <c r="H23" s="644">
        <f>SUM(M23+R23)</f>
        <v>208000</v>
      </c>
      <c r="I23" s="642">
        <v>143000</v>
      </c>
      <c r="J23" s="645">
        <v>141927</v>
      </c>
      <c r="K23" s="643">
        <v>143000</v>
      </c>
      <c r="L23" s="643"/>
      <c r="M23" s="644">
        <f>K23+L23</f>
        <v>143000</v>
      </c>
      <c r="N23" s="642"/>
      <c r="O23" s="645"/>
      <c r="P23" s="643">
        <v>65000</v>
      </c>
      <c r="Q23" s="643"/>
      <c r="R23" s="644">
        <f>P23+Q23</f>
        <v>65000</v>
      </c>
      <c r="S23" s="655"/>
      <c r="T23" s="648" t="s">
        <v>1067</v>
      </c>
      <c r="U23" s="649">
        <v>218400</v>
      </c>
      <c r="V23" s="648" t="s">
        <v>1068</v>
      </c>
      <c r="W23" s="649">
        <v>218400</v>
      </c>
      <c r="X23" s="657" t="s">
        <v>1030</v>
      </c>
      <c r="AD23" s="609"/>
      <c r="AE23" s="609"/>
      <c r="AF23" s="609"/>
    </row>
    <row r="24" spans="1:32" s="594" customFormat="1" ht="12" x14ac:dyDescent="0.2">
      <c r="A24" s="650">
        <v>2.2000000000000002</v>
      </c>
      <c r="B24" s="666" t="s">
        <v>1069</v>
      </c>
      <c r="C24" s="652" t="s">
        <v>1070</v>
      </c>
      <c r="D24" s="652" t="s">
        <v>1026</v>
      </c>
      <c r="E24" s="631" t="s">
        <v>1066</v>
      </c>
      <c r="F24" s="642">
        <f>SUM(J24+O24)</f>
        <v>159536</v>
      </c>
      <c r="G24" s="643">
        <v>160000</v>
      </c>
      <c r="H24" s="644">
        <f>SUM(M24+R24)</f>
        <v>224889</v>
      </c>
      <c r="I24" s="642">
        <v>151952</v>
      </c>
      <c r="J24" s="645">
        <v>151952</v>
      </c>
      <c r="K24" s="643">
        <v>159635</v>
      </c>
      <c r="L24" s="633"/>
      <c r="M24" s="644">
        <f t="shared" ref="M24:M25" si="10">K24+L24</f>
        <v>159635</v>
      </c>
      <c r="N24" s="642">
        <v>7585</v>
      </c>
      <c r="O24" s="645">
        <v>7584</v>
      </c>
      <c r="P24" s="643">
        <v>65254</v>
      </c>
      <c r="Q24" s="633"/>
      <c r="R24" s="644">
        <f t="shared" ref="R24:R25" si="11">P24+Q24</f>
        <v>65254</v>
      </c>
      <c r="S24" s="647"/>
      <c r="T24" s="648" t="s">
        <v>1070</v>
      </c>
      <c r="U24" s="649">
        <v>168000</v>
      </c>
      <c r="V24" s="648" t="s">
        <v>1070</v>
      </c>
      <c r="W24" s="649">
        <v>168000</v>
      </c>
      <c r="X24" s="657" t="s">
        <v>1030</v>
      </c>
      <c r="AD24" s="609"/>
      <c r="AE24" s="609"/>
      <c r="AF24" s="609"/>
    </row>
    <row r="25" spans="1:32" s="594" customFormat="1" ht="12" x14ac:dyDescent="0.2">
      <c r="A25" s="650">
        <v>2.2999999999999998</v>
      </c>
      <c r="B25" s="651" t="s">
        <v>1071</v>
      </c>
      <c r="C25" s="652" t="s">
        <v>1072</v>
      </c>
      <c r="D25" s="652" t="s">
        <v>1026</v>
      </c>
      <c r="E25" s="631" t="s">
        <v>1066</v>
      </c>
      <c r="F25" s="642">
        <f>SUM(J25+O25)</f>
        <v>16642</v>
      </c>
      <c r="G25" s="643">
        <v>20000</v>
      </c>
      <c r="H25" s="644">
        <f>SUM(M25+R25)</f>
        <v>18642</v>
      </c>
      <c r="I25" s="642"/>
      <c r="J25" s="645"/>
      <c r="K25" s="643">
        <v>0</v>
      </c>
      <c r="L25" s="643"/>
      <c r="M25" s="644">
        <f t="shared" si="10"/>
        <v>0</v>
      </c>
      <c r="N25" s="642">
        <v>17000</v>
      </c>
      <c r="O25" s="645">
        <v>16642</v>
      </c>
      <c r="P25" s="643">
        <v>18642</v>
      </c>
      <c r="Q25" s="633"/>
      <c r="R25" s="644">
        <f t="shared" si="11"/>
        <v>18642</v>
      </c>
      <c r="S25" s="647"/>
      <c r="T25" s="648" t="s">
        <v>1072</v>
      </c>
      <c r="U25" s="649">
        <v>21000</v>
      </c>
      <c r="V25" s="648" t="s">
        <v>1072</v>
      </c>
      <c r="W25" s="649">
        <v>21000</v>
      </c>
      <c r="X25" s="657" t="s">
        <v>1030</v>
      </c>
      <c r="AD25" s="609"/>
      <c r="AE25" s="609"/>
      <c r="AF25" s="609"/>
    </row>
    <row r="26" spans="1:32" s="594" customFormat="1" ht="15" customHeight="1" x14ac:dyDescent="0.2">
      <c r="A26" s="667"/>
      <c r="B26" s="668"/>
      <c r="C26" s="652"/>
      <c r="D26" s="652"/>
      <c r="E26" s="631"/>
      <c r="F26" s="642"/>
      <c r="G26" s="643"/>
      <c r="H26" s="644"/>
      <c r="I26" s="642"/>
      <c r="J26" s="645"/>
      <c r="K26" s="643"/>
      <c r="L26" s="643"/>
      <c r="M26" s="644"/>
      <c r="N26" s="642"/>
      <c r="O26" s="645"/>
      <c r="P26" s="643"/>
      <c r="Q26" s="643"/>
      <c r="R26" s="644"/>
      <c r="S26" s="655"/>
      <c r="T26" s="669"/>
      <c r="U26" s="649"/>
      <c r="V26" s="669"/>
      <c r="W26" s="649"/>
      <c r="X26" s="657"/>
      <c r="AD26" s="609"/>
      <c r="AE26" s="609"/>
      <c r="AF26" s="609"/>
    </row>
    <row r="27" spans="1:32" s="594" customFormat="1" ht="12" x14ac:dyDescent="0.2">
      <c r="A27" s="628">
        <v>3</v>
      </c>
      <c r="B27" s="629" t="s">
        <v>1073</v>
      </c>
      <c r="C27" s="630"/>
      <c r="D27" s="630"/>
      <c r="E27" s="631"/>
      <c r="F27" s="632">
        <f>SUM(F28:F34)</f>
        <v>170143</v>
      </c>
      <c r="G27" s="633">
        <f t="shared" ref="G27:R27" si="12">SUM(G28:G34)</f>
        <v>271700</v>
      </c>
      <c r="H27" s="634">
        <f t="shared" si="12"/>
        <v>289737</v>
      </c>
      <c r="I27" s="632">
        <f t="shared" si="12"/>
        <v>175071</v>
      </c>
      <c r="J27" s="635">
        <f t="shared" si="12"/>
        <v>170143</v>
      </c>
      <c r="K27" s="633">
        <f>SUM(K28:K34)</f>
        <v>256700</v>
      </c>
      <c r="L27" s="633">
        <f t="shared" ref="L27:M27" si="13">SUM(L28:L34)</f>
        <v>0</v>
      </c>
      <c r="M27" s="634">
        <f t="shared" si="13"/>
        <v>256700</v>
      </c>
      <c r="N27" s="632">
        <f t="shared" si="12"/>
        <v>0</v>
      </c>
      <c r="O27" s="635">
        <f t="shared" si="12"/>
        <v>0</v>
      </c>
      <c r="P27" s="633">
        <f t="shared" si="12"/>
        <v>33037</v>
      </c>
      <c r="Q27" s="633">
        <f t="shared" si="12"/>
        <v>0</v>
      </c>
      <c r="R27" s="634">
        <f t="shared" si="12"/>
        <v>33037</v>
      </c>
      <c r="S27" s="637"/>
      <c r="T27" s="664"/>
      <c r="U27" s="665">
        <f>SUM(U28:U34)</f>
        <v>188075</v>
      </c>
      <c r="V27" s="664"/>
      <c r="W27" s="665">
        <f>SUM(W28:W34)</f>
        <v>194569</v>
      </c>
      <c r="X27" s="657"/>
      <c r="AD27" s="609"/>
      <c r="AE27" s="609"/>
      <c r="AF27" s="609"/>
    </row>
    <row r="28" spans="1:32" s="594" customFormat="1" ht="12" x14ac:dyDescent="0.2">
      <c r="A28" s="650">
        <v>3.1</v>
      </c>
      <c r="B28" s="651" t="s">
        <v>1074</v>
      </c>
      <c r="C28" s="670" t="s">
        <v>1075</v>
      </c>
      <c r="D28" s="652" t="s">
        <v>1026</v>
      </c>
      <c r="E28" s="631" t="s">
        <v>1066</v>
      </c>
      <c r="F28" s="642">
        <f t="shared" ref="F28:F41" si="14">SUM(J28+O28)</f>
        <v>68556</v>
      </c>
      <c r="G28" s="643">
        <v>130000</v>
      </c>
      <c r="H28" s="644">
        <f t="shared" ref="H28:H34" si="15">SUM(M28+R28)</f>
        <v>105200</v>
      </c>
      <c r="I28" s="642">
        <v>70000</v>
      </c>
      <c r="J28" s="645">
        <v>68556</v>
      </c>
      <c r="K28" s="643">
        <v>110000</v>
      </c>
      <c r="L28" s="671">
        <v>-4800</v>
      </c>
      <c r="M28" s="644">
        <f>K28+L28</f>
        <v>105200</v>
      </c>
      <c r="N28" s="642"/>
      <c r="O28" s="645"/>
      <c r="P28" s="643"/>
      <c r="Q28" s="643"/>
      <c r="R28" s="644">
        <f>P28+Q28</f>
        <v>0</v>
      </c>
      <c r="S28" s="655" t="s">
        <v>1076</v>
      </c>
      <c r="T28" s="672" t="s">
        <v>1077</v>
      </c>
      <c r="U28" s="649">
        <v>104000</v>
      </c>
      <c r="V28" s="672" t="s">
        <v>1078</v>
      </c>
      <c r="W28" s="649">
        <v>108000</v>
      </c>
      <c r="X28" s="657" t="s">
        <v>1030</v>
      </c>
      <c r="AD28" s="609"/>
      <c r="AE28" s="609"/>
      <c r="AF28" s="609"/>
    </row>
    <row r="29" spans="1:32" s="594" customFormat="1" ht="48" x14ac:dyDescent="0.2">
      <c r="A29" s="650">
        <v>3.2</v>
      </c>
      <c r="B29" s="666" t="s">
        <v>1079</v>
      </c>
      <c r="C29" s="596" t="s">
        <v>1080</v>
      </c>
      <c r="D29" s="652" t="s">
        <v>1026</v>
      </c>
      <c r="E29" s="631" t="s">
        <v>1066</v>
      </c>
      <c r="F29" s="669">
        <f t="shared" si="14"/>
        <v>46512</v>
      </c>
      <c r="G29" s="673">
        <v>47500</v>
      </c>
      <c r="H29" s="649">
        <f t="shared" si="15"/>
        <v>51000</v>
      </c>
      <c r="I29" s="669">
        <v>47500</v>
      </c>
      <c r="J29" s="674">
        <v>46512</v>
      </c>
      <c r="K29" s="673">
        <v>51000</v>
      </c>
      <c r="L29" s="675"/>
      <c r="M29" s="644">
        <f t="shared" ref="M29:M34" si="16">K29+L29</f>
        <v>51000</v>
      </c>
      <c r="N29" s="669"/>
      <c r="O29" s="674"/>
      <c r="P29" s="673"/>
      <c r="Q29" s="673"/>
      <c r="R29" s="644">
        <f t="shared" ref="R29:R34" si="17">P29+Q29</f>
        <v>0</v>
      </c>
      <c r="S29" s="647"/>
      <c r="T29" s="595" t="s">
        <v>1081</v>
      </c>
      <c r="U29" s="649">
        <v>49875</v>
      </c>
      <c r="V29" s="595" t="s">
        <v>1081</v>
      </c>
      <c r="W29" s="649">
        <v>52369</v>
      </c>
      <c r="X29" s="657" t="s">
        <v>1030</v>
      </c>
      <c r="AD29" s="609"/>
      <c r="AE29" s="609"/>
      <c r="AF29" s="609"/>
    </row>
    <row r="30" spans="1:32" s="594" customFormat="1" ht="12" x14ac:dyDescent="0.2">
      <c r="A30" s="650">
        <v>3.3</v>
      </c>
      <c r="B30" s="666" t="s">
        <v>1082</v>
      </c>
      <c r="C30" s="652" t="s">
        <v>1083</v>
      </c>
      <c r="D30" s="652" t="s">
        <v>1026</v>
      </c>
      <c r="E30" s="631" t="s">
        <v>1066</v>
      </c>
      <c r="F30" s="642">
        <f t="shared" si="14"/>
        <v>1199</v>
      </c>
      <c r="G30" s="643">
        <v>1200</v>
      </c>
      <c r="H30" s="644">
        <f t="shared" si="15"/>
        <v>1200</v>
      </c>
      <c r="I30" s="642">
        <v>1200</v>
      </c>
      <c r="J30" s="645">
        <v>1199</v>
      </c>
      <c r="K30" s="643">
        <v>1200</v>
      </c>
      <c r="L30" s="643"/>
      <c r="M30" s="644">
        <f t="shared" si="16"/>
        <v>1200</v>
      </c>
      <c r="N30" s="642"/>
      <c r="O30" s="645"/>
      <c r="P30" s="643"/>
      <c r="Q30" s="643"/>
      <c r="R30" s="644">
        <f t="shared" si="17"/>
        <v>0</v>
      </c>
      <c r="S30" s="655"/>
      <c r="T30" s="648" t="s">
        <v>1084</v>
      </c>
      <c r="U30" s="649">
        <v>1200</v>
      </c>
      <c r="V30" s="648" t="s">
        <v>1084</v>
      </c>
      <c r="W30" s="649">
        <v>1200</v>
      </c>
      <c r="X30" s="657" t="s">
        <v>1030</v>
      </c>
      <c r="AD30" s="609"/>
      <c r="AE30" s="609"/>
      <c r="AF30" s="609"/>
    </row>
    <row r="31" spans="1:32" s="594" customFormat="1" ht="13.5" customHeight="1" x14ac:dyDescent="0.2">
      <c r="A31" s="650">
        <v>3.4</v>
      </c>
      <c r="B31" s="666" t="s">
        <v>1085</v>
      </c>
      <c r="C31" s="652" t="s">
        <v>1086</v>
      </c>
      <c r="D31" s="652" t="s">
        <v>1026</v>
      </c>
      <c r="E31" s="631" t="s">
        <v>1087</v>
      </c>
      <c r="F31" s="642">
        <f t="shared" si="14"/>
        <v>23070</v>
      </c>
      <c r="G31" s="643">
        <v>65000</v>
      </c>
      <c r="H31" s="644">
        <f t="shared" si="15"/>
        <v>65000</v>
      </c>
      <c r="I31" s="642">
        <v>23071</v>
      </c>
      <c r="J31" s="645">
        <v>23070</v>
      </c>
      <c r="K31" s="643">
        <v>65000</v>
      </c>
      <c r="L31" s="643"/>
      <c r="M31" s="644">
        <f t="shared" si="16"/>
        <v>65000</v>
      </c>
      <c r="N31" s="642"/>
      <c r="O31" s="645"/>
      <c r="P31" s="643"/>
      <c r="Q31" s="643"/>
      <c r="R31" s="644">
        <f t="shared" si="17"/>
        <v>0</v>
      </c>
      <c r="S31" s="655"/>
      <c r="T31" s="648" t="s">
        <v>1083</v>
      </c>
      <c r="U31" s="649">
        <v>5000</v>
      </c>
      <c r="V31" s="648" t="s">
        <v>1083</v>
      </c>
      <c r="W31" s="649">
        <v>5000</v>
      </c>
      <c r="X31" s="657" t="s">
        <v>1030</v>
      </c>
      <c r="AD31" s="609"/>
      <c r="AE31" s="609"/>
      <c r="AF31" s="609"/>
    </row>
    <row r="32" spans="1:32" s="594" customFormat="1" ht="33" customHeight="1" x14ac:dyDescent="0.2">
      <c r="A32" s="942">
        <v>3.5</v>
      </c>
      <c r="B32" s="943" t="s">
        <v>1088</v>
      </c>
      <c r="C32" s="652" t="s">
        <v>1089</v>
      </c>
      <c r="D32" s="652" t="s">
        <v>1026</v>
      </c>
      <c r="E32" s="631" t="s">
        <v>1066</v>
      </c>
      <c r="F32" s="642">
        <f t="shared" si="14"/>
        <v>12300</v>
      </c>
      <c r="G32" s="643">
        <v>13000</v>
      </c>
      <c r="H32" s="644">
        <f t="shared" si="15"/>
        <v>21281</v>
      </c>
      <c r="I32" s="642">
        <v>12500</v>
      </c>
      <c r="J32" s="645">
        <v>12300</v>
      </c>
      <c r="K32" s="643">
        <v>14500</v>
      </c>
      <c r="L32" s="671">
        <v>4800</v>
      </c>
      <c r="M32" s="644">
        <f t="shared" si="16"/>
        <v>19300</v>
      </c>
      <c r="N32" s="642"/>
      <c r="O32" s="645"/>
      <c r="P32" s="643">
        <v>1981</v>
      </c>
      <c r="Q32" s="633"/>
      <c r="R32" s="644">
        <f t="shared" si="17"/>
        <v>1981</v>
      </c>
      <c r="S32" s="676" t="s">
        <v>1090</v>
      </c>
      <c r="T32" s="648" t="s">
        <v>1089</v>
      </c>
      <c r="U32" s="649">
        <v>13000</v>
      </c>
      <c r="V32" s="648" t="s">
        <v>1089</v>
      </c>
      <c r="W32" s="649">
        <v>13000</v>
      </c>
      <c r="X32" s="657" t="s">
        <v>1030</v>
      </c>
      <c r="AD32" s="609"/>
      <c r="AE32" s="609"/>
      <c r="AF32" s="609"/>
    </row>
    <row r="33" spans="1:32" s="594" customFormat="1" ht="25.5" customHeight="1" x14ac:dyDescent="0.2">
      <c r="A33" s="942"/>
      <c r="B33" s="943"/>
      <c r="C33" s="652" t="s">
        <v>1091</v>
      </c>
      <c r="D33" s="652" t="s">
        <v>1026</v>
      </c>
      <c r="E33" s="631" t="s">
        <v>1092</v>
      </c>
      <c r="F33" s="642">
        <f t="shared" si="14"/>
        <v>17540</v>
      </c>
      <c r="G33" s="643">
        <v>14000</v>
      </c>
      <c r="H33" s="644">
        <f t="shared" si="15"/>
        <v>45056</v>
      </c>
      <c r="I33" s="642">
        <v>18800</v>
      </c>
      <c r="J33" s="645">
        <v>17540</v>
      </c>
      <c r="K33" s="643">
        <v>14000</v>
      </c>
      <c r="L33" s="643"/>
      <c r="M33" s="644">
        <f t="shared" si="16"/>
        <v>14000</v>
      </c>
      <c r="N33" s="642"/>
      <c r="O33" s="645"/>
      <c r="P33" s="643">
        <v>31056</v>
      </c>
      <c r="Q33" s="633"/>
      <c r="R33" s="644">
        <f t="shared" si="17"/>
        <v>31056</v>
      </c>
      <c r="S33" s="655"/>
      <c r="T33" s="648" t="s">
        <v>1091</v>
      </c>
      <c r="U33" s="649">
        <v>14000</v>
      </c>
      <c r="V33" s="648" t="s">
        <v>1093</v>
      </c>
      <c r="W33" s="649">
        <v>14000</v>
      </c>
      <c r="X33" s="657" t="s">
        <v>1030</v>
      </c>
      <c r="AD33" s="609"/>
      <c r="AE33" s="609"/>
      <c r="AF33" s="609"/>
    </row>
    <row r="34" spans="1:32" s="594" customFormat="1" ht="15" customHeight="1" x14ac:dyDescent="0.2">
      <c r="A34" s="942"/>
      <c r="B34" s="943"/>
      <c r="C34" s="652" t="s">
        <v>1094</v>
      </c>
      <c r="D34" s="652" t="s">
        <v>1026</v>
      </c>
      <c r="E34" s="631" t="s">
        <v>1087</v>
      </c>
      <c r="F34" s="642">
        <f t="shared" si="14"/>
        <v>966</v>
      </c>
      <c r="G34" s="643">
        <v>1000</v>
      </c>
      <c r="H34" s="644">
        <f t="shared" si="15"/>
        <v>1000</v>
      </c>
      <c r="I34" s="642">
        <v>2000</v>
      </c>
      <c r="J34" s="645">
        <v>966</v>
      </c>
      <c r="K34" s="643">
        <v>1000</v>
      </c>
      <c r="L34" s="643"/>
      <c r="M34" s="644">
        <f t="shared" si="16"/>
        <v>1000</v>
      </c>
      <c r="N34" s="642"/>
      <c r="O34" s="645"/>
      <c r="P34" s="643"/>
      <c r="Q34" s="643"/>
      <c r="R34" s="644">
        <f t="shared" si="17"/>
        <v>0</v>
      </c>
      <c r="S34" s="655"/>
      <c r="T34" s="648" t="s">
        <v>1094</v>
      </c>
      <c r="U34" s="649">
        <v>1000</v>
      </c>
      <c r="V34" s="648" t="s">
        <v>1094</v>
      </c>
      <c r="W34" s="649">
        <v>1000</v>
      </c>
      <c r="X34" s="657" t="s">
        <v>1030</v>
      </c>
      <c r="AD34" s="609"/>
      <c r="AE34" s="609"/>
      <c r="AF34" s="609"/>
    </row>
    <row r="35" spans="1:32" s="594" customFormat="1" ht="12" x14ac:dyDescent="0.2">
      <c r="A35" s="628">
        <v>4</v>
      </c>
      <c r="B35" s="629" t="s">
        <v>1095</v>
      </c>
      <c r="C35" s="677"/>
      <c r="D35" s="677"/>
      <c r="E35" s="631"/>
      <c r="F35" s="632">
        <f t="shared" ref="F35:R35" si="18">SUM(F36:F39)</f>
        <v>71280</v>
      </c>
      <c r="G35" s="633">
        <f t="shared" si="18"/>
        <v>252581</v>
      </c>
      <c r="H35" s="634">
        <f t="shared" si="18"/>
        <v>276904</v>
      </c>
      <c r="I35" s="632">
        <f t="shared" si="18"/>
        <v>151257</v>
      </c>
      <c r="J35" s="635">
        <f t="shared" si="18"/>
        <v>71280</v>
      </c>
      <c r="K35" s="633">
        <f t="shared" si="18"/>
        <v>226687</v>
      </c>
      <c r="L35" s="633">
        <f t="shared" si="18"/>
        <v>0</v>
      </c>
      <c r="M35" s="634">
        <f t="shared" si="18"/>
        <v>226687</v>
      </c>
      <c r="N35" s="632">
        <f t="shared" si="18"/>
        <v>23851</v>
      </c>
      <c r="O35" s="635">
        <f t="shared" si="18"/>
        <v>0</v>
      </c>
      <c r="P35" s="633">
        <f t="shared" si="18"/>
        <v>50217</v>
      </c>
      <c r="Q35" s="633">
        <f t="shared" si="18"/>
        <v>0</v>
      </c>
      <c r="R35" s="634">
        <f t="shared" si="18"/>
        <v>50217</v>
      </c>
      <c r="S35" s="637"/>
      <c r="T35" s="632"/>
      <c r="U35" s="634">
        <f>SUM(U36:U39)</f>
        <v>0</v>
      </c>
      <c r="V35" s="632"/>
      <c r="W35" s="634">
        <f>SUM(W36:W39)</f>
        <v>0</v>
      </c>
      <c r="X35" s="657" t="s">
        <v>1030</v>
      </c>
      <c r="AD35" s="609"/>
      <c r="AE35" s="609"/>
      <c r="AF35" s="609"/>
    </row>
    <row r="36" spans="1:32" s="594" customFormat="1" ht="12" x14ac:dyDescent="0.2">
      <c r="A36" s="650">
        <v>4.0999999999999996</v>
      </c>
      <c r="B36" s="651" t="s">
        <v>1096</v>
      </c>
      <c r="C36" s="678" t="s">
        <v>1097</v>
      </c>
      <c r="D36" s="678" t="s">
        <v>1026</v>
      </c>
      <c r="E36" s="631" t="s">
        <v>1066</v>
      </c>
      <c r="F36" s="642">
        <f t="shared" si="14"/>
        <v>11229</v>
      </c>
      <c r="G36" s="643">
        <v>6300</v>
      </c>
      <c r="H36" s="644">
        <f>SUM(M36+R36)</f>
        <v>4719</v>
      </c>
      <c r="I36" s="642">
        <v>11229</v>
      </c>
      <c r="J36" s="645">
        <v>11229</v>
      </c>
      <c r="K36" s="643">
        <v>4719</v>
      </c>
      <c r="L36" s="633"/>
      <c r="M36" s="644">
        <f>K36+L36</f>
        <v>4719</v>
      </c>
      <c r="N36" s="642"/>
      <c r="O36" s="645"/>
      <c r="P36" s="643"/>
      <c r="Q36" s="633"/>
      <c r="R36" s="644">
        <f>P36+Q36</f>
        <v>0</v>
      </c>
      <c r="S36" s="647"/>
      <c r="T36" s="669"/>
      <c r="U36" s="649"/>
      <c r="V36" s="669"/>
      <c r="W36" s="649"/>
      <c r="X36" s="657" t="s">
        <v>1030</v>
      </c>
      <c r="Y36" s="679"/>
      <c r="AD36" s="609"/>
      <c r="AE36" s="609"/>
      <c r="AF36" s="609"/>
    </row>
    <row r="37" spans="1:32" s="594" customFormat="1" ht="18" customHeight="1" x14ac:dyDescent="0.2">
      <c r="A37" s="650">
        <v>4.2</v>
      </c>
      <c r="B37" s="651" t="s">
        <v>1098</v>
      </c>
      <c r="C37" s="678"/>
      <c r="D37" s="678" t="s">
        <v>1026</v>
      </c>
      <c r="E37" s="631" t="s">
        <v>1027</v>
      </c>
      <c r="F37" s="642">
        <f t="shared" si="14"/>
        <v>0</v>
      </c>
      <c r="G37" s="643">
        <v>50000</v>
      </c>
      <c r="H37" s="644">
        <f>SUM(M37+R37)</f>
        <v>50217</v>
      </c>
      <c r="I37" s="669"/>
      <c r="J37" s="674"/>
      <c r="K37" s="673">
        <v>0</v>
      </c>
      <c r="L37" s="673"/>
      <c r="M37" s="644">
        <f t="shared" ref="M37:M39" si="19">K37+L37</f>
        <v>0</v>
      </c>
      <c r="N37" s="669"/>
      <c r="O37" s="674"/>
      <c r="P37" s="673">
        <v>50217</v>
      </c>
      <c r="Q37" s="673"/>
      <c r="R37" s="644">
        <f t="shared" ref="R37:R39" si="20">P37+Q37</f>
        <v>50217</v>
      </c>
      <c r="S37" s="655"/>
      <c r="T37" s="669"/>
      <c r="U37" s="649"/>
      <c r="V37" s="669"/>
      <c r="W37" s="649"/>
      <c r="X37" s="657" t="s">
        <v>1030</v>
      </c>
      <c r="Y37" s="679"/>
      <c r="AD37" s="609"/>
      <c r="AE37" s="609"/>
      <c r="AF37" s="609"/>
    </row>
    <row r="38" spans="1:32" s="594" customFormat="1" ht="12" x14ac:dyDescent="0.2">
      <c r="A38" s="650">
        <v>4.3</v>
      </c>
      <c r="B38" s="651" t="s">
        <v>1099</v>
      </c>
      <c r="C38" s="678"/>
      <c r="D38" s="678" t="s">
        <v>1026</v>
      </c>
      <c r="E38" s="631" t="s">
        <v>1045</v>
      </c>
      <c r="F38" s="642">
        <f t="shared" si="14"/>
        <v>60051</v>
      </c>
      <c r="G38" s="643">
        <v>177066</v>
      </c>
      <c r="H38" s="644">
        <f>SUM(M38+R38)</f>
        <v>202753</v>
      </c>
      <c r="I38" s="642">
        <v>118828</v>
      </c>
      <c r="J38" s="645">
        <v>60051</v>
      </c>
      <c r="K38" s="643">
        <v>202753</v>
      </c>
      <c r="L38" s="633"/>
      <c r="M38" s="644">
        <f t="shared" si="19"/>
        <v>202753</v>
      </c>
      <c r="N38" s="642">
        <v>22641</v>
      </c>
      <c r="O38" s="645"/>
      <c r="P38" s="643"/>
      <c r="Q38" s="643"/>
      <c r="R38" s="644">
        <f t="shared" si="20"/>
        <v>0</v>
      </c>
      <c r="S38" s="647"/>
      <c r="T38" s="648"/>
      <c r="U38" s="649"/>
      <c r="V38" s="648"/>
      <c r="W38" s="649"/>
      <c r="X38" s="657" t="s">
        <v>1030</v>
      </c>
      <c r="Y38" s="679"/>
      <c r="AD38" s="609"/>
      <c r="AE38" s="609"/>
      <c r="AF38" s="609"/>
    </row>
    <row r="39" spans="1:32" s="594" customFormat="1" ht="39.75" customHeight="1" x14ac:dyDescent="0.2">
      <c r="A39" s="650">
        <v>4.4000000000000004</v>
      </c>
      <c r="B39" s="680" t="s">
        <v>1100</v>
      </c>
      <c r="C39" s="681"/>
      <c r="D39" s="678" t="s">
        <v>1026</v>
      </c>
      <c r="E39" s="631" t="s">
        <v>1027</v>
      </c>
      <c r="F39" s="642">
        <f t="shared" si="14"/>
        <v>0</v>
      </c>
      <c r="G39" s="643">
        <v>19215</v>
      </c>
      <c r="H39" s="644">
        <f>SUM(M39+R39)</f>
        <v>19215</v>
      </c>
      <c r="I39" s="669">
        <v>21200</v>
      </c>
      <c r="J39" s="674">
        <v>0</v>
      </c>
      <c r="K39" s="673">
        <v>19215</v>
      </c>
      <c r="L39" s="673"/>
      <c r="M39" s="644">
        <f t="shared" si="19"/>
        <v>19215</v>
      </c>
      <c r="N39" s="669">
        <v>1210</v>
      </c>
      <c r="O39" s="674">
        <v>0</v>
      </c>
      <c r="P39" s="673"/>
      <c r="Q39" s="673"/>
      <c r="R39" s="644">
        <f t="shared" si="20"/>
        <v>0</v>
      </c>
      <c r="S39" s="655"/>
      <c r="T39" s="669"/>
      <c r="U39" s="649"/>
      <c r="V39" s="669"/>
      <c r="W39" s="649"/>
      <c r="X39" s="657" t="s">
        <v>1030</v>
      </c>
      <c r="Y39" s="679"/>
      <c r="AD39" s="682"/>
      <c r="AE39" s="609"/>
      <c r="AF39" s="609">
        <v>19215</v>
      </c>
    </row>
    <row r="40" spans="1:32" s="594" customFormat="1" ht="12" x14ac:dyDescent="0.2">
      <c r="A40" s="628">
        <v>5</v>
      </c>
      <c r="B40" s="683" t="s">
        <v>1101</v>
      </c>
      <c r="C40" s="681"/>
      <c r="D40" s="678"/>
      <c r="E40" s="631"/>
      <c r="F40" s="632">
        <f>SUM(F41)</f>
        <v>0</v>
      </c>
      <c r="G40" s="633">
        <f>SUM(G41)</f>
        <v>93059</v>
      </c>
      <c r="H40" s="634">
        <f>SUM(H41)</f>
        <v>0</v>
      </c>
      <c r="I40" s="632">
        <f t="shared" ref="I40:W40" si="21">SUM(I41)</f>
        <v>0</v>
      </c>
      <c r="J40" s="635">
        <f t="shared" si="21"/>
        <v>0</v>
      </c>
      <c r="K40" s="633">
        <f t="shared" si="21"/>
        <v>0</v>
      </c>
      <c r="L40" s="633">
        <f t="shared" si="21"/>
        <v>0</v>
      </c>
      <c r="M40" s="634">
        <f t="shared" si="21"/>
        <v>0</v>
      </c>
      <c r="N40" s="632">
        <f t="shared" si="21"/>
        <v>0</v>
      </c>
      <c r="O40" s="635">
        <f t="shared" si="21"/>
        <v>0</v>
      </c>
      <c r="P40" s="633">
        <f t="shared" si="21"/>
        <v>0</v>
      </c>
      <c r="Q40" s="633">
        <f t="shared" si="21"/>
        <v>0</v>
      </c>
      <c r="R40" s="634">
        <f t="shared" si="21"/>
        <v>0</v>
      </c>
      <c r="S40" s="637"/>
      <c r="T40" s="632">
        <f t="shared" si="21"/>
        <v>0</v>
      </c>
      <c r="U40" s="634">
        <f t="shared" si="21"/>
        <v>0</v>
      </c>
      <c r="V40" s="632">
        <f t="shared" si="21"/>
        <v>0</v>
      </c>
      <c r="W40" s="634">
        <f t="shared" si="21"/>
        <v>0</v>
      </c>
      <c r="X40" s="684"/>
      <c r="Y40" s="679"/>
      <c r="AD40" s="609"/>
      <c r="AE40" s="609"/>
      <c r="AF40" s="609"/>
    </row>
    <row r="41" spans="1:32" s="594" customFormat="1" ht="50.25" customHeight="1" x14ac:dyDescent="0.2">
      <c r="A41" s="685">
        <v>5.0999999999999996</v>
      </c>
      <c r="B41" s="686" t="s">
        <v>1102</v>
      </c>
      <c r="C41" s="687"/>
      <c r="D41" s="688" t="s">
        <v>1103</v>
      </c>
      <c r="E41" s="689" t="s">
        <v>1045</v>
      </c>
      <c r="F41" s="690">
        <f t="shared" si="14"/>
        <v>0</v>
      </c>
      <c r="G41" s="691">
        <v>93059</v>
      </c>
      <c r="H41" s="692">
        <f>SUM(M41+R41)</f>
        <v>0</v>
      </c>
      <c r="I41" s="693"/>
      <c r="J41" s="694"/>
      <c r="K41" s="695">
        <v>0</v>
      </c>
      <c r="L41" s="640"/>
      <c r="M41" s="663">
        <f>K41+L41</f>
        <v>0</v>
      </c>
      <c r="N41" s="696"/>
      <c r="O41" s="697"/>
      <c r="P41" s="640"/>
      <c r="Q41" s="640"/>
      <c r="R41" s="663">
        <f>P41+Q41</f>
        <v>0</v>
      </c>
      <c r="S41" s="698"/>
      <c r="T41" s="693"/>
      <c r="U41" s="699"/>
      <c r="V41" s="693"/>
      <c r="W41" s="699"/>
      <c r="X41" s="657" t="s">
        <v>1104</v>
      </c>
      <c r="AD41" s="609"/>
      <c r="AE41" s="609"/>
      <c r="AF41" s="609"/>
    </row>
    <row r="42" spans="1:32" s="594" customFormat="1" ht="30" customHeight="1" x14ac:dyDescent="0.2">
      <c r="A42" s="944" t="s">
        <v>1105</v>
      </c>
      <c r="B42" s="945"/>
      <c r="C42" s="700"/>
      <c r="D42" s="700"/>
      <c r="E42" s="701"/>
      <c r="F42" s="702"/>
      <c r="G42" s="703"/>
      <c r="H42" s="704"/>
      <c r="I42" s="705"/>
      <c r="J42" s="703"/>
      <c r="K42" s="706"/>
      <c r="L42" s="707"/>
      <c r="M42" s="708"/>
      <c r="N42" s="705"/>
      <c r="O42" s="703"/>
      <c r="P42" s="707"/>
      <c r="Q42" s="707"/>
      <c r="R42" s="708"/>
      <c r="S42" s="703"/>
      <c r="T42" s="705"/>
      <c r="U42" s="709"/>
      <c r="V42" s="705"/>
      <c r="W42" s="701"/>
      <c r="X42" s="710"/>
    </row>
    <row r="43" spans="1:32" s="594" customFormat="1" ht="12" x14ac:dyDescent="0.2">
      <c r="A43" s="933"/>
      <c r="B43" s="934"/>
      <c r="C43" s="934"/>
      <c r="D43" s="711"/>
      <c r="E43" s="712" t="s">
        <v>1022</v>
      </c>
      <c r="F43" s="713">
        <f>SUM(F44)</f>
        <v>1181113</v>
      </c>
      <c r="G43" s="714">
        <f>SUM(G44)</f>
        <v>1421347</v>
      </c>
      <c r="H43" s="715">
        <f>SUM(H44)</f>
        <v>1421347</v>
      </c>
      <c r="I43" s="713">
        <f>SUM(I44)</f>
        <v>625382</v>
      </c>
      <c r="J43" s="716">
        <f t="shared" ref="J43:W43" si="22">SUM(J44)</f>
        <v>470927</v>
      </c>
      <c r="K43" s="713">
        <f t="shared" si="22"/>
        <v>625382</v>
      </c>
      <c r="L43" s="714">
        <f t="shared" si="22"/>
        <v>0</v>
      </c>
      <c r="M43" s="715">
        <f t="shared" si="22"/>
        <v>625382</v>
      </c>
      <c r="N43" s="713">
        <f t="shared" si="22"/>
        <v>795965</v>
      </c>
      <c r="O43" s="716">
        <f t="shared" si="22"/>
        <v>710186</v>
      </c>
      <c r="P43" s="714">
        <f>SUM(P44)</f>
        <v>795965</v>
      </c>
      <c r="Q43" s="714">
        <f t="shared" ref="Q43:R43" si="23">SUM(Q44)</f>
        <v>0</v>
      </c>
      <c r="R43" s="715">
        <f t="shared" si="23"/>
        <v>795965</v>
      </c>
      <c r="S43" s="717"/>
      <c r="T43" s="718">
        <f t="shared" si="22"/>
        <v>0</v>
      </c>
      <c r="U43" s="719">
        <f t="shared" si="22"/>
        <v>1505494</v>
      </c>
      <c r="V43" s="718">
        <f t="shared" si="22"/>
        <v>0</v>
      </c>
      <c r="W43" s="720">
        <f t="shared" si="22"/>
        <v>1505194</v>
      </c>
      <c r="X43" s="657"/>
    </row>
    <row r="44" spans="1:32" s="594" customFormat="1" ht="12" x14ac:dyDescent="0.2">
      <c r="A44" s="628">
        <v>1</v>
      </c>
      <c r="B44" s="629" t="s">
        <v>1106</v>
      </c>
      <c r="C44" s="630"/>
      <c r="D44" s="630"/>
      <c r="E44" s="631"/>
      <c r="F44" s="632">
        <f t="shared" ref="F44:W44" si="24">SUM(F45:F45)</f>
        <v>1181113</v>
      </c>
      <c r="G44" s="633">
        <f t="shared" si="24"/>
        <v>1421347</v>
      </c>
      <c r="H44" s="634">
        <f t="shared" si="24"/>
        <v>1421347</v>
      </c>
      <c r="I44" s="632">
        <f t="shared" si="24"/>
        <v>625382</v>
      </c>
      <c r="J44" s="635">
        <f t="shared" si="24"/>
        <v>470927</v>
      </c>
      <c r="K44" s="632">
        <f t="shared" si="24"/>
        <v>625382</v>
      </c>
      <c r="L44" s="633">
        <f t="shared" si="24"/>
        <v>0</v>
      </c>
      <c r="M44" s="634">
        <f t="shared" si="24"/>
        <v>625382</v>
      </c>
      <c r="N44" s="632">
        <f t="shared" si="24"/>
        <v>795965</v>
      </c>
      <c r="O44" s="635">
        <f t="shared" si="24"/>
        <v>710186</v>
      </c>
      <c r="P44" s="633">
        <f>SUM(P45:P45)</f>
        <v>795965</v>
      </c>
      <c r="Q44" s="633">
        <f t="shared" ref="Q44:R44" si="25">SUM(Q45:Q45)</f>
        <v>0</v>
      </c>
      <c r="R44" s="634">
        <f t="shared" si="25"/>
        <v>795965</v>
      </c>
      <c r="S44" s="637"/>
      <c r="T44" s="664"/>
      <c r="U44" s="665">
        <f t="shared" si="24"/>
        <v>1505494</v>
      </c>
      <c r="V44" s="664"/>
      <c r="W44" s="665">
        <f t="shared" si="24"/>
        <v>1505194</v>
      </c>
      <c r="X44" s="657"/>
    </row>
    <row r="45" spans="1:32" s="594" customFormat="1" ht="24" x14ac:dyDescent="0.2">
      <c r="A45" s="685">
        <v>1.1000000000000001</v>
      </c>
      <c r="B45" s="721" t="s">
        <v>1107</v>
      </c>
      <c r="C45" s="722" t="s">
        <v>1108</v>
      </c>
      <c r="D45" s="722" t="s">
        <v>1109</v>
      </c>
      <c r="E45" s="689" t="s">
        <v>1110</v>
      </c>
      <c r="F45" s="690">
        <f>SUM(J45+O45)</f>
        <v>1181113</v>
      </c>
      <c r="G45" s="723">
        <v>1421347</v>
      </c>
      <c r="H45" s="692">
        <f>SUM(M45+R45)</f>
        <v>1421347</v>
      </c>
      <c r="I45" s="690">
        <v>625382</v>
      </c>
      <c r="J45" s="724">
        <v>470927</v>
      </c>
      <c r="K45" s="690">
        <v>625382</v>
      </c>
      <c r="L45" s="723"/>
      <c r="M45" s="692">
        <f>K45+L45</f>
        <v>625382</v>
      </c>
      <c r="N45" s="690">
        <v>795965</v>
      </c>
      <c r="O45" s="724">
        <v>710186</v>
      </c>
      <c r="P45" s="723">
        <v>795965</v>
      </c>
      <c r="Q45" s="723"/>
      <c r="R45" s="692">
        <f>P45+Q45</f>
        <v>795965</v>
      </c>
      <c r="S45" s="725"/>
      <c r="T45" s="685" t="s">
        <v>1108</v>
      </c>
      <c r="U45" s="726">
        <v>1505494</v>
      </c>
      <c r="V45" s="685" t="s">
        <v>1108</v>
      </c>
      <c r="W45" s="726">
        <v>1505194</v>
      </c>
      <c r="X45" s="727" t="s">
        <v>1030</v>
      </c>
    </row>
    <row r="46" spans="1:32" x14ac:dyDescent="0.25">
      <c r="A46" s="728" t="s">
        <v>1111</v>
      </c>
      <c r="B46" s="729"/>
      <c r="C46" s="700"/>
      <c r="D46" s="700"/>
      <c r="E46" s="701"/>
      <c r="F46" s="702"/>
      <c r="G46" s="703"/>
      <c r="H46" s="704"/>
      <c r="I46" s="705"/>
      <c r="J46" s="703"/>
      <c r="K46" s="706"/>
      <c r="L46" s="707"/>
      <c r="M46" s="708"/>
      <c r="N46" s="705"/>
      <c r="O46" s="703"/>
      <c r="P46" s="707"/>
      <c r="Q46" s="707"/>
      <c r="R46" s="708"/>
      <c r="S46" s="703"/>
      <c r="T46" s="705"/>
      <c r="U46" s="709"/>
      <c r="V46" s="705"/>
      <c r="W46" s="701"/>
      <c r="X46" s="730"/>
    </row>
    <row r="47" spans="1:32" x14ac:dyDescent="0.25">
      <c r="A47" s="933"/>
      <c r="B47" s="934"/>
      <c r="C47" s="934"/>
      <c r="D47" s="711"/>
      <c r="E47" s="712" t="s">
        <v>1022</v>
      </c>
      <c r="F47" s="713">
        <f t="shared" ref="F47:W47" si="26">SUM(F48:F48)</f>
        <v>651761</v>
      </c>
      <c r="G47" s="714">
        <f t="shared" si="26"/>
        <v>808099</v>
      </c>
      <c r="H47" s="715">
        <f t="shared" si="26"/>
        <v>808099</v>
      </c>
      <c r="I47" s="713">
        <f t="shared" si="26"/>
        <v>221690</v>
      </c>
      <c r="J47" s="716">
        <f t="shared" si="26"/>
        <v>221690</v>
      </c>
      <c r="K47" s="713">
        <f t="shared" si="26"/>
        <v>235000</v>
      </c>
      <c r="L47" s="714">
        <f t="shared" si="26"/>
        <v>0</v>
      </c>
      <c r="M47" s="715">
        <f t="shared" si="26"/>
        <v>235000</v>
      </c>
      <c r="N47" s="713">
        <f t="shared" si="26"/>
        <v>430071</v>
      </c>
      <c r="O47" s="716">
        <f t="shared" si="26"/>
        <v>430071</v>
      </c>
      <c r="P47" s="714">
        <f t="shared" si="26"/>
        <v>573099</v>
      </c>
      <c r="Q47" s="714">
        <f t="shared" si="26"/>
        <v>0</v>
      </c>
      <c r="R47" s="715">
        <f t="shared" si="26"/>
        <v>573099</v>
      </c>
      <c r="S47" s="717"/>
      <c r="T47" s="713">
        <f t="shared" si="26"/>
        <v>0</v>
      </c>
      <c r="U47" s="715">
        <f t="shared" si="26"/>
        <v>0</v>
      </c>
      <c r="V47" s="713">
        <f t="shared" si="26"/>
        <v>0</v>
      </c>
      <c r="W47" s="715">
        <f t="shared" si="26"/>
        <v>0</v>
      </c>
      <c r="X47" s="617"/>
    </row>
    <row r="48" spans="1:32" x14ac:dyDescent="0.25">
      <c r="A48" s="685">
        <v>1</v>
      </c>
      <c r="B48" s="721" t="s">
        <v>1112</v>
      </c>
      <c r="C48" s="731"/>
      <c r="D48" s="731"/>
      <c r="E48" s="689"/>
      <c r="F48" s="690">
        <f>SUM(J48+O48)</f>
        <v>651761</v>
      </c>
      <c r="G48" s="723">
        <v>808099</v>
      </c>
      <c r="H48" s="692">
        <f>SUM(M48+R48)</f>
        <v>808099</v>
      </c>
      <c r="I48" s="690">
        <v>221690</v>
      </c>
      <c r="J48" s="724">
        <v>221690</v>
      </c>
      <c r="K48" s="690">
        <v>235000</v>
      </c>
      <c r="L48" s="723"/>
      <c r="M48" s="692">
        <f>K48+L48</f>
        <v>235000</v>
      </c>
      <c r="N48" s="690">
        <v>430071</v>
      </c>
      <c r="O48" s="724">
        <v>430071</v>
      </c>
      <c r="P48" s="723">
        <v>573099</v>
      </c>
      <c r="Q48" s="723"/>
      <c r="R48" s="692">
        <f>P48+Q48</f>
        <v>573099</v>
      </c>
      <c r="S48" s="725"/>
      <c r="T48" s="732"/>
      <c r="U48" s="726"/>
      <c r="V48" s="732"/>
      <c r="W48" s="726"/>
      <c r="X48" s="733"/>
    </row>
    <row r="50" spans="1:13" x14ac:dyDescent="0.25">
      <c r="A50" s="734" t="s">
        <v>1113</v>
      </c>
    </row>
    <row r="51" spans="1:13" x14ac:dyDescent="0.25">
      <c r="A51" s="735" t="s">
        <v>732</v>
      </c>
      <c r="B51" s="735"/>
      <c r="C51" s="735"/>
      <c r="D51" s="736"/>
      <c r="E51" s="736"/>
      <c r="F51" s="737"/>
      <c r="G51" s="737"/>
      <c r="H51" s="737"/>
      <c r="I51" s="738"/>
      <c r="J51" s="738"/>
      <c r="L51" s="738"/>
    </row>
    <row r="52" spans="1:13" x14ac:dyDescent="0.25">
      <c r="A52" s="735"/>
      <c r="B52" s="735" t="s">
        <v>1114</v>
      </c>
      <c r="C52" s="735"/>
      <c r="D52" s="736"/>
      <c r="E52" s="736"/>
      <c r="F52" s="737"/>
      <c r="G52" s="737"/>
      <c r="H52" s="737"/>
      <c r="I52" s="738"/>
      <c r="J52" s="738"/>
      <c r="L52" s="738"/>
    </row>
    <row r="53" spans="1:13" x14ac:dyDescent="0.25">
      <c r="A53" s="739"/>
      <c r="B53" s="735" t="s">
        <v>1115</v>
      </c>
      <c r="C53" s="735"/>
      <c r="D53" s="740"/>
      <c r="E53" s="740"/>
      <c r="F53" s="740"/>
      <c r="G53" s="740"/>
      <c r="H53" s="740"/>
      <c r="I53" s="740"/>
    </row>
    <row r="54" spans="1:13" x14ac:dyDescent="0.25">
      <c r="A54" s="735"/>
      <c r="B54" s="735" t="s">
        <v>1116</v>
      </c>
      <c r="C54" s="735"/>
      <c r="D54" s="736"/>
      <c r="E54" s="736"/>
      <c r="F54" s="737"/>
      <c r="G54" s="737"/>
      <c r="H54" s="737"/>
      <c r="I54" s="738"/>
      <c r="J54" s="738"/>
      <c r="L54" s="738"/>
    </row>
    <row r="55" spans="1:13" x14ac:dyDescent="0.25">
      <c r="A55" s="735"/>
      <c r="B55" s="735" t="s">
        <v>1117</v>
      </c>
      <c r="C55" s="741"/>
      <c r="D55" s="739"/>
      <c r="E55" s="739"/>
      <c r="F55" s="739"/>
      <c r="G55" s="739"/>
      <c r="H55" s="739"/>
      <c r="J55" s="742"/>
      <c r="L55" s="742"/>
    </row>
    <row r="56" spans="1:13" x14ac:dyDescent="0.25">
      <c r="A56" s="735"/>
      <c r="B56" s="735" t="s">
        <v>1118</v>
      </c>
      <c r="C56" s="741"/>
      <c r="D56" s="739"/>
      <c r="E56" s="739"/>
      <c r="F56" s="739"/>
      <c r="G56" s="739"/>
      <c r="H56" s="739"/>
      <c r="J56" s="742"/>
      <c r="L56" s="742"/>
    </row>
    <row r="57" spans="1:13" x14ac:dyDescent="0.25">
      <c r="A57" s="735"/>
      <c r="B57" s="735" t="s">
        <v>1119</v>
      </c>
      <c r="C57" s="741"/>
      <c r="D57" s="739"/>
      <c r="E57" s="739"/>
      <c r="F57" s="739"/>
      <c r="G57" s="739"/>
      <c r="H57" s="739"/>
      <c r="J57" s="742"/>
      <c r="L57" s="742"/>
    </row>
    <row r="58" spans="1:13" x14ac:dyDescent="0.25">
      <c r="A58" s="735"/>
      <c r="B58" s="735" t="s">
        <v>1120</v>
      </c>
      <c r="C58" s="735"/>
      <c r="D58" s="736"/>
      <c r="E58" s="736"/>
      <c r="F58" s="737"/>
      <c r="G58" s="737"/>
      <c r="H58" s="737"/>
      <c r="I58" s="738"/>
      <c r="J58" s="738"/>
      <c r="L58" s="738"/>
    </row>
    <row r="59" spans="1:13" x14ac:dyDescent="0.25">
      <c r="A59" s="735"/>
      <c r="B59" s="735" t="s">
        <v>1121</v>
      </c>
      <c r="C59" s="741"/>
      <c r="D59" s="741"/>
      <c r="E59" s="741"/>
      <c r="F59" s="741"/>
      <c r="G59" s="741"/>
      <c r="H59" s="741"/>
      <c r="I59" s="741"/>
      <c r="J59" s="741"/>
      <c r="K59" s="741"/>
      <c r="L59" s="741"/>
      <c r="M59" s="741"/>
    </row>
    <row r="60" spans="1:13" x14ac:dyDescent="0.25">
      <c r="B60" s="734" t="s">
        <v>1122</v>
      </c>
    </row>
    <row r="61" spans="1:13" x14ac:dyDescent="0.25">
      <c r="B61" s="735" t="s">
        <v>1120</v>
      </c>
      <c r="C61" s="275"/>
    </row>
    <row r="62" spans="1:13" x14ac:dyDescent="0.25">
      <c r="B62" s="735" t="s">
        <v>1123</v>
      </c>
    </row>
    <row r="64" spans="1:13" x14ac:dyDescent="0.25">
      <c r="A64" s="743"/>
    </row>
    <row r="65" spans="1:16" ht="18.75" x14ac:dyDescent="0.3">
      <c r="A65" s="935"/>
      <c r="B65" s="935"/>
      <c r="C65" s="935"/>
      <c r="D65" s="935"/>
      <c r="E65" s="935"/>
      <c r="F65" s="935"/>
      <c r="G65" s="935"/>
      <c r="H65" s="935"/>
      <c r="I65" s="935"/>
      <c r="J65" s="935"/>
      <c r="K65" s="935"/>
      <c r="L65" s="935"/>
      <c r="M65" s="935"/>
      <c r="N65" s="935"/>
      <c r="O65" s="935"/>
      <c r="P65" s="935"/>
    </row>
  </sheetData>
  <sheetProtection algorithmName="SHA-512" hashValue="5eeYZU+mDEmKM8B0hbverNIXbXd5Q1GuI2vRNY3Fa+jXovE6QxAv2gJrHqcCD/99TDI5qLIiuyj9WCfu/uDyag==" saltValue="9XRjawhmiC+SlnIxlLnyaA==" spinCount="100000" sheet="1" objects="1" scenarios="1"/>
  <mergeCells count="25">
    <mergeCell ref="A7:A8"/>
    <mergeCell ref="B7:B8"/>
    <mergeCell ref="C7:C8"/>
    <mergeCell ref="D7:D8"/>
    <mergeCell ref="E7:E8"/>
    <mergeCell ref="X7:X8"/>
    <mergeCell ref="U2:V2"/>
    <mergeCell ref="U3:X3"/>
    <mergeCell ref="U4:X4"/>
    <mergeCell ref="C5:V5"/>
    <mergeCell ref="F7:H7"/>
    <mergeCell ref="I7:M7"/>
    <mergeCell ref="N7:R7"/>
    <mergeCell ref="S7:S8"/>
    <mergeCell ref="T7:U7"/>
    <mergeCell ref="V7:W7"/>
    <mergeCell ref="A43:C43"/>
    <mergeCell ref="A47:C47"/>
    <mergeCell ref="A65:P65"/>
    <mergeCell ref="C9:E9"/>
    <mergeCell ref="A10:B10"/>
    <mergeCell ref="A11:B11"/>
    <mergeCell ref="A32:A34"/>
    <mergeCell ref="B32:B34"/>
    <mergeCell ref="A42:B42"/>
  </mergeCells>
  <pageMargins left="0.98425196850393704" right="0.39370078740157483" top="0.19685039370078741" bottom="0" header="0.23622047244094491" footer="0.23622047244094491"/>
  <pageSetup paperSize="9" scale="50" fitToHeight="0" orientation="landscape" r:id="rId1"/>
  <headerFooter differentFirst="1">
    <oddFooter>&amp;L&amp;"Times New Roman,Regular"&amp;9&amp;D; &amp;T&amp;R&amp;"Times New Roman,Regular"&amp;9&amp;P (&amp;N)</oddFooter>
    <firstHeader>&amp;R&amp;"Times New Roman,Regular"&amp;9 28.pielikums Jūrmalas pilsētas domes
2019.gada 19.decembra saistošajiem noteikumiem Nr.56
(protokols Nr.16, 31.punkts)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58"/>
  <sheetViews>
    <sheetView view="pageLayout" zoomScaleNormal="100" workbookViewId="0">
      <selection activeCell="R20" sqref="R20"/>
    </sheetView>
  </sheetViews>
  <sheetFormatPr defaultRowHeight="12" outlineLevelCol="1" x14ac:dyDescent="0.2"/>
  <cols>
    <col min="1" max="1" width="4.85546875" style="311" customWidth="1"/>
    <col min="2" max="2" width="26.85546875" style="311" customWidth="1"/>
    <col min="3" max="3" width="10.42578125" style="311" customWidth="1"/>
    <col min="4" max="4" width="10.7109375" style="311" hidden="1" customWidth="1" outlineLevel="1"/>
    <col min="5" max="5" width="9.5703125" style="311" hidden="1" customWidth="1" outlineLevel="1"/>
    <col min="6" max="6" width="12.42578125" style="311" hidden="1" customWidth="1" outlineLevel="1"/>
    <col min="7" max="7" width="9.5703125" style="311" hidden="1" customWidth="1" outlineLevel="1"/>
    <col min="8" max="8" width="10.5703125" style="311" customWidth="1" collapsed="1"/>
    <col min="9" max="9" width="9.5703125" style="311" customWidth="1"/>
    <col min="10" max="10" width="41.28515625" style="311" hidden="1" customWidth="1" outlineLevel="1"/>
    <col min="11" max="11" width="19.42578125" style="311" customWidth="1" collapsed="1"/>
    <col min="12" max="16384" width="9.140625" style="311"/>
  </cols>
  <sheetData>
    <row r="1" spans="1:11" x14ac:dyDescent="0.2">
      <c r="K1" s="276" t="s">
        <v>811</v>
      </c>
    </row>
    <row r="2" spans="1:11" x14ac:dyDescent="0.2">
      <c r="K2" s="276" t="s">
        <v>334</v>
      </c>
    </row>
    <row r="3" spans="1:11" ht="12.75" customHeight="1" x14ac:dyDescent="0.2">
      <c r="A3" s="389" t="s">
        <v>681</v>
      </c>
      <c r="B3" s="390"/>
      <c r="C3" s="391" t="s">
        <v>541</v>
      </c>
      <c r="D3" s="391"/>
      <c r="E3" s="391"/>
      <c r="F3" s="391"/>
      <c r="G3" s="391"/>
      <c r="H3" s="391"/>
      <c r="I3" s="391"/>
      <c r="J3" s="391"/>
      <c r="K3" s="391"/>
    </row>
    <row r="4" spans="1:11" ht="12.75" customHeight="1" x14ac:dyDescent="0.2">
      <c r="A4" s="389" t="s">
        <v>682</v>
      </c>
      <c r="B4" s="390"/>
      <c r="C4" s="393">
        <v>90000056357</v>
      </c>
      <c r="D4" s="392"/>
      <c r="E4" s="392"/>
      <c r="F4" s="392"/>
      <c r="G4" s="392"/>
      <c r="H4" s="392"/>
      <c r="I4" s="392"/>
      <c r="J4" s="392"/>
      <c r="K4" s="392"/>
    </row>
    <row r="5" spans="1:11" ht="12.75" customHeight="1" x14ac:dyDescent="0.2">
      <c r="A5" s="389"/>
      <c r="B5" s="390"/>
      <c r="C5" s="393"/>
      <c r="D5" s="393"/>
      <c r="E5" s="393"/>
      <c r="F5" s="393"/>
      <c r="G5" s="393"/>
      <c r="H5" s="393"/>
      <c r="I5" s="393"/>
      <c r="J5" s="393"/>
      <c r="K5" s="394"/>
    </row>
    <row r="6" spans="1:11" ht="15.75" x14ac:dyDescent="0.25">
      <c r="A6" s="967" t="s">
        <v>335</v>
      </c>
      <c r="B6" s="967"/>
      <c r="C6" s="967"/>
      <c r="D6" s="967"/>
      <c r="E6" s="967"/>
      <c r="F6" s="967"/>
      <c r="G6" s="967"/>
      <c r="H6" s="967"/>
      <c r="I6" s="967"/>
      <c r="J6" s="967"/>
      <c r="K6" s="967"/>
    </row>
    <row r="7" spans="1:11" ht="10.5" customHeight="1" x14ac:dyDescent="0.25">
      <c r="A7" s="395"/>
      <c r="B7" s="395"/>
      <c r="C7" s="395"/>
      <c r="D7" s="395"/>
      <c r="E7" s="395"/>
      <c r="F7" s="395"/>
      <c r="G7" s="395"/>
      <c r="H7" s="395"/>
      <c r="I7" s="395"/>
      <c r="J7" s="395"/>
      <c r="K7" s="395"/>
    </row>
    <row r="8" spans="1:11" ht="17.25" customHeight="1" x14ac:dyDescent="0.25">
      <c r="A8" s="968" t="s">
        <v>336</v>
      </c>
      <c r="B8" s="968"/>
      <c r="C8" s="396" t="s">
        <v>683</v>
      </c>
      <c r="D8" s="396"/>
      <c r="E8" s="396"/>
      <c r="F8" s="396"/>
      <c r="G8" s="396"/>
      <c r="H8" s="396"/>
      <c r="I8" s="396"/>
      <c r="J8" s="396"/>
      <c r="K8" s="396"/>
    </row>
    <row r="9" spans="1:11" ht="12.75" customHeight="1" x14ac:dyDescent="0.2">
      <c r="A9" s="389" t="s">
        <v>337</v>
      </c>
      <c r="B9" s="389"/>
      <c r="C9" s="391" t="s">
        <v>684</v>
      </c>
      <c r="D9" s="391"/>
      <c r="E9" s="391"/>
      <c r="F9" s="391"/>
      <c r="G9" s="391"/>
      <c r="H9" s="391"/>
      <c r="I9" s="391"/>
      <c r="J9" s="391"/>
      <c r="K9" s="391"/>
    </row>
    <row r="10" spans="1:11" ht="12.75" customHeight="1" x14ac:dyDescent="0.2">
      <c r="A10" s="397" t="s">
        <v>338</v>
      </c>
      <c r="B10" s="397"/>
      <c r="C10" s="398" t="s">
        <v>685</v>
      </c>
      <c r="D10" s="398"/>
      <c r="E10" s="398"/>
      <c r="F10" s="398"/>
      <c r="G10" s="398"/>
      <c r="H10" s="398"/>
      <c r="I10" s="398"/>
      <c r="J10" s="398"/>
      <c r="K10" s="398"/>
    </row>
    <row r="11" spans="1:11" ht="25.5" customHeight="1" x14ac:dyDescent="0.2">
      <c r="A11" s="969" t="s">
        <v>339</v>
      </c>
      <c r="B11" s="969" t="s">
        <v>340</v>
      </c>
      <c r="C11" s="969" t="s">
        <v>341</v>
      </c>
      <c r="D11" s="970" t="s">
        <v>342</v>
      </c>
      <c r="E11" s="970"/>
      <c r="F11" s="970" t="s">
        <v>343</v>
      </c>
      <c r="G11" s="970"/>
      <c r="H11" s="970" t="s">
        <v>344</v>
      </c>
      <c r="I11" s="970"/>
      <c r="J11" s="970" t="s">
        <v>37</v>
      </c>
      <c r="K11" s="969" t="s">
        <v>345</v>
      </c>
    </row>
    <row r="12" spans="1:11" ht="24" x14ac:dyDescent="0.2">
      <c r="A12" s="969"/>
      <c r="B12" s="969"/>
      <c r="C12" s="969"/>
      <c r="D12" s="346" t="s">
        <v>346</v>
      </c>
      <c r="E12" s="346" t="s">
        <v>347</v>
      </c>
      <c r="F12" s="346" t="s">
        <v>346</v>
      </c>
      <c r="G12" s="346" t="s">
        <v>347</v>
      </c>
      <c r="H12" s="346" t="s">
        <v>346</v>
      </c>
      <c r="I12" s="346" t="s">
        <v>347</v>
      </c>
      <c r="J12" s="970"/>
      <c r="K12" s="969"/>
    </row>
    <row r="13" spans="1:11" ht="17.25" customHeight="1" x14ac:dyDescent="0.2">
      <c r="A13" s="971" t="s">
        <v>348</v>
      </c>
      <c r="B13" s="971"/>
      <c r="C13" s="400"/>
      <c r="D13" s="401">
        <f t="shared" ref="D13:I13" si="0">SUM(D14:D27)</f>
        <v>2271871</v>
      </c>
      <c r="E13" s="401">
        <f t="shared" si="0"/>
        <v>0</v>
      </c>
      <c r="F13" s="401">
        <f t="shared" si="0"/>
        <v>0</v>
      </c>
      <c r="G13" s="401">
        <f t="shared" si="0"/>
        <v>0</v>
      </c>
      <c r="H13" s="401">
        <f t="shared" si="0"/>
        <v>2271871</v>
      </c>
      <c r="I13" s="401">
        <f t="shared" si="0"/>
        <v>0</v>
      </c>
      <c r="J13" s="401"/>
      <c r="K13" s="402"/>
    </row>
    <row r="14" spans="1:11" ht="48" x14ac:dyDescent="0.2">
      <c r="A14" s="403">
        <v>1</v>
      </c>
      <c r="B14" s="404" t="s">
        <v>686</v>
      </c>
      <c r="C14" s="405">
        <v>3320</v>
      </c>
      <c r="D14" s="406">
        <v>1760000</v>
      </c>
      <c r="E14" s="407"/>
      <c r="F14" s="408"/>
      <c r="G14" s="407"/>
      <c r="H14" s="407">
        <f>D14+F14</f>
        <v>1760000</v>
      </c>
      <c r="I14" s="407">
        <f>E14+G14</f>
        <v>0</v>
      </c>
      <c r="J14" s="404"/>
      <c r="K14" s="409" t="s">
        <v>687</v>
      </c>
    </row>
    <row r="15" spans="1:11" ht="48" x14ac:dyDescent="0.2">
      <c r="A15" s="403">
        <v>2</v>
      </c>
      <c r="B15" s="404" t="s">
        <v>688</v>
      </c>
      <c r="C15" s="405">
        <v>3310</v>
      </c>
      <c r="D15" s="406">
        <v>187000</v>
      </c>
      <c r="E15" s="407"/>
      <c r="F15" s="410"/>
      <c r="G15" s="407"/>
      <c r="H15" s="407">
        <f t="shared" ref="H15:I27" si="1">D15+F15</f>
        <v>187000</v>
      </c>
      <c r="I15" s="407">
        <f t="shared" si="1"/>
        <v>0</v>
      </c>
      <c r="J15" s="407"/>
      <c r="K15" s="409" t="s">
        <v>689</v>
      </c>
    </row>
    <row r="16" spans="1:11" ht="24" x14ac:dyDescent="0.2">
      <c r="A16" s="403">
        <v>3</v>
      </c>
      <c r="B16" s="404" t="s">
        <v>690</v>
      </c>
      <c r="C16" s="405">
        <v>2232</v>
      </c>
      <c r="D16" s="406">
        <v>0</v>
      </c>
      <c r="E16" s="407"/>
      <c r="F16" s="408"/>
      <c r="G16" s="407"/>
      <c r="H16" s="407">
        <f t="shared" si="1"/>
        <v>0</v>
      </c>
      <c r="I16" s="407">
        <f t="shared" si="1"/>
        <v>0</v>
      </c>
      <c r="J16" s="409"/>
      <c r="K16" s="411" t="s">
        <v>689</v>
      </c>
    </row>
    <row r="17" spans="1:11" ht="24" x14ac:dyDescent="0.2">
      <c r="A17" s="403">
        <v>4</v>
      </c>
      <c r="B17" s="404" t="s">
        <v>691</v>
      </c>
      <c r="C17" s="412">
        <v>2314</v>
      </c>
      <c r="D17" s="406">
        <v>5338</v>
      </c>
      <c r="E17" s="407"/>
      <c r="F17" s="408"/>
      <c r="G17" s="407"/>
      <c r="H17" s="407">
        <f t="shared" si="1"/>
        <v>5338</v>
      </c>
      <c r="I17" s="407">
        <f t="shared" si="1"/>
        <v>0</v>
      </c>
      <c r="J17" s="409"/>
      <c r="K17" s="409" t="s">
        <v>689</v>
      </c>
    </row>
    <row r="18" spans="1:11" ht="24.75" customHeight="1" x14ac:dyDescent="0.2">
      <c r="A18" s="403">
        <v>5</v>
      </c>
      <c r="B18" s="404" t="s">
        <v>692</v>
      </c>
      <c r="C18" s="412">
        <v>2279</v>
      </c>
      <c r="D18" s="406">
        <v>2000</v>
      </c>
      <c r="E18" s="407"/>
      <c r="F18" s="408"/>
      <c r="G18" s="407"/>
      <c r="H18" s="407">
        <f t="shared" si="1"/>
        <v>2000</v>
      </c>
      <c r="I18" s="407">
        <f t="shared" si="1"/>
        <v>0</v>
      </c>
      <c r="J18" s="409"/>
      <c r="K18" s="409" t="s">
        <v>693</v>
      </c>
    </row>
    <row r="19" spans="1:11" ht="24" x14ac:dyDescent="0.2">
      <c r="A19" s="403">
        <v>6</v>
      </c>
      <c r="B19" s="404" t="s">
        <v>137</v>
      </c>
      <c r="C19" s="413">
        <v>2262</v>
      </c>
      <c r="D19" s="406">
        <v>117585</v>
      </c>
      <c r="E19" s="407"/>
      <c r="F19" s="408"/>
      <c r="G19" s="407"/>
      <c r="H19" s="407">
        <f t="shared" si="1"/>
        <v>117585</v>
      </c>
      <c r="I19" s="407">
        <f t="shared" si="1"/>
        <v>0</v>
      </c>
      <c r="J19" s="409"/>
      <c r="K19" s="414" t="s">
        <v>694</v>
      </c>
    </row>
    <row r="20" spans="1:11" ht="15.75" customHeight="1" x14ac:dyDescent="0.2">
      <c r="A20" s="403">
        <v>7</v>
      </c>
      <c r="B20" s="404" t="s">
        <v>695</v>
      </c>
      <c r="C20" s="413">
        <v>2279</v>
      </c>
      <c r="D20" s="406">
        <v>7582</v>
      </c>
      <c r="E20" s="407"/>
      <c r="F20" s="408"/>
      <c r="G20" s="407"/>
      <c r="H20" s="407">
        <f t="shared" si="1"/>
        <v>7582</v>
      </c>
      <c r="I20" s="407">
        <f t="shared" si="1"/>
        <v>0</v>
      </c>
      <c r="J20" s="407"/>
      <c r="K20" s="415" t="s">
        <v>689</v>
      </c>
    </row>
    <row r="21" spans="1:11" ht="14.25" customHeight="1" x14ac:dyDescent="0.2">
      <c r="A21" s="972">
        <v>8</v>
      </c>
      <c r="B21" s="973" t="s">
        <v>696</v>
      </c>
      <c r="C21" s="405">
        <v>5240</v>
      </c>
      <c r="D21" s="406">
        <v>27738</v>
      </c>
      <c r="E21" s="407"/>
      <c r="F21" s="407"/>
      <c r="G21" s="407"/>
      <c r="H21" s="407">
        <f t="shared" si="1"/>
        <v>27738</v>
      </c>
      <c r="I21" s="407">
        <f t="shared" si="1"/>
        <v>0</v>
      </c>
      <c r="J21" s="407"/>
      <c r="K21" s="974" t="s">
        <v>697</v>
      </c>
    </row>
    <row r="22" spans="1:11" ht="15" customHeight="1" x14ac:dyDescent="0.2">
      <c r="A22" s="972"/>
      <c r="B22" s="973"/>
      <c r="C22" s="405">
        <v>2390</v>
      </c>
      <c r="D22" s="406">
        <v>40654</v>
      </c>
      <c r="E22" s="407">
        <v>0</v>
      </c>
      <c r="F22" s="407"/>
      <c r="G22" s="407"/>
      <c r="H22" s="407">
        <f t="shared" si="1"/>
        <v>40654</v>
      </c>
      <c r="I22" s="407">
        <f t="shared" si="1"/>
        <v>0</v>
      </c>
      <c r="J22" s="407"/>
      <c r="K22" s="975"/>
    </row>
    <row r="23" spans="1:11" ht="15" customHeight="1" x14ac:dyDescent="0.2">
      <c r="A23" s="972"/>
      <c r="B23" s="973"/>
      <c r="C23" s="405">
        <v>5239</v>
      </c>
      <c r="D23" s="406">
        <v>1616</v>
      </c>
      <c r="E23" s="407"/>
      <c r="F23" s="407"/>
      <c r="G23" s="407"/>
      <c r="H23" s="407">
        <f t="shared" si="1"/>
        <v>1616</v>
      </c>
      <c r="I23" s="407">
        <f t="shared" si="1"/>
        <v>0</v>
      </c>
      <c r="J23" s="407"/>
      <c r="K23" s="975"/>
    </row>
    <row r="24" spans="1:11" ht="15" customHeight="1" x14ac:dyDescent="0.2">
      <c r="A24" s="972"/>
      <c r="B24" s="973"/>
      <c r="C24" s="405">
        <v>2259</v>
      </c>
      <c r="D24" s="406">
        <v>84358</v>
      </c>
      <c r="E24" s="407"/>
      <c r="F24" s="407"/>
      <c r="G24" s="407"/>
      <c r="H24" s="407">
        <f t="shared" si="1"/>
        <v>84358</v>
      </c>
      <c r="I24" s="407">
        <f t="shared" si="1"/>
        <v>0</v>
      </c>
      <c r="J24" s="407"/>
      <c r="K24" s="975"/>
    </row>
    <row r="25" spans="1:11" ht="15" customHeight="1" x14ac:dyDescent="0.2">
      <c r="A25" s="972"/>
      <c r="B25" s="973"/>
      <c r="C25" s="405">
        <v>2279</v>
      </c>
      <c r="D25" s="406">
        <v>38000</v>
      </c>
      <c r="E25" s="407"/>
      <c r="F25" s="407"/>
      <c r="G25" s="407"/>
      <c r="H25" s="407">
        <f t="shared" si="1"/>
        <v>38000</v>
      </c>
      <c r="I25" s="407">
        <f t="shared" si="1"/>
        <v>0</v>
      </c>
      <c r="J25" s="407"/>
      <c r="K25" s="975"/>
    </row>
    <row r="26" spans="1:11" x14ac:dyDescent="0.2">
      <c r="A26" s="972"/>
      <c r="B26" s="973"/>
      <c r="C26" s="405">
        <v>1150</v>
      </c>
      <c r="D26" s="406">
        <v>0</v>
      </c>
      <c r="E26" s="407"/>
      <c r="F26" s="408"/>
      <c r="G26" s="407"/>
      <c r="H26" s="407">
        <f t="shared" si="1"/>
        <v>0</v>
      </c>
      <c r="I26" s="407">
        <f t="shared" si="1"/>
        <v>0</v>
      </c>
      <c r="J26" s="409"/>
      <c r="K26" s="975"/>
    </row>
    <row r="27" spans="1:11" ht="14.25" customHeight="1" x14ac:dyDescent="0.2">
      <c r="A27" s="972"/>
      <c r="B27" s="973"/>
      <c r="C27" s="405">
        <v>1210</v>
      </c>
      <c r="D27" s="406">
        <v>0</v>
      </c>
      <c r="E27" s="407"/>
      <c r="F27" s="407"/>
      <c r="G27" s="407"/>
      <c r="H27" s="407">
        <f t="shared" si="1"/>
        <v>0</v>
      </c>
      <c r="I27" s="407">
        <f t="shared" si="1"/>
        <v>0</v>
      </c>
      <c r="J27" s="407"/>
      <c r="K27" s="975"/>
    </row>
    <row r="28" spans="1:11" ht="14.25" customHeight="1" x14ac:dyDescent="0.2">
      <c r="A28" s="420"/>
      <c r="B28" s="421"/>
      <c r="C28" s="478"/>
      <c r="D28" s="479"/>
      <c r="E28" s="480"/>
      <c r="F28" s="480"/>
      <c r="G28" s="480"/>
      <c r="H28" s="480"/>
      <c r="I28" s="480"/>
      <c r="J28" s="480"/>
      <c r="K28" s="425"/>
    </row>
    <row r="29" spans="1:11" x14ac:dyDescent="0.2">
      <c r="A29" s="420"/>
      <c r="B29" s="421"/>
      <c r="C29" s="422"/>
      <c r="D29" s="423"/>
      <c r="E29" s="424"/>
      <c r="F29" s="424"/>
      <c r="G29" s="424"/>
      <c r="H29" s="424"/>
      <c r="I29" s="424"/>
      <c r="J29" s="424"/>
      <c r="K29" s="425"/>
    </row>
    <row r="30" spans="1:11" s="389" customFormat="1" x14ac:dyDescent="0.2">
      <c r="A30" s="389" t="s">
        <v>337</v>
      </c>
      <c r="C30" s="391" t="s">
        <v>680</v>
      </c>
      <c r="D30" s="391"/>
      <c r="E30" s="391"/>
      <c r="F30" s="391"/>
      <c r="G30" s="391"/>
      <c r="H30" s="391"/>
      <c r="I30" s="391"/>
      <c r="J30" s="391"/>
      <c r="K30" s="391"/>
    </row>
    <row r="31" spans="1:11" s="389" customFormat="1" x14ac:dyDescent="0.2">
      <c r="A31" s="397" t="s">
        <v>338</v>
      </c>
      <c r="B31" s="397"/>
      <c r="C31" s="426" t="s">
        <v>679</v>
      </c>
      <c r="D31" s="426"/>
      <c r="E31" s="426"/>
      <c r="F31" s="426"/>
      <c r="G31" s="426"/>
      <c r="H31" s="426"/>
      <c r="I31" s="426"/>
      <c r="J31" s="426"/>
      <c r="K31" s="426"/>
    </row>
    <row r="32" spans="1:11" s="389" customFormat="1" ht="27" customHeight="1" x14ac:dyDescent="0.2">
      <c r="A32" s="969" t="s">
        <v>339</v>
      </c>
      <c r="B32" s="969" t="s">
        <v>340</v>
      </c>
      <c r="C32" s="969" t="s">
        <v>341</v>
      </c>
      <c r="D32" s="970" t="s">
        <v>342</v>
      </c>
      <c r="E32" s="970"/>
      <c r="F32" s="970" t="s">
        <v>343</v>
      </c>
      <c r="G32" s="970"/>
      <c r="H32" s="970" t="s">
        <v>344</v>
      </c>
      <c r="I32" s="970"/>
      <c r="J32" s="970" t="s">
        <v>37</v>
      </c>
      <c r="K32" s="969" t="s">
        <v>345</v>
      </c>
    </row>
    <row r="33" spans="1:11" s="389" customFormat="1" ht="31.5" customHeight="1" x14ac:dyDescent="0.2">
      <c r="A33" s="969"/>
      <c r="B33" s="969"/>
      <c r="C33" s="969"/>
      <c r="D33" s="346" t="s">
        <v>346</v>
      </c>
      <c r="E33" s="346" t="s">
        <v>347</v>
      </c>
      <c r="F33" s="346" t="s">
        <v>346</v>
      </c>
      <c r="G33" s="346" t="s">
        <v>347</v>
      </c>
      <c r="H33" s="346" t="s">
        <v>346</v>
      </c>
      <c r="I33" s="346" t="s">
        <v>347</v>
      </c>
      <c r="J33" s="970"/>
      <c r="K33" s="969"/>
    </row>
    <row r="34" spans="1:11" s="389" customFormat="1" x14ac:dyDescent="0.2">
      <c r="A34" s="971" t="s">
        <v>348</v>
      </c>
      <c r="B34" s="971"/>
      <c r="C34" s="401"/>
      <c r="D34" s="401">
        <f>SUM(D35:D50)</f>
        <v>153248</v>
      </c>
      <c r="E34" s="401">
        <f t="shared" ref="E34:I34" si="2">SUM(E35:E50)</f>
        <v>0</v>
      </c>
      <c r="F34" s="401">
        <f t="shared" si="2"/>
        <v>3199</v>
      </c>
      <c r="G34" s="401">
        <f t="shared" si="2"/>
        <v>0</v>
      </c>
      <c r="H34" s="401">
        <f t="shared" si="2"/>
        <v>156447</v>
      </c>
      <c r="I34" s="401">
        <f t="shared" si="2"/>
        <v>0</v>
      </c>
      <c r="J34" s="401"/>
      <c r="K34" s="402"/>
    </row>
    <row r="35" spans="1:11" s="389" customFormat="1" ht="22.5" customHeight="1" x14ac:dyDescent="0.2">
      <c r="A35" s="972">
        <v>1</v>
      </c>
      <c r="B35" s="976" t="s">
        <v>698</v>
      </c>
      <c r="C35" s="405">
        <v>2279</v>
      </c>
      <c r="D35" s="406">
        <v>17158</v>
      </c>
      <c r="E35" s="406"/>
      <c r="F35" s="427"/>
      <c r="G35" s="406"/>
      <c r="H35" s="407">
        <f t="shared" ref="H35:I50" si="3">D35+F35</f>
        <v>17158</v>
      </c>
      <c r="I35" s="407">
        <f t="shared" si="3"/>
        <v>0</v>
      </c>
      <c r="J35" s="409"/>
      <c r="K35" s="974" t="s">
        <v>699</v>
      </c>
    </row>
    <row r="36" spans="1:11" s="389" customFormat="1" ht="22.5" customHeight="1" x14ac:dyDescent="0.2">
      <c r="A36" s="972"/>
      <c r="B36" s="976"/>
      <c r="C36" s="412">
        <v>1150</v>
      </c>
      <c r="D36" s="406">
        <v>0</v>
      </c>
      <c r="E36" s="406"/>
      <c r="F36" s="427"/>
      <c r="G36" s="406"/>
      <c r="H36" s="407">
        <f t="shared" si="3"/>
        <v>0</v>
      </c>
      <c r="I36" s="407">
        <f t="shared" si="3"/>
        <v>0</v>
      </c>
      <c r="J36" s="406"/>
      <c r="K36" s="974"/>
    </row>
    <row r="37" spans="1:11" s="389" customFormat="1" ht="42" customHeight="1" x14ac:dyDescent="0.2">
      <c r="A37" s="972">
        <v>2</v>
      </c>
      <c r="B37" s="977" t="s">
        <v>700</v>
      </c>
      <c r="C37" s="405">
        <v>2121</v>
      </c>
      <c r="D37" s="406">
        <v>330</v>
      </c>
      <c r="E37" s="406"/>
      <c r="F37" s="427"/>
      <c r="G37" s="406"/>
      <c r="H37" s="407">
        <f t="shared" si="3"/>
        <v>330</v>
      </c>
      <c r="I37" s="407">
        <f t="shared" si="3"/>
        <v>0</v>
      </c>
      <c r="J37" s="409"/>
      <c r="K37" s="974" t="s">
        <v>701</v>
      </c>
    </row>
    <row r="38" spans="1:11" s="389" customFormat="1" ht="18.75" customHeight="1" x14ac:dyDescent="0.2">
      <c r="A38" s="972"/>
      <c r="B38" s="977"/>
      <c r="C38" s="405">
        <v>2279</v>
      </c>
      <c r="D38" s="406">
        <v>500</v>
      </c>
      <c r="E38" s="406"/>
      <c r="F38" s="427"/>
      <c r="G38" s="406"/>
      <c r="H38" s="407">
        <f t="shared" si="3"/>
        <v>500</v>
      </c>
      <c r="I38" s="407">
        <f t="shared" si="3"/>
        <v>0</v>
      </c>
      <c r="J38" s="409"/>
      <c r="K38" s="974"/>
    </row>
    <row r="39" spans="1:11" s="389" customFormat="1" ht="34.5" customHeight="1" x14ac:dyDescent="0.2">
      <c r="A39" s="972"/>
      <c r="B39" s="977"/>
      <c r="C39" s="405">
        <v>2122</v>
      </c>
      <c r="D39" s="406">
        <v>1200</v>
      </c>
      <c r="E39" s="406"/>
      <c r="F39" s="427"/>
      <c r="G39" s="406"/>
      <c r="H39" s="407">
        <f t="shared" si="3"/>
        <v>1200</v>
      </c>
      <c r="I39" s="407">
        <f t="shared" si="3"/>
        <v>0</v>
      </c>
      <c r="J39" s="409"/>
      <c r="K39" s="974"/>
    </row>
    <row r="40" spans="1:11" s="389" customFormat="1" ht="36" x14ac:dyDescent="0.2">
      <c r="A40" s="428">
        <v>3</v>
      </c>
      <c r="B40" s="429" t="s">
        <v>702</v>
      </c>
      <c r="C40" s="405">
        <v>2279</v>
      </c>
      <c r="D40" s="406">
        <v>14900</v>
      </c>
      <c r="E40" s="406"/>
      <c r="F40" s="427"/>
      <c r="G40" s="406"/>
      <c r="H40" s="407">
        <f t="shared" si="3"/>
        <v>14900</v>
      </c>
      <c r="I40" s="407">
        <f t="shared" si="3"/>
        <v>0</v>
      </c>
      <c r="J40" s="409"/>
      <c r="K40" s="414" t="s">
        <v>703</v>
      </c>
    </row>
    <row r="41" spans="1:11" s="389" customFormat="1" ht="52.5" customHeight="1" x14ac:dyDescent="0.2">
      <c r="A41" s="428">
        <v>4</v>
      </c>
      <c r="B41" s="429" t="s">
        <v>704</v>
      </c>
      <c r="C41" s="405">
        <v>2121</v>
      </c>
      <c r="D41" s="406">
        <v>174</v>
      </c>
      <c r="E41" s="406"/>
      <c r="F41" s="427"/>
      <c r="G41" s="406"/>
      <c r="H41" s="407">
        <f t="shared" si="3"/>
        <v>174</v>
      </c>
      <c r="I41" s="407">
        <f t="shared" si="3"/>
        <v>0</v>
      </c>
      <c r="J41" s="409"/>
      <c r="K41" s="414" t="s">
        <v>705</v>
      </c>
    </row>
    <row r="42" spans="1:11" s="389" customFormat="1" ht="47.25" customHeight="1" x14ac:dyDescent="0.2">
      <c r="A42" s="978">
        <v>5</v>
      </c>
      <c r="B42" s="977" t="s">
        <v>706</v>
      </c>
      <c r="C42" s="405">
        <v>2239</v>
      </c>
      <c r="D42" s="406">
        <v>1400</v>
      </c>
      <c r="E42" s="406"/>
      <c r="F42" s="427"/>
      <c r="G42" s="406"/>
      <c r="H42" s="407">
        <f t="shared" si="3"/>
        <v>1400</v>
      </c>
      <c r="I42" s="407">
        <f t="shared" si="3"/>
        <v>0</v>
      </c>
      <c r="J42" s="409"/>
      <c r="K42" s="974" t="s">
        <v>707</v>
      </c>
    </row>
    <row r="43" spans="1:11" s="389" customFormat="1" x14ac:dyDescent="0.2">
      <c r="A43" s="978"/>
      <c r="B43" s="977"/>
      <c r="C43" s="405">
        <v>2231</v>
      </c>
      <c r="D43" s="406">
        <v>600</v>
      </c>
      <c r="E43" s="406"/>
      <c r="F43" s="427"/>
      <c r="G43" s="406"/>
      <c r="H43" s="407">
        <f t="shared" si="3"/>
        <v>600</v>
      </c>
      <c r="I43" s="407">
        <f t="shared" si="3"/>
        <v>0</v>
      </c>
      <c r="J43" s="409"/>
      <c r="K43" s="974"/>
    </row>
    <row r="44" spans="1:11" s="389" customFormat="1" ht="15.75" customHeight="1" x14ac:dyDescent="0.2">
      <c r="A44" s="403">
        <v>7</v>
      </c>
      <c r="B44" s="429" t="s">
        <v>708</v>
      </c>
      <c r="C44" s="405">
        <v>2279</v>
      </c>
      <c r="D44" s="406">
        <v>150</v>
      </c>
      <c r="E44" s="406"/>
      <c r="F44" s="430"/>
      <c r="G44" s="406"/>
      <c r="H44" s="407">
        <f t="shared" si="3"/>
        <v>150</v>
      </c>
      <c r="I44" s="407">
        <f t="shared" si="3"/>
        <v>0</v>
      </c>
      <c r="J44" s="406"/>
      <c r="K44" s="415" t="s">
        <v>709</v>
      </c>
    </row>
    <row r="45" spans="1:11" s="389" customFormat="1" ht="12" customHeight="1" x14ac:dyDescent="0.2">
      <c r="A45" s="972">
        <v>8</v>
      </c>
      <c r="B45" s="977" t="s">
        <v>710</v>
      </c>
      <c r="C45" s="405">
        <v>2279</v>
      </c>
      <c r="D45" s="406">
        <v>81400</v>
      </c>
      <c r="E45" s="406"/>
      <c r="F45" s="406"/>
      <c r="G45" s="406"/>
      <c r="H45" s="407">
        <f t="shared" si="3"/>
        <v>81400</v>
      </c>
      <c r="I45" s="407">
        <f t="shared" si="3"/>
        <v>0</v>
      </c>
      <c r="J45" s="406"/>
      <c r="K45" s="974" t="s">
        <v>711</v>
      </c>
    </row>
    <row r="46" spans="1:11" s="389" customFormat="1" ht="14.25" customHeight="1" x14ac:dyDescent="0.2">
      <c r="A46" s="972"/>
      <c r="B46" s="977"/>
      <c r="C46" s="412">
        <v>2222</v>
      </c>
      <c r="D46" s="406">
        <v>1500</v>
      </c>
      <c r="E46" s="406"/>
      <c r="F46" s="406"/>
      <c r="G46" s="406"/>
      <c r="H46" s="407">
        <f t="shared" si="3"/>
        <v>1500</v>
      </c>
      <c r="I46" s="407">
        <f t="shared" si="3"/>
        <v>0</v>
      </c>
      <c r="J46" s="406"/>
      <c r="K46" s="974"/>
    </row>
    <row r="47" spans="1:11" s="389" customFormat="1" ht="13.5" customHeight="1" x14ac:dyDescent="0.2">
      <c r="A47" s="972"/>
      <c r="B47" s="977"/>
      <c r="C47" s="412">
        <v>2223</v>
      </c>
      <c r="D47" s="406">
        <v>18500</v>
      </c>
      <c r="E47" s="406"/>
      <c r="F47" s="406"/>
      <c r="G47" s="406"/>
      <c r="H47" s="407">
        <f t="shared" si="3"/>
        <v>18500</v>
      </c>
      <c r="I47" s="407">
        <f t="shared" si="3"/>
        <v>0</v>
      </c>
      <c r="J47" s="406"/>
      <c r="K47" s="974"/>
    </row>
    <row r="48" spans="1:11" s="389" customFormat="1" ht="31.5" customHeight="1" x14ac:dyDescent="0.2">
      <c r="A48" s="403">
        <v>9</v>
      </c>
      <c r="B48" s="431" t="s">
        <v>712</v>
      </c>
      <c r="C48" s="405">
        <v>2279</v>
      </c>
      <c r="D48" s="406">
        <v>4254</v>
      </c>
      <c r="E48" s="406"/>
      <c r="F48" s="406"/>
      <c r="G48" s="406"/>
      <c r="H48" s="407">
        <f t="shared" si="3"/>
        <v>4254</v>
      </c>
      <c r="I48" s="407">
        <f t="shared" si="3"/>
        <v>0</v>
      </c>
      <c r="J48" s="406"/>
      <c r="K48" s="432" t="s">
        <v>713</v>
      </c>
    </row>
    <row r="49" spans="1:11" s="389" customFormat="1" ht="48.75" customHeight="1" x14ac:dyDescent="0.2">
      <c r="A49" s="415">
        <v>10</v>
      </c>
      <c r="B49" s="409" t="s">
        <v>714</v>
      </c>
      <c r="C49" s="405">
        <v>3263</v>
      </c>
      <c r="D49" s="406">
        <v>1082</v>
      </c>
      <c r="E49" s="406"/>
      <c r="F49" s="433">
        <v>3199</v>
      </c>
      <c r="G49" s="406"/>
      <c r="H49" s="407">
        <f t="shared" si="3"/>
        <v>4281</v>
      </c>
      <c r="I49" s="407">
        <f t="shared" si="3"/>
        <v>0</v>
      </c>
      <c r="J49" s="409" t="s">
        <v>715</v>
      </c>
      <c r="K49" s="432" t="s">
        <v>716</v>
      </c>
    </row>
    <row r="50" spans="1:11" s="389" customFormat="1" ht="45" customHeight="1" x14ac:dyDescent="0.2">
      <c r="A50" s="415">
        <v>11</v>
      </c>
      <c r="B50" s="409" t="s">
        <v>717</v>
      </c>
      <c r="C50" s="405">
        <v>2279</v>
      </c>
      <c r="D50" s="406">
        <f>10100</f>
        <v>10100</v>
      </c>
      <c r="E50" s="406"/>
      <c r="F50" s="427"/>
      <c r="G50" s="406"/>
      <c r="H50" s="407">
        <f t="shared" si="3"/>
        <v>10100</v>
      </c>
      <c r="I50" s="407">
        <f t="shared" si="3"/>
        <v>0</v>
      </c>
      <c r="J50" s="409"/>
      <c r="K50" s="432" t="s">
        <v>718</v>
      </c>
    </row>
    <row r="51" spans="1:11" s="389" customFormat="1" x14ac:dyDescent="0.2">
      <c r="A51" s="979"/>
      <c r="B51" s="979"/>
      <c r="C51" s="979"/>
      <c r="D51" s="979"/>
      <c r="E51" s="979"/>
      <c r="F51" s="979"/>
      <c r="G51" s="979"/>
      <c r="H51" s="979"/>
      <c r="I51" s="979"/>
      <c r="J51" s="979"/>
      <c r="K51" s="979"/>
    </row>
    <row r="52" spans="1:11" s="389" customFormat="1" x14ac:dyDescent="0.2">
      <c r="A52" s="434"/>
      <c r="B52" s="434"/>
      <c r="C52" s="434"/>
      <c r="D52" s="434"/>
      <c r="E52" s="434"/>
      <c r="F52" s="434"/>
      <c r="G52" s="434"/>
      <c r="H52" s="434"/>
      <c r="I52" s="434"/>
      <c r="J52" s="434"/>
      <c r="K52" s="434"/>
    </row>
    <row r="53" spans="1:11" s="389" customFormat="1" x14ac:dyDescent="0.2">
      <c r="A53" s="422"/>
      <c r="B53" s="434"/>
      <c r="C53" s="422"/>
      <c r="D53" s="422"/>
      <c r="E53" s="422"/>
      <c r="F53" s="422"/>
      <c r="G53" s="422"/>
      <c r="H53" s="422"/>
      <c r="I53" s="422"/>
      <c r="J53" s="422"/>
      <c r="K53" s="422"/>
    </row>
    <row r="54" spans="1:11" s="389" customFormat="1" ht="12" customHeight="1" x14ac:dyDescent="0.2">
      <c r="A54" s="435" t="s">
        <v>337</v>
      </c>
      <c r="B54" s="435"/>
      <c r="C54" s="435" t="s">
        <v>719</v>
      </c>
      <c r="D54" s="435"/>
      <c r="E54" s="435"/>
      <c r="F54" s="435"/>
      <c r="G54" s="435"/>
      <c r="H54" s="435"/>
      <c r="I54" s="435"/>
      <c r="J54" s="435"/>
      <c r="K54" s="435"/>
    </row>
    <row r="55" spans="1:11" s="389" customFormat="1" x14ac:dyDescent="0.2">
      <c r="A55" s="435" t="s">
        <v>338</v>
      </c>
      <c r="B55" s="435"/>
      <c r="C55" s="436" t="s">
        <v>549</v>
      </c>
      <c r="D55" s="436"/>
      <c r="E55" s="436"/>
      <c r="F55" s="436"/>
      <c r="G55" s="436"/>
      <c r="H55" s="436"/>
      <c r="I55" s="436"/>
      <c r="J55" s="436"/>
      <c r="K55" s="436"/>
    </row>
    <row r="56" spans="1:11" s="389" customFormat="1" ht="25.5" customHeight="1" x14ac:dyDescent="0.2">
      <c r="A56" s="969" t="s">
        <v>339</v>
      </c>
      <c r="B56" s="969" t="s">
        <v>340</v>
      </c>
      <c r="C56" s="969" t="s">
        <v>341</v>
      </c>
      <c r="D56" s="970" t="s">
        <v>342</v>
      </c>
      <c r="E56" s="970"/>
      <c r="F56" s="970" t="s">
        <v>343</v>
      </c>
      <c r="G56" s="970"/>
      <c r="H56" s="970" t="s">
        <v>344</v>
      </c>
      <c r="I56" s="970"/>
      <c r="J56" s="970" t="s">
        <v>37</v>
      </c>
      <c r="K56" s="969" t="s">
        <v>345</v>
      </c>
    </row>
    <row r="57" spans="1:11" s="389" customFormat="1" ht="26.25" customHeight="1" x14ac:dyDescent="0.2">
      <c r="A57" s="969"/>
      <c r="B57" s="969"/>
      <c r="C57" s="969"/>
      <c r="D57" s="346" t="s">
        <v>346</v>
      </c>
      <c r="E57" s="346" t="s">
        <v>347</v>
      </c>
      <c r="F57" s="346" t="s">
        <v>346</v>
      </c>
      <c r="G57" s="346" t="s">
        <v>347</v>
      </c>
      <c r="H57" s="346" t="s">
        <v>346</v>
      </c>
      <c r="I57" s="346" t="s">
        <v>347</v>
      </c>
      <c r="J57" s="970"/>
      <c r="K57" s="969"/>
    </row>
    <row r="58" spans="1:11" s="389" customFormat="1" ht="12" customHeight="1" x14ac:dyDescent="0.2">
      <c r="A58" s="971" t="s">
        <v>348</v>
      </c>
      <c r="B58" s="971"/>
      <c r="C58" s="402"/>
      <c r="D58" s="401">
        <f>SUM(D59:D67)</f>
        <v>154736</v>
      </c>
      <c r="E58" s="401">
        <f t="shared" ref="E58:I58" si="4">SUM(E59:E67)</f>
        <v>0</v>
      </c>
      <c r="F58" s="401">
        <f t="shared" si="4"/>
        <v>0</v>
      </c>
      <c r="G58" s="401">
        <f t="shared" si="4"/>
        <v>0</v>
      </c>
      <c r="H58" s="401">
        <f t="shared" si="4"/>
        <v>154736</v>
      </c>
      <c r="I58" s="401">
        <f t="shared" si="4"/>
        <v>0</v>
      </c>
      <c r="J58" s="401"/>
      <c r="K58" s="402"/>
    </row>
    <row r="59" spans="1:11" s="440" customFormat="1" ht="25.5" customHeight="1" x14ac:dyDescent="0.25">
      <c r="A59" s="982">
        <v>1</v>
      </c>
      <c r="B59" s="973" t="s">
        <v>720</v>
      </c>
      <c r="C59" s="412">
        <v>2279</v>
      </c>
      <c r="D59" s="437">
        <v>32600</v>
      </c>
      <c r="E59" s="437"/>
      <c r="F59" s="438"/>
      <c r="G59" s="437"/>
      <c r="H59" s="407">
        <f t="shared" ref="H59:I67" si="5">D59+F59</f>
        <v>32600</v>
      </c>
      <c r="I59" s="407">
        <f>E59+G59</f>
        <v>0</v>
      </c>
      <c r="J59" s="437"/>
      <c r="K59" s="985" t="s">
        <v>721</v>
      </c>
    </row>
    <row r="60" spans="1:11" s="389" customFormat="1" ht="25.5" customHeight="1" x14ac:dyDescent="0.2">
      <c r="A60" s="983"/>
      <c r="B60" s="973"/>
      <c r="C60" s="412">
        <v>3262</v>
      </c>
      <c r="D60" s="441">
        <v>3421</v>
      </c>
      <c r="E60" s="401"/>
      <c r="F60" s="442"/>
      <c r="G60" s="401"/>
      <c r="H60" s="407">
        <f t="shared" si="5"/>
        <v>3421</v>
      </c>
      <c r="I60" s="407">
        <f t="shared" si="5"/>
        <v>0</v>
      </c>
      <c r="J60" s="401"/>
      <c r="K60" s="985"/>
    </row>
    <row r="61" spans="1:11" s="389" customFormat="1" ht="25.5" customHeight="1" x14ac:dyDescent="0.2">
      <c r="A61" s="984"/>
      <c r="B61" s="973"/>
      <c r="C61" s="412">
        <v>2231</v>
      </c>
      <c r="D61" s="441">
        <v>12500</v>
      </c>
      <c r="E61" s="441"/>
      <c r="F61" s="442"/>
      <c r="G61" s="441"/>
      <c r="H61" s="407">
        <f t="shared" si="5"/>
        <v>12500</v>
      </c>
      <c r="I61" s="407">
        <f t="shared" si="5"/>
        <v>0</v>
      </c>
      <c r="J61" s="443"/>
      <c r="K61" s="985"/>
    </row>
    <row r="62" spans="1:11" s="389" customFormat="1" ht="15" customHeight="1" x14ac:dyDescent="0.2">
      <c r="A62" s="982">
        <v>2</v>
      </c>
      <c r="B62" s="973" t="s">
        <v>722</v>
      </c>
      <c r="C62" s="412">
        <v>3262</v>
      </c>
      <c r="D62" s="441">
        <v>20129</v>
      </c>
      <c r="E62" s="401"/>
      <c r="F62" s="442"/>
      <c r="G62" s="401"/>
      <c r="H62" s="407">
        <f t="shared" si="5"/>
        <v>20129</v>
      </c>
      <c r="I62" s="407">
        <f t="shared" si="5"/>
        <v>0</v>
      </c>
      <c r="J62" s="443"/>
      <c r="K62" s="985" t="s">
        <v>723</v>
      </c>
    </row>
    <row r="63" spans="1:11" s="389" customFormat="1" ht="15" customHeight="1" x14ac:dyDescent="0.2">
      <c r="A63" s="984"/>
      <c r="B63" s="973"/>
      <c r="C63" s="412">
        <v>2279</v>
      </c>
      <c r="D63" s="441">
        <v>0</v>
      </c>
      <c r="E63" s="401"/>
      <c r="F63" s="401"/>
      <c r="G63" s="401"/>
      <c r="H63" s="407">
        <f t="shared" si="5"/>
        <v>0</v>
      </c>
      <c r="I63" s="407">
        <f t="shared" si="5"/>
        <v>0</v>
      </c>
      <c r="J63" s="401"/>
      <c r="K63" s="985"/>
    </row>
    <row r="64" spans="1:11" s="389" customFormat="1" ht="27" customHeight="1" x14ac:dyDescent="0.2">
      <c r="A64" s="444">
        <v>3</v>
      </c>
      <c r="B64" s="404" t="s">
        <v>724</v>
      </c>
      <c r="C64" s="412">
        <v>2261</v>
      </c>
      <c r="D64" s="441">
        <v>3300</v>
      </c>
      <c r="E64" s="401"/>
      <c r="F64" s="401"/>
      <c r="G64" s="401"/>
      <c r="H64" s="407">
        <f t="shared" si="5"/>
        <v>3300</v>
      </c>
      <c r="I64" s="407">
        <f t="shared" si="5"/>
        <v>0</v>
      </c>
      <c r="J64" s="401"/>
      <c r="K64" s="445" t="s">
        <v>725</v>
      </c>
    </row>
    <row r="65" spans="1:11" s="389" customFormat="1" ht="43.5" customHeight="1" x14ac:dyDescent="0.2">
      <c r="A65" s="444">
        <v>4</v>
      </c>
      <c r="B65" s="404" t="s">
        <v>726</v>
      </c>
      <c r="C65" s="412">
        <v>2262</v>
      </c>
      <c r="D65" s="441">
        <v>2000</v>
      </c>
      <c r="E65" s="401"/>
      <c r="F65" s="442"/>
      <c r="G65" s="401"/>
      <c r="H65" s="407">
        <f t="shared" si="5"/>
        <v>2000</v>
      </c>
      <c r="I65" s="407">
        <f t="shared" si="5"/>
        <v>0</v>
      </c>
      <c r="J65" s="443"/>
      <c r="K65" s="446" t="s">
        <v>727</v>
      </c>
    </row>
    <row r="66" spans="1:11" s="389" customFormat="1" ht="37.5" customHeight="1" x14ac:dyDescent="0.2">
      <c r="A66" s="447">
        <v>5</v>
      </c>
      <c r="B66" s="429" t="s">
        <v>728</v>
      </c>
      <c r="C66" s="412">
        <v>5250</v>
      </c>
      <c r="D66" s="441">
        <v>29000</v>
      </c>
      <c r="E66" s="401"/>
      <c r="F66" s="401"/>
      <c r="G66" s="401"/>
      <c r="H66" s="407">
        <f t="shared" si="5"/>
        <v>29000</v>
      </c>
      <c r="I66" s="407">
        <f t="shared" si="5"/>
        <v>0</v>
      </c>
      <c r="J66" s="401"/>
      <c r="K66" s="448" t="s">
        <v>729</v>
      </c>
    </row>
    <row r="67" spans="1:11" s="389" customFormat="1" ht="36" x14ac:dyDescent="0.2">
      <c r="A67" s="447">
        <v>6</v>
      </c>
      <c r="B67" s="429" t="s">
        <v>730</v>
      </c>
      <c r="C67" s="449">
        <v>5240</v>
      </c>
      <c r="D67" s="441">
        <v>51786</v>
      </c>
      <c r="E67" s="401"/>
      <c r="F67" s="442"/>
      <c r="G67" s="401"/>
      <c r="H67" s="407">
        <f t="shared" si="5"/>
        <v>51786</v>
      </c>
      <c r="I67" s="407">
        <f t="shared" si="5"/>
        <v>0</v>
      </c>
      <c r="J67" s="443"/>
      <c r="K67" s="432" t="s">
        <v>731</v>
      </c>
    </row>
    <row r="68" spans="1:11" x14ac:dyDescent="0.2">
      <c r="A68" s="311" t="s">
        <v>488</v>
      </c>
      <c r="D68" s="450"/>
      <c r="E68" s="389"/>
      <c r="F68" s="389"/>
      <c r="G68" s="389"/>
      <c r="H68" s="389"/>
      <c r="I68" s="389"/>
      <c r="J68" s="389"/>
      <c r="K68" s="389"/>
    </row>
    <row r="69" spans="1:11" x14ac:dyDescent="0.2">
      <c r="A69" s="311" t="s">
        <v>489</v>
      </c>
      <c r="D69" s="450"/>
      <c r="E69" s="389"/>
      <c r="F69" s="389"/>
      <c r="G69" s="389"/>
      <c r="H69" s="389"/>
      <c r="I69" s="389"/>
      <c r="J69" s="389"/>
      <c r="K69" s="389"/>
    </row>
    <row r="70" spans="1:11" x14ac:dyDescent="0.2">
      <c r="B70" s="451" t="s">
        <v>732</v>
      </c>
      <c r="D70" s="392"/>
      <c r="E70" s="452"/>
      <c r="F70" s="452"/>
      <c r="G70" s="452"/>
      <c r="H70" s="452"/>
      <c r="I70" s="452"/>
      <c r="J70" s="452"/>
      <c r="K70" s="452"/>
    </row>
    <row r="71" spans="1:11" x14ac:dyDescent="0.2">
      <c r="B71" s="451" t="s">
        <v>733</v>
      </c>
      <c r="D71" s="453"/>
      <c r="E71" s="453"/>
      <c r="F71" s="453"/>
      <c r="G71" s="453"/>
      <c r="H71" s="453"/>
      <c r="I71" s="453"/>
      <c r="J71" s="453"/>
      <c r="K71" s="453"/>
    </row>
    <row r="72" spans="1:11" x14ac:dyDescent="0.2">
      <c r="A72" s="453"/>
      <c r="B72" s="454" t="s">
        <v>734</v>
      </c>
      <c r="C72" s="453"/>
      <c r="D72" s="453"/>
      <c r="E72" s="453"/>
      <c r="F72" s="453"/>
      <c r="G72" s="453"/>
      <c r="H72" s="453"/>
      <c r="I72" s="453"/>
      <c r="J72" s="453"/>
      <c r="K72" s="453"/>
    </row>
    <row r="73" spans="1:11" x14ac:dyDescent="0.2">
      <c r="A73" s="453"/>
      <c r="B73" s="454" t="s">
        <v>735</v>
      </c>
      <c r="C73" s="453"/>
      <c r="D73" s="453"/>
      <c r="E73" s="453"/>
      <c r="F73" s="453"/>
      <c r="G73" s="453"/>
      <c r="H73" s="453"/>
      <c r="I73" s="453"/>
      <c r="J73" s="453"/>
      <c r="K73" s="453"/>
    </row>
    <row r="74" spans="1:11" x14ac:dyDescent="0.2">
      <c r="A74" s="453"/>
      <c r="B74" s="451" t="s">
        <v>736</v>
      </c>
      <c r="C74" s="453"/>
      <c r="D74" s="453"/>
      <c r="E74" s="453"/>
      <c r="F74" s="453"/>
      <c r="G74" s="453"/>
      <c r="H74" s="453"/>
      <c r="I74" s="453"/>
      <c r="J74" s="453"/>
      <c r="K74" s="453"/>
    </row>
    <row r="75" spans="1:11" x14ac:dyDescent="0.2">
      <c r="A75" s="453"/>
      <c r="B75" s="454" t="s">
        <v>737</v>
      </c>
      <c r="C75" s="453"/>
      <c r="D75" s="453"/>
      <c r="E75" s="453"/>
      <c r="F75" s="453"/>
      <c r="G75" s="453"/>
      <c r="H75" s="453"/>
      <c r="I75" s="453"/>
      <c r="J75" s="453"/>
      <c r="K75" s="453"/>
    </row>
    <row r="76" spans="1:11" x14ac:dyDescent="0.2">
      <c r="A76" s="453"/>
      <c r="B76" s="454" t="s">
        <v>738</v>
      </c>
      <c r="C76" s="453"/>
      <c r="D76" s="453"/>
      <c r="E76" s="453"/>
      <c r="F76" s="453"/>
      <c r="G76" s="453"/>
      <c r="H76" s="453"/>
      <c r="I76" s="453"/>
      <c r="J76" s="453"/>
      <c r="K76" s="453"/>
    </row>
    <row r="77" spans="1:11" x14ac:dyDescent="0.2">
      <c r="A77" s="453"/>
      <c r="B77" s="451" t="s">
        <v>739</v>
      </c>
      <c r="C77" s="453"/>
      <c r="D77" s="453"/>
      <c r="E77" s="453"/>
      <c r="F77" s="453"/>
      <c r="G77" s="453"/>
      <c r="H77" s="453"/>
      <c r="I77" s="453"/>
      <c r="J77" s="453"/>
      <c r="K77" s="453"/>
    </row>
    <row r="78" spans="1:11" x14ac:dyDescent="0.2">
      <c r="A78" s="453"/>
      <c r="B78" s="454" t="s">
        <v>740</v>
      </c>
      <c r="C78" s="453"/>
      <c r="D78" s="453"/>
      <c r="E78" s="453"/>
      <c r="F78" s="453"/>
      <c r="G78" s="453"/>
      <c r="H78" s="453"/>
      <c r="I78" s="453"/>
      <c r="J78" s="453"/>
      <c r="K78" s="453"/>
    </row>
    <row r="79" spans="1:11" x14ac:dyDescent="0.2">
      <c r="A79" s="453"/>
      <c r="B79" s="454" t="s">
        <v>741</v>
      </c>
      <c r="C79" s="453"/>
      <c r="D79" s="453"/>
      <c r="E79" s="453"/>
      <c r="F79" s="453"/>
      <c r="G79" s="453"/>
      <c r="H79" s="453"/>
      <c r="I79" s="453"/>
      <c r="J79" s="453"/>
      <c r="K79" s="453"/>
    </row>
    <row r="80" spans="1:11" x14ac:dyDescent="0.2">
      <c r="A80" s="453"/>
      <c r="B80" s="451" t="s">
        <v>742</v>
      </c>
      <c r="C80" s="453"/>
      <c r="D80" s="453"/>
      <c r="E80" s="453"/>
      <c r="F80" s="453"/>
      <c r="G80" s="453"/>
      <c r="H80" s="453"/>
      <c r="I80" s="453"/>
      <c r="J80" s="453"/>
      <c r="K80" s="453"/>
    </row>
    <row r="81" spans="1:11" x14ac:dyDescent="0.2">
      <c r="A81" s="453"/>
      <c r="B81" s="454" t="s">
        <v>743</v>
      </c>
      <c r="C81" s="453"/>
      <c r="D81" s="453"/>
      <c r="E81" s="453"/>
      <c r="F81" s="453"/>
      <c r="G81" s="453"/>
      <c r="H81" s="453"/>
      <c r="I81" s="453"/>
      <c r="J81" s="453"/>
      <c r="K81" s="453"/>
    </row>
    <row r="82" spans="1:11" x14ac:dyDescent="0.2">
      <c r="A82" s="453"/>
      <c r="B82" s="454" t="s">
        <v>744</v>
      </c>
      <c r="C82" s="453"/>
      <c r="D82" s="453"/>
      <c r="E82" s="453"/>
      <c r="F82" s="453"/>
      <c r="G82" s="453"/>
      <c r="H82" s="453"/>
      <c r="I82" s="453"/>
      <c r="J82" s="453"/>
      <c r="K82" s="453"/>
    </row>
    <row r="83" spans="1:11" x14ac:dyDescent="0.2">
      <c r="A83" s="453"/>
      <c r="B83" s="451" t="s">
        <v>745</v>
      </c>
      <c r="C83" s="453"/>
      <c r="D83" s="453"/>
      <c r="E83" s="453"/>
      <c r="F83" s="453"/>
      <c r="G83" s="453"/>
      <c r="H83" s="453"/>
      <c r="I83" s="453"/>
      <c r="J83" s="453"/>
      <c r="K83" s="453"/>
    </row>
    <row r="84" spans="1:11" x14ac:dyDescent="0.2">
      <c r="B84" s="454" t="s">
        <v>746</v>
      </c>
      <c r="D84" s="453"/>
      <c r="E84" s="453"/>
      <c r="F84" s="453"/>
      <c r="G84" s="453"/>
      <c r="H84" s="453"/>
      <c r="I84" s="453"/>
      <c r="J84" s="453"/>
      <c r="K84" s="453"/>
    </row>
    <row r="85" spans="1:11" x14ac:dyDescent="0.2">
      <c r="B85" s="454" t="s">
        <v>747</v>
      </c>
      <c r="D85" s="453"/>
      <c r="E85" s="453"/>
      <c r="F85" s="453"/>
      <c r="G85" s="453"/>
      <c r="H85" s="453"/>
      <c r="I85" s="453"/>
      <c r="J85" s="453"/>
      <c r="K85" s="453"/>
    </row>
    <row r="86" spans="1:11" x14ac:dyDescent="0.2">
      <c r="B86" s="451" t="s">
        <v>748</v>
      </c>
    </row>
    <row r="87" spans="1:11" x14ac:dyDescent="0.2">
      <c r="B87" s="455" t="s">
        <v>749</v>
      </c>
    </row>
    <row r="88" spans="1:11" x14ac:dyDescent="0.2">
      <c r="B88" s="455" t="s">
        <v>750</v>
      </c>
    </row>
    <row r="89" spans="1:11" x14ac:dyDescent="0.2">
      <c r="B89" s="451" t="s">
        <v>751</v>
      </c>
    </row>
    <row r="90" spans="1:11" x14ac:dyDescent="0.2">
      <c r="B90" s="454" t="s">
        <v>752</v>
      </c>
    </row>
    <row r="91" spans="1:11" x14ac:dyDescent="0.2">
      <c r="B91" s="454" t="s">
        <v>753</v>
      </c>
    </row>
    <row r="92" spans="1:11" x14ac:dyDescent="0.2">
      <c r="B92" s="451" t="s">
        <v>754</v>
      </c>
    </row>
    <row r="93" spans="1:11" x14ac:dyDescent="0.2">
      <c r="B93" s="454" t="s">
        <v>755</v>
      </c>
    </row>
    <row r="94" spans="1:11" x14ac:dyDescent="0.2">
      <c r="B94" s="454" t="s">
        <v>756</v>
      </c>
    </row>
    <row r="95" spans="1:11" x14ac:dyDescent="0.2">
      <c r="B95" s="454" t="s">
        <v>757</v>
      </c>
    </row>
    <row r="96" spans="1:11" x14ac:dyDescent="0.2">
      <c r="B96" s="454" t="s">
        <v>758</v>
      </c>
    </row>
    <row r="97" spans="2:2" x14ac:dyDescent="0.2">
      <c r="B97" s="454" t="s">
        <v>759</v>
      </c>
    </row>
    <row r="98" spans="2:2" x14ac:dyDescent="0.2">
      <c r="B98" s="454" t="s">
        <v>760</v>
      </c>
    </row>
    <row r="99" spans="2:2" x14ac:dyDescent="0.2">
      <c r="B99" s="454" t="s">
        <v>761</v>
      </c>
    </row>
    <row r="100" spans="2:2" x14ac:dyDescent="0.2">
      <c r="B100" s="454" t="s">
        <v>762</v>
      </c>
    </row>
    <row r="101" spans="2:2" x14ac:dyDescent="0.2">
      <c r="B101" s="456"/>
    </row>
    <row r="102" spans="2:2" x14ac:dyDescent="0.2">
      <c r="B102" s="451" t="s">
        <v>763</v>
      </c>
    </row>
    <row r="103" spans="2:2" x14ac:dyDescent="0.2">
      <c r="B103" s="451" t="s">
        <v>764</v>
      </c>
    </row>
    <row r="104" spans="2:2" x14ac:dyDescent="0.2">
      <c r="B104" s="454" t="s">
        <v>765</v>
      </c>
    </row>
    <row r="105" spans="2:2" x14ac:dyDescent="0.2">
      <c r="B105" s="451" t="s">
        <v>766</v>
      </c>
    </row>
    <row r="106" spans="2:2" x14ac:dyDescent="0.2">
      <c r="B106" s="454" t="s">
        <v>767</v>
      </c>
    </row>
    <row r="107" spans="2:2" x14ac:dyDescent="0.2">
      <c r="B107" s="451" t="s">
        <v>768</v>
      </c>
    </row>
    <row r="108" spans="2:2" x14ac:dyDescent="0.2">
      <c r="B108" s="454" t="s">
        <v>769</v>
      </c>
    </row>
    <row r="109" spans="2:2" x14ac:dyDescent="0.2">
      <c r="B109" s="454" t="s">
        <v>770</v>
      </c>
    </row>
    <row r="110" spans="2:2" x14ac:dyDescent="0.2">
      <c r="B110" s="457" t="s">
        <v>771</v>
      </c>
    </row>
    <row r="111" spans="2:2" ht="12" customHeight="1" x14ac:dyDescent="0.2">
      <c r="B111" s="458" t="s">
        <v>772</v>
      </c>
    </row>
    <row r="112" spans="2:2" x14ac:dyDescent="0.2">
      <c r="B112" s="459" t="s">
        <v>773</v>
      </c>
    </row>
    <row r="113" spans="2:3" x14ac:dyDescent="0.2">
      <c r="B113" s="456" t="s">
        <v>774</v>
      </c>
    </row>
    <row r="114" spans="2:3" x14ac:dyDescent="0.2">
      <c r="B114" s="459" t="s">
        <v>775</v>
      </c>
    </row>
    <row r="115" spans="2:3" ht="12" customHeight="1" x14ac:dyDescent="0.2">
      <c r="B115" s="460" t="s">
        <v>776</v>
      </c>
    </row>
    <row r="116" spans="2:3" ht="12" customHeight="1" x14ac:dyDescent="0.2">
      <c r="B116" s="461" t="s">
        <v>777</v>
      </c>
      <c r="C116" s="462"/>
    </row>
    <row r="117" spans="2:3" ht="12" customHeight="1" x14ac:dyDescent="0.2">
      <c r="B117" s="461" t="s">
        <v>778</v>
      </c>
      <c r="C117" s="462"/>
    </row>
    <row r="118" spans="2:3" ht="12" customHeight="1" x14ac:dyDescent="0.2">
      <c r="B118" s="463" t="s">
        <v>779</v>
      </c>
      <c r="C118" s="462"/>
    </row>
    <row r="119" spans="2:3" ht="12" customHeight="1" x14ac:dyDescent="0.2">
      <c r="B119" s="460" t="s">
        <v>780</v>
      </c>
      <c r="C119" s="462"/>
    </row>
    <row r="120" spans="2:3" ht="12" customHeight="1" x14ac:dyDescent="0.2">
      <c r="B120" s="460" t="s">
        <v>781</v>
      </c>
      <c r="C120" s="462"/>
    </row>
    <row r="121" spans="2:3" ht="12" customHeight="1" x14ac:dyDescent="0.2">
      <c r="B121" s="464" t="s">
        <v>782</v>
      </c>
      <c r="C121" s="462"/>
    </row>
    <row r="122" spans="2:3" ht="12" customHeight="1" x14ac:dyDescent="0.2">
      <c r="B122" s="461" t="s">
        <v>783</v>
      </c>
      <c r="C122" s="462"/>
    </row>
    <row r="123" spans="2:3" ht="12" customHeight="1" x14ac:dyDescent="0.2">
      <c r="B123" s="461" t="s">
        <v>784</v>
      </c>
      <c r="C123" s="462"/>
    </row>
    <row r="124" spans="2:3" ht="12" customHeight="1" x14ac:dyDescent="0.2">
      <c r="B124" s="465" t="s">
        <v>785</v>
      </c>
      <c r="C124" s="462"/>
    </row>
    <row r="125" spans="2:3" ht="12" customHeight="1" x14ac:dyDescent="0.2">
      <c r="B125" s="461" t="s">
        <v>786</v>
      </c>
      <c r="C125" s="462"/>
    </row>
    <row r="126" spans="2:3" ht="12" customHeight="1" x14ac:dyDescent="0.2">
      <c r="B126" s="465" t="s">
        <v>787</v>
      </c>
      <c r="C126" s="462"/>
    </row>
    <row r="127" spans="2:3" ht="12" customHeight="1" x14ac:dyDescent="0.2">
      <c r="B127" s="461" t="s">
        <v>788</v>
      </c>
      <c r="C127" s="462"/>
    </row>
    <row r="128" spans="2:3" ht="12" customHeight="1" x14ac:dyDescent="0.2">
      <c r="B128" s="465" t="s">
        <v>789</v>
      </c>
      <c r="C128" s="462"/>
    </row>
    <row r="129" spans="2:3" ht="12" customHeight="1" x14ac:dyDescent="0.2">
      <c r="B129" s="461" t="s">
        <v>790</v>
      </c>
      <c r="C129" s="458"/>
    </row>
    <row r="130" spans="2:3" x14ac:dyDescent="0.2">
      <c r="B130" s="451" t="s">
        <v>791</v>
      </c>
    </row>
    <row r="131" spans="2:3" ht="12" customHeight="1" x14ac:dyDescent="0.2">
      <c r="B131" s="466" t="s">
        <v>792</v>
      </c>
    </row>
    <row r="132" spans="2:3" ht="12" customHeight="1" x14ac:dyDescent="0.2">
      <c r="B132" s="467" t="s">
        <v>793</v>
      </c>
    </row>
    <row r="133" spans="2:3" ht="12" customHeight="1" x14ac:dyDescent="0.2">
      <c r="B133" s="461" t="s">
        <v>794</v>
      </c>
      <c r="C133" s="468"/>
    </row>
    <row r="134" spans="2:3" ht="12" customHeight="1" x14ac:dyDescent="0.2">
      <c r="B134" s="461" t="s">
        <v>795</v>
      </c>
      <c r="C134" s="468"/>
    </row>
    <row r="135" spans="2:3" x14ac:dyDescent="0.2">
      <c r="B135" s="435"/>
    </row>
    <row r="136" spans="2:3" ht="11.25" customHeight="1" x14ac:dyDescent="0.2">
      <c r="B136" s="469" t="s">
        <v>796</v>
      </c>
    </row>
    <row r="137" spans="2:3" x14ac:dyDescent="0.2">
      <c r="B137" s="470" t="s">
        <v>797</v>
      </c>
    </row>
    <row r="138" spans="2:3" x14ac:dyDescent="0.2">
      <c r="B138" s="435" t="s">
        <v>798</v>
      </c>
    </row>
    <row r="140" spans="2:3" x14ac:dyDescent="0.2">
      <c r="B140" s="457" t="s">
        <v>799</v>
      </c>
    </row>
    <row r="141" spans="2:3" x14ac:dyDescent="0.2">
      <c r="B141" s="457" t="s">
        <v>800</v>
      </c>
    </row>
    <row r="142" spans="2:3" x14ac:dyDescent="0.2">
      <c r="B142" s="311" t="s">
        <v>801</v>
      </c>
    </row>
    <row r="143" spans="2:3" x14ac:dyDescent="0.2">
      <c r="B143" s="311" t="s">
        <v>802</v>
      </c>
    </row>
    <row r="144" spans="2:3" x14ac:dyDescent="0.2">
      <c r="B144" s="311" t="s">
        <v>803</v>
      </c>
    </row>
    <row r="145" spans="1:14" x14ac:dyDescent="0.2">
      <c r="B145" s="311" t="s">
        <v>804</v>
      </c>
    </row>
    <row r="147" spans="1:14" x14ac:dyDescent="0.2">
      <c r="B147" s="471" t="s">
        <v>805</v>
      </c>
    </row>
    <row r="148" spans="1:14" ht="9.75" customHeight="1" x14ac:dyDescent="0.2">
      <c r="B148" s="980" t="s">
        <v>806</v>
      </c>
      <c r="C148" s="980"/>
      <c r="D148" s="980"/>
      <c r="E148" s="980"/>
      <c r="F148" s="980"/>
      <c r="G148" s="980"/>
      <c r="H148" s="980"/>
      <c r="I148" s="980"/>
      <c r="J148" s="980"/>
      <c r="K148" s="980"/>
    </row>
    <row r="149" spans="1:14" ht="15" customHeight="1" x14ac:dyDescent="0.2">
      <c r="B149" s="980"/>
      <c r="C149" s="980"/>
      <c r="D149" s="980"/>
      <c r="E149" s="980"/>
      <c r="F149" s="980"/>
      <c r="G149" s="980"/>
      <c r="H149" s="980"/>
      <c r="I149" s="980"/>
      <c r="J149" s="980"/>
      <c r="K149" s="980"/>
    </row>
    <row r="150" spans="1:14" x14ac:dyDescent="0.2">
      <c r="B150" s="472" t="s">
        <v>807</v>
      </c>
    </row>
    <row r="151" spans="1:14" x14ac:dyDescent="0.2">
      <c r="B151" s="311" t="s">
        <v>808</v>
      </c>
    </row>
    <row r="153" spans="1:14" x14ac:dyDescent="0.2">
      <c r="B153" s="473" t="s">
        <v>809</v>
      </c>
    </row>
    <row r="154" spans="1:14" x14ac:dyDescent="0.2">
      <c r="B154" s="474" t="s">
        <v>810</v>
      </c>
    </row>
    <row r="158" spans="1:14" s="476" customFormat="1" ht="23.25" customHeight="1" x14ac:dyDescent="0.3">
      <c r="A158" s="981"/>
      <c r="B158" s="981"/>
      <c r="C158" s="981"/>
      <c r="D158" s="981"/>
      <c r="E158" s="981"/>
      <c r="F158" s="981"/>
      <c r="G158" s="981"/>
      <c r="H158" s="981"/>
      <c r="I158" s="475"/>
      <c r="J158" s="475"/>
      <c r="K158" s="475"/>
      <c r="L158" s="475"/>
      <c r="M158" s="475"/>
      <c r="N158" s="475"/>
    </row>
  </sheetData>
  <sheetProtection algorithmName="SHA-512" hashValue="8nT3cpWwosKpUEb4+EHw9v0HkpmQy2l+3hnW+LTfx9HVjiwChwt+zNXPFgEoQ3BczFt29ve+JNLUFgrgMdnfxQ==" saltValue="rQ3Ikkh2vY71XZkJ4/99Gg==" spinCount="100000" sheet="1" objects="1" scenarios="1"/>
  <mergeCells count="53">
    <mergeCell ref="B148:K149"/>
    <mergeCell ref="A158:H158"/>
    <mergeCell ref="A58:B58"/>
    <mergeCell ref="A59:A61"/>
    <mergeCell ref="B59:B61"/>
    <mergeCell ref="K59:K61"/>
    <mergeCell ref="A62:A63"/>
    <mergeCell ref="B62:B63"/>
    <mergeCell ref="K62:K63"/>
    <mergeCell ref="A51:K51"/>
    <mergeCell ref="A56:A57"/>
    <mergeCell ref="B56:B57"/>
    <mergeCell ref="C56:C57"/>
    <mergeCell ref="D56:E56"/>
    <mergeCell ref="F56:G56"/>
    <mergeCell ref="H56:I56"/>
    <mergeCell ref="J56:J57"/>
    <mergeCell ref="K56:K57"/>
    <mergeCell ref="A42:A43"/>
    <mergeCell ref="B42:B43"/>
    <mergeCell ref="K42:K43"/>
    <mergeCell ref="A45:A47"/>
    <mergeCell ref="B45:B47"/>
    <mergeCell ref="K45:K47"/>
    <mergeCell ref="A34:B34"/>
    <mergeCell ref="A35:A36"/>
    <mergeCell ref="B35:B36"/>
    <mergeCell ref="K35:K36"/>
    <mergeCell ref="A37:A39"/>
    <mergeCell ref="B37:B39"/>
    <mergeCell ref="K37:K39"/>
    <mergeCell ref="A13:B13"/>
    <mergeCell ref="A21:A27"/>
    <mergeCell ref="B21:B27"/>
    <mergeCell ref="K21:K27"/>
    <mergeCell ref="A32:A33"/>
    <mergeCell ref="B32:B33"/>
    <mergeCell ref="C32:C33"/>
    <mergeCell ref="D32:E32"/>
    <mergeCell ref="F32:G32"/>
    <mergeCell ref="H32:I32"/>
    <mergeCell ref="J32:J33"/>
    <mergeCell ref="K32:K33"/>
    <mergeCell ref="A6:K6"/>
    <mergeCell ref="A8:B8"/>
    <mergeCell ref="A11:A12"/>
    <mergeCell ref="B11:B12"/>
    <mergeCell ref="C11:C12"/>
    <mergeCell ref="D11:E11"/>
    <mergeCell ref="F11:G11"/>
    <mergeCell ref="H11:I11"/>
    <mergeCell ref="J11:J12"/>
    <mergeCell ref="K11:K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29.pielikums Jūrmalas pilsētas domes
2019.gada 19.decembra saistošajiem noteikumiem Nr.56
(protokols Nr.16, 31.punkts)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6"/>
  <sheetViews>
    <sheetView view="pageLayout" zoomScaleNormal="100" workbookViewId="0">
      <selection activeCell="N1" sqref="N1"/>
    </sheetView>
  </sheetViews>
  <sheetFormatPr defaultRowHeight="12" outlineLevelCol="1" x14ac:dyDescent="0.2"/>
  <cols>
    <col min="1" max="1" width="6.140625" style="311" customWidth="1"/>
    <col min="2" max="2" width="34.7109375" style="311" customWidth="1"/>
    <col min="3" max="3" width="10.5703125" style="311" customWidth="1"/>
    <col min="4" max="4" width="11.7109375" style="311" hidden="1" customWidth="1" outlineLevel="1"/>
    <col min="5" max="5" width="11.5703125" style="311" hidden="1" customWidth="1" outlineLevel="1"/>
    <col min="6" max="6" width="14.5703125" style="311" customWidth="1" collapsed="1"/>
    <col min="7" max="7" width="27.42578125" style="311" hidden="1" customWidth="1" outlineLevel="1"/>
    <col min="8" max="8" width="18.42578125" style="527" customWidth="1" collapsed="1"/>
    <col min="9" max="9" width="26.7109375" style="311" hidden="1" customWidth="1"/>
    <col min="10" max="10" width="0" style="311" hidden="1" customWidth="1"/>
    <col min="11" max="16384" width="9.140625" style="311"/>
  </cols>
  <sheetData>
    <row r="1" spans="1:13" ht="15" customHeight="1" x14ac:dyDescent="0.2">
      <c r="F1" s="1002" t="s">
        <v>825</v>
      </c>
      <c r="G1" s="1002"/>
      <c r="H1" s="1002"/>
      <c r="I1" s="1002"/>
      <c r="J1" s="1002"/>
      <c r="K1" s="1002"/>
    </row>
    <row r="2" spans="1:13" ht="15" customHeight="1" x14ac:dyDescent="0.2">
      <c r="F2" s="1002" t="s">
        <v>334</v>
      </c>
      <c r="G2" s="1002"/>
      <c r="H2" s="1002"/>
      <c r="I2" s="1002"/>
      <c r="J2" s="1002"/>
      <c r="K2" s="1002"/>
    </row>
    <row r="3" spans="1:13" ht="6.75" customHeight="1" x14ac:dyDescent="0.2">
      <c r="F3" s="493"/>
      <c r="G3" s="493"/>
      <c r="H3" s="493"/>
      <c r="I3" s="493"/>
      <c r="J3" s="493"/>
      <c r="K3" s="493"/>
    </row>
    <row r="4" spans="1:13" x14ac:dyDescent="0.2">
      <c r="A4" s="1003" t="s">
        <v>826</v>
      </c>
      <c r="B4" s="1003"/>
      <c r="C4" s="494" t="s">
        <v>541</v>
      </c>
      <c r="F4" s="435"/>
      <c r="G4" s="435"/>
      <c r="H4" s="435"/>
      <c r="I4" s="435"/>
    </row>
    <row r="5" spans="1:13" x14ac:dyDescent="0.2">
      <c r="A5" s="1003" t="s">
        <v>682</v>
      </c>
      <c r="B5" s="1003"/>
      <c r="C5" s="494">
        <v>90000056357</v>
      </c>
      <c r="F5" s="435"/>
      <c r="G5" s="435"/>
      <c r="H5" s="435"/>
      <c r="I5" s="435"/>
    </row>
    <row r="6" spans="1:13" ht="15.75" x14ac:dyDescent="0.25">
      <c r="A6" s="1004" t="s">
        <v>827</v>
      </c>
      <c r="B6" s="1004"/>
      <c r="C6" s="1004"/>
      <c r="D6" s="1004"/>
      <c r="E6" s="1004"/>
      <c r="F6" s="1004"/>
      <c r="G6" s="1004"/>
      <c r="H6" s="1004"/>
      <c r="I6" s="1004"/>
    </row>
    <row r="7" spans="1:13" ht="15.75" x14ac:dyDescent="0.25">
      <c r="A7" s="495"/>
      <c r="B7" s="495"/>
      <c r="C7" s="495"/>
      <c r="D7" s="495"/>
      <c r="E7" s="495"/>
      <c r="F7" s="495"/>
      <c r="G7" s="495"/>
      <c r="H7" s="496"/>
      <c r="I7" s="495"/>
    </row>
    <row r="8" spans="1:13" ht="15.75" x14ac:dyDescent="0.2">
      <c r="A8" s="435" t="s">
        <v>336</v>
      </c>
      <c r="B8" s="435"/>
      <c r="C8" s="497" t="s">
        <v>828</v>
      </c>
      <c r="F8" s="497"/>
      <c r="G8" s="497"/>
      <c r="H8" s="497"/>
      <c r="I8" s="497"/>
      <c r="J8" s="497"/>
      <c r="K8" s="497"/>
      <c r="L8" s="497"/>
      <c r="M8" s="497"/>
    </row>
    <row r="9" spans="1:13" x14ac:dyDescent="0.2">
      <c r="A9" s="435" t="s">
        <v>337</v>
      </c>
      <c r="B9" s="435"/>
      <c r="C9" s="435" t="s">
        <v>829</v>
      </c>
      <c r="F9" s="435"/>
      <c r="G9" s="435"/>
      <c r="H9" s="435"/>
      <c r="I9" s="435"/>
      <c r="J9" s="435"/>
      <c r="K9" s="435"/>
      <c r="L9" s="435"/>
    </row>
    <row r="10" spans="1:13" x14ac:dyDescent="0.2">
      <c r="A10" s="435" t="s">
        <v>338</v>
      </c>
      <c r="B10" s="435"/>
      <c r="C10" s="498" t="s">
        <v>830</v>
      </c>
      <c r="F10" s="498"/>
      <c r="G10" s="498"/>
      <c r="H10" s="498"/>
      <c r="I10" s="498"/>
    </row>
    <row r="11" spans="1:13" ht="48" customHeight="1" x14ac:dyDescent="0.2">
      <c r="A11" s="399" t="s">
        <v>339</v>
      </c>
      <c r="B11" s="399" t="s">
        <v>340</v>
      </c>
      <c r="C11" s="399" t="s">
        <v>341</v>
      </c>
      <c r="D11" s="399" t="s">
        <v>342</v>
      </c>
      <c r="E11" s="399" t="s">
        <v>343</v>
      </c>
      <c r="F11" s="399" t="s">
        <v>344</v>
      </c>
      <c r="G11" s="399" t="s">
        <v>37</v>
      </c>
      <c r="H11" s="399" t="s">
        <v>345</v>
      </c>
      <c r="I11" s="399" t="s">
        <v>831</v>
      </c>
    </row>
    <row r="12" spans="1:13" ht="12.75" customHeight="1" x14ac:dyDescent="0.2">
      <c r="A12" s="971" t="s">
        <v>556</v>
      </c>
      <c r="B12" s="971"/>
      <c r="C12" s="402"/>
      <c r="D12" s="402">
        <f>SUM(D13:D33)</f>
        <v>2731748</v>
      </c>
      <c r="E12" s="402">
        <f t="shared" ref="E12" si="0">SUM(E13:E33)</f>
        <v>0</v>
      </c>
      <c r="F12" s="402">
        <f>SUM(F13:F33)</f>
        <v>2731748</v>
      </c>
      <c r="G12" s="402"/>
      <c r="H12" s="499"/>
      <c r="I12" s="500"/>
    </row>
    <row r="13" spans="1:13" ht="28.5" customHeight="1" x14ac:dyDescent="0.2">
      <c r="A13" s="416">
        <v>1</v>
      </c>
      <c r="B13" s="417" t="s">
        <v>832</v>
      </c>
      <c r="C13" s="405">
        <v>2244</v>
      </c>
      <c r="D13" s="411">
        <v>686378</v>
      </c>
      <c r="E13" s="411"/>
      <c r="F13" s="406">
        <f>D13+E13</f>
        <v>686378</v>
      </c>
      <c r="G13" s="409"/>
      <c r="H13" s="448" t="s">
        <v>833</v>
      </c>
      <c r="I13" s="501" t="s">
        <v>834</v>
      </c>
    </row>
    <row r="14" spans="1:13" ht="13.5" customHeight="1" x14ac:dyDescent="0.2">
      <c r="A14" s="416">
        <v>2</v>
      </c>
      <c r="B14" s="417" t="s">
        <v>835</v>
      </c>
      <c r="C14" s="405">
        <v>2244</v>
      </c>
      <c r="D14" s="411">
        <v>327819</v>
      </c>
      <c r="E14" s="411"/>
      <c r="F14" s="406">
        <f t="shared" ref="F14:F33" si="1">D14+E14</f>
        <v>327819</v>
      </c>
      <c r="G14" s="409"/>
      <c r="H14" s="448" t="s">
        <v>836</v>
      </c>
      <c r="I14" s="501" t="s">
        <v>837</v>
      </c>
    </row>
    <row r="15" spans="1:13" ht="16.5" customHeight="1" x14ac:dyDescent="0.2">
      <c r="A15" s="416">
        <v>3</v>
      </c>
      <c r="B15" s="417" t="s">
        <v>838</v>
      </c>
      <c r="C15" s="405">
        <v>2244</v>
      </c>
      <c r="D15" s="411">
        <v>25070</v>
      </c>
      <c r="E15" s="411"/>
      <c r="F15" s="406">
        <f t="shared" si="1"/>
        <v>25070</v>
      </c>
      <c r="G15" s="409"/>
      <c r="H15" s="448" t="s">
        <v>836</v>
      </c>
      <c r="I15" s="501" t="s">
        <v>837</v>
      </c>
    </row>
    <row r="16" spans="1:13" x14ac:dyDescent="0.2">
      <c r="A16" s="416">
        <v>4</v>
      </c>
      <c r="B16" s="417" t="s">
        <v>839</v>
      </c>
      <c r="C16" s="405"/>
      <c r="D16" s="411"/>
      <c r="E16" s="411"/>
      <c r="F16" s="406"/>
      <c r="G16" s="409"/>
      <c r="H16" s="448"/>
      <c r="I16" s="500"/>
    </row>
    <row r="17" spans="1:10" ht="18.75" customHeight="1" x14ac:dyDescent="0.2">
      <c r="A17" s="999" t="s">
        <v>840</v>
      </c>
      <c r="B17" s="991" t="s">
        <v>841</v>
      </c>
      <c r="C17" s="405">
        <v>5239</v>
      </c>
      <c r="D17" s="430">
        <v>0</v>
      </c>
      <c r="E17" s="427"/>
      <c r="F17" s="406">
        <f t="shared" si="1"/>
        <v>0</v>
      </c>
      <c r="G17" s="411"/>
      <c r="H17" s="997" t="s">
        <v>836</v>
      </c>
      <c r="I17" s="501" t="s">
        <v>842</v>
      </c>
      <c r="J17" s="502" t="s">
        <v>843</v>
      </c>
    </row>
    <row r="18" spans="1:10" ht="18.75" customHeight="1" x14ac:dyDescent="0.2">
      <c r="A18" s="1000"/>
      <c r="B18" s="993"/>
      <c r="C18" s="405">
        <v>2312</v>
      </c>
      <c r="D18" s="430">
        <v>13214</v>
      </c>
      <c r="E18" s="427"/>
      <c r="F18" s="406">
        <f t="shared" si="1"/>
        <v>13214</v>
      </c>
      <c r="G18" s="411"/>
      <c r="H18" s="998"/>
      <c r="I18" s="501"/>
      <c r="J18" s="502"/>
    </row>
    <row r="19" spans="1:10" ht="15.75" customHeight="1" x14ac:dyDescent="0.2">
      <c r="A19" s="416" t="s">
        <v>844</v>
      </c>
      <c r="B19" s="417" t="s">
        <v>845</v>
      </c>
      <c r="C19" s="405">
        <v>2244</v>
      </c>
      <c r="D19" s="430">
        <v>12421</v>
      </c>
      <c r="E19" s="430"/>
      <c r="F19" s="406">
        <f t="shared" si="1"/>
        <v>12421</v>
      </c>
      <c r="G19" s="409"/>
      <c r="H19" s="448" t="s">
        <v>836</v>
      </c>
      <c r="I19" s="1001" t="s">
        <v>837</v>
      </c>
      <c r="J19" s="502" t="s">
        <v>843</v>
      </c>
    </row>
    <row r="20" spans="1:10" ht="17.25" customHeight="1" x14ac:dyDescent="0.2">
      <c r="A20" s="416">
        <v>5</v>
      </c>
      <c r="B20" s="417" t="s">
        <v>846</v>
      </c>
      <c r="C20" s="405">
        <v>2244</v>
      </c>
      <c r="D20" s="411">
        <v>9179</v>
      </c>
      <c r="E20" s="411"/>
      <c r="F20" s="406">
        <f t="shared" si="1"/>
        <v>9179</v>
      </c>
      <c r="G20" s="409"/>
      <c r="H20" s="448" t="s">
        <v>836</v>
      </c>
      <c r="I20" s="1001"/>
    </row>
    <row r="21" spans="1:10" ht="15" customHeight="1" x14ac:dyDescent="0.2">
      <c r="A21" s="972">
        <v>6</v>
      </c>
      <c r="B21" s="973" t="s">
        <v>847</v>
      </c>
      <c r="C21" s="405">
        <v>2244</v>
      </c>
      <c r="D21" s="411">
        <v>195868</v>
      </c>
      <c r="E21" s="411"/>
      <c r="F21" s="406">
        <f t="shared" si="1"/>
        <v>195868</v>
      </c>
      <c r="G21" s="409"/>
      <c r="H21" s="986" t="s">
        <v>848</v>
      </c>
      <c r="I21" s="501" t="s">
        <v>837</v>
      </c>
    </row>
    <row r="22" spans="1:10" ht="15" customHeight="1" x14ac:dyDescent="0.2">
      <c r="A22" s="972"/>
      <c r="B22" s="973"/>
      <c r="C22" s="503">
        <v>5239</v>
      </c>
      <c r="D22" s="430">
        <v>26000</v>
      </c>
      <c r="E22" s="430"/>
      <c r="F22" s="406">
        <f t="shared" si="1"/>
        <v>26000</v>
      </c>
      <c r="G22" s="504"/>
      <c r="H22" s="986"/>
      <c r="I22" s="417" t="s">
        <v>849</v>
      </c>
      <c r="J22" s="502" t="s">
        <v>843</v>
      </c>
    </row>
    <row r="23" spans="1:10" ht="36" x14ac:dyDescent="0.2">
      <c r="A23" s="416">
        <v>7</v>
      </c>
      <c r="B23" s="417" t="s">
        <v>850</v>
      </c>
      <c r="C23" s="405">
        <v>2244</v>
      </c>
      <c r="D23" s="411">
        <v>241116</v>
      </c>
      <c r="E23" s="438"/>
      <c r="F23" s="406">
        <f t="shared" si="1"/>
        <v>241116</v>
      </c>
      <c r="G23" s="409"/>
      <c r="H23" s="448" t="s">
        <v>851</v>
      </c>
      <c r="I23" s="501" t="s">
        <v>852</v>
      </c>
    </row>
    <row r="24" spans="1:10" ht="36" x14ac:dyDescent="0.2">
      <c r="A24" s="416">
        <v>8</v>
      </c>
      <c r="B24" s="417" t="s">
        <v>853</v>
      </c>
      <c r="C24" s="405">
        <v>2244</v>
      </c>
      <c r="D24" s="411">
        <v>143288</v>
      </c>
      <c r="E24" s="505">
        <v>-18466</v>
      </c>
      <c r="F24" s="406">
        <f t="shared" si="1"/>
        <v>124822</v>
      </c>
      <c r="G24" s="409" t="s">
        <v>854</v>
      </c>
      <c r="H24" s="448" t="s">
        <v>855</v>
      </c>
      <c r="I24" s="500" t="s">
        <v>856</v>
      </c>
    </row>
    <row r="25" spans="1:10" ht="29.25" customHeight="1" x14ac:dyDescent="0.2">
      <c r="A25" s="416">
        <v>9</v>
      </c>
      <c r="B25" s="417" t="s">
        <v>857</v>
      </c>
      <c r="C25" s="405">
        <v>2244</v>
      </c>
      <c r="D25" s="411">
        <v>564759</v>
      </c>
      <c r="E25" s="438"/>
      <c r="F25" s="406">
        <f t="shared" si="1"/>
        <v>564759</v>
      </c>
      <c r="G25" s="409"/>
      <c r="H25" s="448" t="s">
        <v>858</v>
      </c>
      <c r="I25" s="500" t="s">
        <v>859</v>
      </c>
    </row>
    <row r="26" spans="1:10" ht="36" x14ac:dyDescent="0.2">
      <c r="A26" s="416">
        <v>10</v>
      </c>
      <c r="B26" s="417" t="s">
        <v>860</v>
      </c>
      <c r="C26" s="405">
        <v>2244</v>
      </c>
      <c r="D26" s="411">
        <v>277286</v>
      </c>
      <c r="E26" s="438"/>
      <c r="F26" s="406">
        <f t="shared" si="1"/>
        <v>277286</v>
      </c>
      <c r="G26" s="409"/>
      <c r="H26" s="448" t="s">
        <v>861</v>
      </c>
      <c r="I26" s="500" t="s">
        <v>856</v>
      </c>
    </row>
    <row r="27" spans="1:10" ht="17.25" customHeight="1" x14ac:dyDescent="0.2">
      <c r="A27" s="416">
        <v>11</v>
      </c>
      <c r="B27" s="417" t="s">
        <v>862</v>
      </c>
      <c r="C27" s="405">
        <v>2244</v>
      </c>
      <c r="D27" s="411">
        <v>90000</v>
      </c>
      <c r="E27" s="411"/>
      <c r="F27" s="406">
        <f t="shared" si="1"/>
        <v>90000</v>
      </c>
      <c r="G27" s="409"/>
      <c r="H27" s="448" t="s">
        <v>863</v>
      </c>
      <c r="I27" s="973" t="s">
        <v>864</v>
      </c>
    </row>
    <row r="28" spans="1:10" ht="17.25" customHeight="1" x14ac:dyDescent="0.2">
      <c r="A28" s="416">
        <v>12</v>
      </c>
      <c r="B28" s="417" t="s">
        <v>865</v>
      </c>
      <c r="C28" s="405">
        <v>2244</v>
      </c>
      <c r="D28" s="430">
        <v>8000</v>
      </c>
      <c r="E28" s="430"/>
      <c r="F28" s="406">
        <f t="shared" si="1"/>
        <v>8000</v>
      </c>
      <c r="G28" s="409"/>
      <c r="H28" s="448" t="s">
        <v>863</v>
      </c>
      <c r="I28" s="973"/>
      <c r="J28" s="502" t="s">
        <v>843</v>
      </c>
    </row>
    <row r="29" spans="1:10" ht="24" x14ac:dyDescent="0.2">
      <c r="A29" s="416">
        <v>13</v>
      </c>
      <c r="B29" s="417" t="s">
        <v>866</v>
      </c>
      <c r="C29" s="405">
        <v>2279</v>
      </c>
      <c r="D29" s="411">
        <v>30000</v>
      </c>
      <c r="E29" s="411"/>
      <c r="F29" s="406">
        <f t="shared" si="1"/>
        <v>30000</v>
      </c>
      <c r="G29" s="409"/>
      <c r="H29" s="448" t="s">
        <v>863</v>
      </c>
      <c r="I29" s="973"/>
    </row>
    <row r="30" spans="1:10" ht="24" x14ac:dyDescent="0.2">
      <c r="A30" s="416">
        <v>14</v>
      </c>
      <c r="B30" s="417" t="s">
        <v>867</v>
      </c>
      <c r="C30" s="405">
        <v>2244</v>
      </c>
      <c r="D30" s="430">
        <v>15984</v>
      </c>
      <c r="E30" s="430"/>
      <c r="F30" s="406">
        <f t="shared" si="1"/>
        <v>15984</v>
      </c>
      <c r="G30" s="409"/>
      <c r="H30" s="448" t="s">
        <v>848</v>
      </c>
      <c r="I30" s="500"/>
      <c r="J30" s="502" t="s">
        <v>843</v>
      </c>
    </row>
    <row r="31" spans="1:10" ht="27.75" customHeight="1" x14ac:dyDescent="0.2">
      <c r="A31" s="416">
        <v>15</v>
      </c>
      <c r="B31" s="417" t="s">
        <v>868</v>
      </c>
      <c r="C31" s="405">
        <v>2244</v>
      </c>
      <c r="D31" s="411">
        <v>30769</v>
      </c>
      <c r="E31" s="411"/>
      <c r="F31" s="406">
        <f t="shared" si="1"/>
        <v>30769</v>
      </c>
      <c r="G31" s="409"/>
      <c r="H31" s="448" t="s">
        <v>848</v>
      </c>
      <c r="I31" s="417" t="s">
        <v>837</v>
      </c>
    </row>
    <row r="32" spans="1:10" ht="26.25" customHeight="1" x14ac:dyDescent="0.2">
      <c r="A32" s="416">
        <v>16</v>
      </c>
      <c r="B32" s="417" t="s">
        <v>869</v>
      </c>
      <c r="C32" s="503">
        <v>2244</v>
      </c>
      <c r="D32" s="411">
        <v>9597</v>
      </c>
      <c r="E32" s="411"/>
      <c r="F32" s="406">
        <f t="shared" si="1"/>
        <v>9597</v>
      </c>
      <c r="G32" s="504"/>
      <c r="H32" s="448" t="s">
        <v>848</v>
      </c>
      <c r="I32" s="417" t="s">
        <v>837</v>
      </c>
    </row>
    <row r="33" spans="1:10" ht="26.25" customHeight="1" x14ac:dyDescent="0.2">
      <c r="A33" s="416">
        <v>17</v>
      </c>
      <c r="B33" s="417" t="s">
        <v>870</v>
      </c>
      <c r="C33" s="503">
        <v>2244</v>
      </c>
      <c r="D33" s="411">
        <v>25000</v>
      </c>
      <c r="E33" s="505">
        <v>18466</v>
      </c>
      <c r="F33" s="406">
        <f t="shared" si="1"/>
        <v>43466</v>
      </c>
      <c r="G33" s="409" t="s">
        <v>871</v>
      </c>
      <c r="H33" s="448" t="s">
        <v>861</v>
      </c>
      <c r="I33" s="421"/>
    </row>
    <row r="34" spans="1:10" x14ac:dyDescent="0.2">
      <c r="A34" s="506"/>
      <c r="B34" s="506"/>
      <c r="C34" s="506"/>
      <c r="D34" s="506"/>
      <c r="E34" s="506"/>
      <c r="F34" s="506"/>
      <c r="G34" s="506"/>
      <c r="H34" s="507"/>
      <c r="I34" s="506"/>
    </row>
    <row r="35" spans="1:10" x14ac:dyDescent="0.2">
      <c r="A35" s="508" t="s">
        <v>337</v>
      </c>
      <c r="B35" s="508"/>
      <c r="C35" s="508" t="s">
        <v>823</v>
      </c>
      <c r="E35" s="508"/>
      <c r="F35" s="508"/>
      <c r="G35" s="508"/>
      <c r="H35" s="508"/>
      <c r="I35" s="508"/>
    </row>
    <row r="36" spans="1:10" x14ac:dyDescent="0.2">
      <c r="A36" s="508" t="s">
        <v>338</v>
      </c>
      <c r="B36" s="508"/>
      <c r="C36" s="509" t="s">
        <v>822</v>
      </c>
      <c r="E36" s="509"/>
      <c r="F36" s="509"/>
      <c r="G36" s="509"/>
      <c r="H36" s="509"/>
      <c r="I36" s="509"/>
    </row>
    <row r="37" spans="1:10" ht="48" x14ac:dyDescent="0.2">
      <c r="A37" s="399" t="s">
        <v>339</v>
      </c>
      <c r="B37" s="399" t="s">
        <v>340</v>
      </c>
      <c r="C37" s="399" t="s">
        <v>341</v>
      </c>
      <c r="D37" s="399" t="s">
        <v>342</v>
      </c>
      <c r="E37" s="399" t="s">
        <v>343</v>
      </c>
      <c r="F37" s="399" t="s">
        <v>344</v>
      </c>
      <c r="G37" s="399" t="s">
        <v>37</v>
      </c>
      <c r="H37" s="399" t="s">
        <v>345</v>
      </c>
      <c r="I37" s="399" t="s">
        <v>831</v>
      </c>
    </row>
    <row r="38" spans="1:10" x14ac:dyDescent="0.2">
      <c r="A38" s="971" t="s">
        <v>556</v>
      </c>
      <c r="B38" s="971"/>
      <c r="C38" s="402"/>
      <c r="D38" s="402">
        <f>SUM(D39:D61)</f>
        <v>562365</v>
      </c>
      <c r="E38" s="402">
        <f>SUM(E39:E61)</f>
        <v>0</v>
      </c>
      <c r="F38" s="402">
        <f>SUM(F39:F61)</f>
        <v>562365</v>
      </c>
      <c r="G38" s="402"/>
      <c r="H38" s="402"/>
      <c r="I38" s="500"/>
    </row>
    <row r="39" spans="1:10" ht="24" x14ac:dyDescent="0.2">
      <c r="A39" s="416">
        <v>1</v>
      </c>
      <c r="B39" s="417" t="s">
        <v>872</v>
      </c>
      <c r="C39" s="510"/>
      <c r="D39" s="411"/>
      <c r="E39" s="411"/>
      <c r="F39" s="411"/>
      <c r="G39" s="510"/>
      <c r="H39" s="511"/>
      <c r="I39" s="500"/>
    </row>
    <row r="40" spans="1:10" ht="38.25" customHeight="1" x14ac:dyDescent="0.2">
      <c r="A40" s="444" t="s">
        <v>873</v>
      </c>
      <c r="B40" s="417" t="s">
        <v>874</v>
      </c>
      <c r="C40" s="405">
        <v>2243</v>
      </c>
      <c r="D40" s="411">
        <v>7683</v>
      </c>
      <c r="E40" s="438"/>
      <c r="F40" s="411">
        <f t="shared" ref="F40:F61" si="2">D40+E40</f>
        <v>7683</v>
      </c>
      <c r="G40" s="411"/>
      <c r="H40" s="448" t="s">
        <v>836</v>
      </c>
      <c r="I40" s="973" t="s">
        <v>875</v>
      </c>
    </row>
    <row r="41" spans="1:10" ht="48" customHeight="1" x14ac:dyDescent="0.2">
      <c r="A41" s="444" t="s">
        <v>876</v>
      </c>
      <c r="B41" s="417" t="s">
        <v>877</v>
      </c>
      <c r="C41" s="405">
        <v>2312</v>
      </c>
      <c r="D41" s="411">
        <v>36985</v>
      </c>
      <c r="E41" s="438"/>
      <c r="F41" s="411">
        <f t="shared" si="2"/>
        <v>36985</v>
      </c>
      <c r="G41" s="411"/>
      <c r="H41" s="448" t="s">
        <v>836</v>
      </c>
      <c r="I41" s="973"/>
    </row>
    <row r="42" spans="1:10" ht="38.25" customHeight="1" x14ac:dyDescent="0.2">
      <c r="A42" s="416">
        <v>2</v>
      </c>
      <c r="B42" s="417" t="s">
        <v>878</v>
      </c>
      <c r="C42" s="405">
        <v>5239</v>
      </c>
      <c r="D42" s="411">
        <v>13610</v>
      </c>
      <c r="E42" s="505">
        <v>-8000</v>
      </c>
      <c r="F42" s="411">
        <f t="shared" si="2"/>
        <v>5610</v>
      </c>
      <c r="G42" s="409"/>
      <c r="H42" s="448" t="s">
        <v>836</v>
      </c>
      <c r="I42" s="500" t="s">
        <v>879</v>
      </c>
    </row>
    <row r="43" spans="1:10" ht="38.25" customHeight="1" x14ac:dyDescent="0.2">
      <c r="A43" s="416" t="s">
        <v>880</v>
      </c>
      <c r="B43" s="417" t="s">
        <v>881</v>
      </c>
      <c r="C43" s="405">
        <v>5240</v>
      </c>
      <c r="D43" s="411">
        <v>0</v>
      </c>
      <c r="E43" s="505">
        <v>8000</v>
      </c>
      <c r="F43" s="411">
        <f t="shared" si="2"/>
        <v>8000</v>
      </c>
      <c r="G43" s="409"/>
      <c r="H43" s="448" t="s">
        <v>836</v>
      </c>
      <c r="I43" s="500"/>
    </row>
    <row r="44" spans="1:10" ht="28.5" customHeight="1" x14ac:dyDescent="0.2">
      <c r="A44" s="416">
        <v>3</v>
      </c>
      <c r="B44" s="417" t="s">
        <v>882</v>
      </c>
      <c r="C44" s="405"/>
      <c r="D44" s="411"/>
      <c r="E44" s="411"/>
      <c r="F44" s="411"/>
      <c r="G44" s="405"/>
      <c r="H44" s="448"/>
      <c r="I44" s="500"/>
    </row>
    <row r="45" spans="1:10" ht="58.5" customHeight="1" x14ac:dyDescent="0.2">
      <c r="A45" s="416" t="s">
        <v>883</v>
      </c>
      <c r="B45" s="417" t="s">
        <v>884</v>
      </c>
      <c r="C45" s="405">
        <v>5240</v>
      </c>
      <c r="D45" s="430">
        <v>404000</v>
      </c>
      <c r="E45" s="427"/>
      <c r="F45" s="411">
        <f t="shared" si="2"/>
        <v>404000</v>
      </c>
      <c r="G45" s="409"/>
      <c r="H45" s="448" t="s">
        <v>885</v>
      </c>
      <c r="I45" s="500" t="s">
        <v>886</v>
      </c>
      <c r="J45" s="512" t="s">
        <v>887</v>
      </c>
    </row>
    <row r="46" spans="1:10" ht="29.25" customHeight="1" x14ac:dyDescent="0.2">
      <c r="A46" s="416" t="s">
        <v>888</v>
      </c>
      <c r="B46" s="417" t="s">
        <v>889</v>
      </c>
      <c r="C46" s="405">
        <v>2243</v>
      </c>
      <c r="D46" s="430">
        <v>50820</v>
      </c>
      <c r="E46" s="430"/>
      <c r="F46" s="411">
        <f t="shared" si="2"/>
        <v>50820</v>
      </c>
      <c r="G46" s="405"/>
      <c r="H46" s="448" t="s">
        <v>890</v>
      </c>
      <c r="I46" s="500" t="s">
        <v>891</v>
      </c>
      <c r="J46" s="513" t="s">
        <v>887</v>
      </c>
    </row>
    <row r="47" spans="1:10" ht="16.5" customHeight="1" x14ac:dyDescent="0.2">
      <c r="A47" s="416" t="s">
        <v>892</v>
      </c>
      <c r="B47" s="417" t="s">
        <v>893</v>
      </c>
      <c r="C47" s="405">
        <v>2244</v>
      </c>
      <c r="D47" s="430">
        <v>1000</v>
      </c>
      <c r="E47" s="430"/>
      <c r="F47" s="411">
        <f t="shared" si="2"/>
        <v>1000</v>
      </c>
      <c r="G47" s="405"/>
      <c r="H47" s="448" t="s">
        <v>894</v>
      </c>
      <c r="I47" s="500"/>
      <c r="J47" s="513" t="s">
        <v>887</v>
      </c>
    </row>
    <row r="48" spans="1:10" ht="17.25" customHeight="1" x14ac:dyDescent="0.2">
      <c r="A48" s="982">
        <v>4</v>
      </c>
      <c r="B48" s="991" t="s">
        <v>895</v>
      </c>
      <c r="C48" s="405">
        <v>5239</v>
      </c>
      <c r="D48" s="411">
        <v>0</v>
      </c>
      <c r="E48" s="438"/>
      <c r="F48" s="411">
        <f t="shared" si="2"/>
        <v>0</v>
      </c>
      <c r="G48" s="411"/>
      <c r="H48" s="997" t="s">
        <v>836</v>
      </c>
      <c r="I48" s="500" t="s">
        <v>896</v>
      </c>
    </row>
    <row r="49" spans="1:12" x14ac:dyDescent="0.2">
      <c r="A49" s="984"/>
      <c r="B49" s="993"/>
      <c r="C49" s="405">
        <v>2312</v>
      </c>
      <c r="D49" s="411">
        <v>11667</v>
      </c>
      <c r="E49" s="438"/>
      <c r="F49" s="411">
        <f t="shared" si="2"/>
        <v>11667</v>
      </c>
      <c r="G49" s="411"/>
      <c r="H49" s="998"/>
      <c r="I49" s="500"/>
    </row>
    <row r="50" spans="1:12" ht="12" customHeight="1" x14ac:dyDescent="0.2">
      <c r="A50" s="972">
        <v>5</v>
      </c>
      <c r="B50" s="973" t="s">
        <v>897</v>
      </c>
      <c r="C50" s="405">
        <v>2244</v>
      </c>
      <c r="D50" s="411">
        <v>2000</v>
      </c>
      <c r="E50" s="411"/>
      <c r="F50" s="411">
        <f t="shared" si="2"/>
        <v>2000</v>
      </c>
      <c r="G50" s="405"/>
      <c r="H50" s="986" t="s">
        <v>836</v>
      </c>
      <c r="I50" s="500"/>
    </row>
    <row r="51" spans="1:12" ht="12.75" customHeight="1" x14ac:dyDescent="0.2">
      <c r="A51" s="972"/>
      <c r="B51" s="973"/>
      <c r="C51" s="405">
        <v>2390</v>
      </c>
      <c r="D51" s="411">
        <v>900</v>
      </c>
      <c r="E51" s="411"/>
      <c r="F51" s="411">
        <f t="shared" si="2"/>
        <v>900</v>
      </c>
      <c r="G51" s="405"/>
      <c r="H51" s="986"/>
      <c r="I51" s="500"/>
    </row>
    <row r="52" spans="1:12" ht="12.75" customHeight="1" x14ac:dyDescent="0.2">
      <c r="A52" s="972"/>
      <c r="B52" s="973"/>
      <c r="C52" s="405">
        <v>2312</v>
      </c>
      <c r="D52" s="411">
        <v>1000</v>
      </c>
      <c r="E52" s="411"/>
      <c r="F52" s="411">
        <f t="shared" si="2"/>
        <v>1000</v>
      </c>
      <c r="G52" s="405"/>
      <c r="H52" s="986"/>
      <c r="I52" s="500"/>
    </row>
    <row r="53" spans="1:12" x14ac:dyDescent="0.2">
      <c r="A53" s="972"/>
      <c r="B53" s="973"/>
      <c r="C53" s="405">
        <v>2279</v>
      </c>
      <c r="D53" s="411">
        <v>1000</v>
      </c>
      <c r="E53" s="438"/>
      <c r="F53" s="411">
        <f t="shared" si="2"/>
        <v>1000</v>
      </c>
      <c r="G53" s="409"/>
      <c r="H53" s="986"/>
      <c r="I53" s="500"/>
    </row>
    <row r="54" spans="1:12" ht="12.75" customHeight="1" x14ac:dyDescent="0.2">
      <c r="A54" s="972"/>
      <c r="B54" s="973"/>
      <c r="C54" s="405">
        <v>5239</v>
      </c>
      <c r="D54" s="411">
        <v>0</v>
      </c>
      <c r="E54" s="438"/>
      <c r="F54" s="411">
        <f t="shared" si="2"/>
        <v>0</v>
      </c>
      <c r="G54" s="405"/>
      <c r="H54" s="986"/>
      <c r="I54" s="500"/>
    </row>
    <row r="55" spans="1:12" ht="14.25" customHeight="1" x14ac:dyDescent="0.2">
      <c r="A55" s="972">
        <v>6</v>
      </c>
      <c r="B55" s="973" t="s">
        <v>898</v>
      </c>
      <c r="C55" s="405">
        <v>2244</v>
      </c>
      <c r="D55" s="411">
        <v>13827</v>
      </c>
      <c r="E55" s="438"/>
      <c r="F55" s="411">
        <f t="shared" si="2"/>
        <v>13827</v>
      </c>
      <c r="G55" s="409"/>
      <c r="H55" s="986" t="s">
        <v>836</v>
      </c>
      <c r="I55" s="514" t="s">
        <v>899</v>
      </c>
    </row>
    <row r="56" spans="1:12" ht="14.25" customHeight="1" x14ac:dyDescent="0.2">
      <c r="A56" s="972"/>
      <c r="B56" s="973"/>
      <c r="C56" s="405">
        <v>2223</v>
      </c>
      <c r="D56" s="411">
        <v>5703</v>
      </c>
      <c r="E56" s="411"/>
      <c r="F56" s="411">
        <f t="shared" si="2"/>
        <v>5703</v>
      </c>
      <c r="G56" s="405"/>
      <c r="H56" s="986"/>
      <c r="I56" s="514" t="s">
        <v>900</v>
      </c>
    </row>
    <row r="57" spans="1:12" ht="14.25" customHeight="1" x14ac:dyDescent="0.2">
      <c r="A57" s="972"/>
      <c r="B57" s="973"/>
      <c r="C57" s="405">
        <v>2243</v>
      </c>
      <c r="D57" s="411">
        <v>3605</v>
      </c>
      <c r="E57" s="411"/>
      <c r="F57" s="411">
        <f t="shared" si="2"/>
        <v>3605</v>
      </c>
      <c r="G57" s="405"/>
      <c r="H57" s="986"/>
      <c r="I57" s="500" t="s">
        <v>901</v>
      </c>
    </row>
    <row r="58" spans="1:12" ht="22.5" customHeight="1" x14ac:dyDescent="0.2">
      <c r="A58" s="988">
        <v>7</v>
      </c>
      <c r="B58" s="991" t="s">
        <v>902</v>
      </c>
      <c r="C58" s="503">
        <v>5239</v>
      </c>
      <c r="D58" s="411">
        <v>0</v>
      </c>
      <c r="E58" s="438"/>
      <c r="F58" s="411">
        <f t="shared" si="2"/>
        <v>0</v>
      </c>
      <c r="G58" s="411"/>
      <c r="H58" s="994" t="s">
        <v>836</v>
      </c>
      <c r="I58" s="515" t="s">
        <v>903</v>
      </c>
    </row>
    <row r="59" spans="1:12" ht="26.25" customHeight="1" x14ac:dyDescent="0.2">
      <c r="A59" s="989"/>
      <c r="B59" s="992"/>
      <c r="C59" s="503">
        <v>2312</v>
      </c>
      <c r="D59" s="411">
        <v>3395</v>
      </c>
      <c r="E59" s="438"/>
      <c r="F59" s="411">
        <f t="shared" si="2"/>
        <v>3395</v>
      </c>
      <c r="G59" s="994"/>
      <c r="H59" s="995"/>
      <c r="I59" s="515"/>
    </row>
    <row r="60" spans="1:12" ht="36" customHeight="1" x14ac:dyDescent="0.2">
      <c r="A60" s="990"/>
      <c r="B60" s="993"/>
      <c r="C60" s="503">
        <v>2390</v>
      </c>
      <c r="D60" s="411">
        <v>2605</v>
      </c>
      <c r="E60" s="438"/>
      <c r="F60" s="411">
        <f t="shared" si="2"/>
        <v>2605</v>
      </c>
      <c r="G60" s="996"/>
      <c r="H60" s="996"/>
      <c r="I60" s="515"/>
    </row>
    <row r="61" spans="1:12" ht="22.5" x14ac:dyDescent="0.2">
      <c r="A61" s="444">
        <v>8</v>
      </c>
      <c r="B61" s="417" t="s">
        <v>904</v>
      </c>
      <c r="C61" s="503">
        <v>2314</v>
      </c>
      <c r="D61" s="411">
        <v>2565</v>
      </c>
      <c r="E61" s="438"/>
      <c r="F61" s="411">
        <f t="shared" si="2"/>
        <v>2565</v>
      </c>
      <c r="G61" s="409"/>
      <c r="H61" s="419" t="s">
        <v>905</v>
      </c>
      <c r="I61" s="515" t="s">
        <v>906</v>
      </c>
    </row>
    <row r="62" spans="1:12" x14ac:dyDescent="0.2">
      <c r="A62" s="506"/>
      <c r="B62" s="506"/>
      <c r="C62" s="506"/>
      <c r="D62" s="516"/>
      <c r="E62" s="516"/>
      <c r="F62" s="506"/>
      <c r="G62" s="506"/>
      <c r="H62" s="516"/>
      <c r="I62" s="506"/>
    </row>
    <row r="63" spans="1:12" x14ac:dyDescent="0.2">
      <c r="A63" s="508" t="s">
        <v>337</v>
      </c>
      <c r="B63" s="508"/>
      <c r="C63" s="517" t="s">
        <v>907</v>
      </c>
      <c r="E63" s="517"/>
      <c r="F63" s="517"/>
      <c r="G63" s="517"/>
      <c r="H63" s="517"/>
      <c r="I63" s="517"/>
      <c r="J63" s="517"/>
      <c r="K63" s="517"/>
      <c r="L63" s="517"/>
    </row>
    <row r="64" spans="1:12" x14ac:dyDescent="0.2">
      <c r="A64" s="508" t="s">
        <v>338</v>
      </c>
      <c r="B64" s="508"/>
      <c r="C64" s="509" t="s">
        <v>908</v>
      </c>
      <c r="E64" s="509"/>
      <c r="F64" s="509"/>
      <c r="G64" s="509"/>
      <c r="H64" s="509"/>
      <c r="I64" s="509"/>
    </row>
    <row r="65" spans="1:10" ht="48" x14ac:dyDescent="0.2">
      <c r="A65" s="399" t="s">
        <v>339</v>
      </c>
      <c r="B65" s="399" t="s">
        <v>340</v>
      </c>
      <c r="C65" s="399" t="s">
        <v>341</v>
      </c>
      <c r="D65" s="399" t="s">
        <v>342</v>
      </c>
      <c r="E65" s="399" t="s">
        <v>343</v>
      </c>
      <c r="F65" s="399" t="s">
        <v>344</v>
      </c>
      <c r="G65" s="399" t="s">
        <v>37</v>
      </c>
      <c r="H65" s="399" t="s">
        <v>345</v>
      </c>
      <c r="I65" s="399" t="s">
        <v>831</v>
      </c>
    </row>
    <row r="66" spans="1:10" x14ac:dyDescent="0.2">
      <c r="A66" s="971" t="s">
        <v>556</v>
      </c>
      <c r="B66" s="971"/>
      <c r="C66" s="402"/>
      <c r="D66" s="402">
        <f>SUM(D67:D81)</f>
        <v>196709</v>
      </c>
      <c r="E66" s="402">
        <f t="shared" ref="E66" si="3">SUM(E67:E81)</f>
        <v>0</v>
      </c>
      <c r="F66" s="402">
        <f>SUM(F67:F81)</f>
        <v>196709</v>
      </c>
      <c r="G66" s="402"/>
      <c r="H66" s="402"/>
      <c r="I66" s="500"/>
    </row>
    <row r="67" spans="1:10" ht="19.5" customHeight="1" x14ac:dyDescent="0.2">
      <c r="A67" s="972">
        <v>1</v>
      </c>
      <c r="B67" s="973" t="s">
        <v>909</v>
      </c>
      <c r="C67" s="405">
        <v>2244</v>
      </c>
      <c r="D67" s="411">
        <v>11139</v>
      </c>
      <c r="E67" s="438"/>
      <c r="F67" s="406">
        <f>D67+E67</f>
        <v>11139</v>
      </c>
      <c r="G67" s="411"/>
      <c r="H67" s="986" t="s">
        <v>910</v>
      </c>
      <c r="I67" s="500" t="s">
        <v>911</v>
      </c>
    </row>
    <row r="68" spans="1:10" ht="18" customHeight="1" x14ac:dyDescent="0.2">
      <c r="A68" s="972"/>
      <c r="B68" s="973"/>
      <c r="C68" s="405">
        <v>2312</v>
      </c>
      <c r="D68" s="411">
        <v>4961</v>
      </c>
      <c r="E68" s="438"/>
      <c r="F68" s="406">
        <f t="shared" ref="F68:F81" si="4">D68+E68</f>
        <v>4961</v>
      </c>
      <c r="G68" s="510"/>
      <c r="H68" s="986"/>
      <c r="I68" s="500"/>
    </row>
    <row r="69" spans="1:10" ht="15.75" customHeight="1" x14ac:dyDescent="0.2">
      <c r="A69" s="972"/>
      <c r="B69" s="973"/>
      <c r="C69" s="405">
        <v>2390</v>
      </c>
      <c r="D69" s="411">
        <v>200</v>
      </c>
      <c r="E69" s="437"/>
      <c r="F69" s="406">
        <f t="shared" si="4"/>
        <v>200</v>
      </c>
      <c r="G69" s="405"/>
      <c r="H69" s="986"/>
      <c r="I69" s="500" t="s">
        <v>912</v>
      </c>
    </row>
    <row r="70" spans="1:10" ht="13.5" customHeight="1" x14ac:dyDescent="0.2">
      <c r="A70" s="972"/>
      <c r="B70" s="973"/>
      <c r="C70" s="405">
        <v>5250</v>
      </c>
      <c r="D70" s="411">
        <v>943</v>
      </c>
      <c r="E70" s="438"/>
      <c r="F70" s="406">
        <f t="shared" si="4"/>
        <v>943</v>
      </c>
      <c r="G70" s="409"/>
      <c r="H70" s="986"/>
      <c r="I70" s="500"/>
    </row>
    <row r="71" spans="1:10" ht="14.25" customHeight="1" x14ac:dyDescent="0.2">
      <c r="A71" s="416">
        <v>2</v>
      </c>
      <c r="B71" s="417" t="s">
        <v>913</v>
      </c>
      <c r="C71" s="405">
        <v>2279</v>
      </c>
      <c r="D71" s="411">
        <v>1634</v>
      </c>
      <c r="E71" s="437"/>
      <c r="F71" s="406">
        <f t="shared" si="4"/>
        <v>1634</v>
      </c>
      <c r="G71" s="405"/>
      <c r="H71" s="448" t="s">
        <v>914</v>
      </c>
      <c r="I71" s="500" t="s">
        <v>915</v>
      </c>
    </row>
    <row r="72" spans="1:10" ht="24" x14ac:dyDescent="0.2">
      <c r="A72" s="972">
        <v>3</v>
      </c>
      <c r="B72" s="973" t="s">
        <v>916</v>
      </c>
      <c r="C72" s="405">
        <v>2244</v>
      </c>
      <c r="D72" s="411">
        <v>14582</v>
      </c>
      <c r="E72" s="438"/>
      <c r="F72" s="406">
        <f t="shared" si="4"/>
        <v>14582</v>
      </c>
      <c r="G72" s="418"/>
      <c r="H72" s="986" t="s">
        <v>917</v>
      </c>
      <c r="I72" s="500" t="s">
        <v>918</v>
      </c>
    </row>
    <row r="73" spans="1:10" ht="12" hidden="1" customHeight="1" x14ac:dyDescent="0.2">
      <c r="A73" s="972"/>
      <c r="B73" s="973"/>
      <c r="C73" s="405">
        <v>2244</v>
      </c>
      <c r="D73" s="411"/>
      <c r="E73" s="438"/>
      <c r="F73" s="406">
        <f t="shared" si="4"/>
        <v>0</v>
      </c>
      <c r="G73" s="405"/>
      <c r="H73" s="986"/>
      <c r="I73" s="515"/>
    </row>
    <row r="74" spans="1:10" ht="13.5" customHeight="1" x14ac:dyDescent="0.2">
      <c r="A74" s="972"/>
      <c r="B74" s="973"/>
      <c r="C74" s="405">
        <v>5240</v>
      </c>
      <c r="D74" s="411">
        <v>1349</v>
      </c>
      <c r="E74" s="438"/>
      <c r="F74" s="406">
        <f t="shared" si="4"/>
        <v>1349</v>
      </c>
      <c r="G74" s="405"/>
      <c r="H74" s="986"/>
      <c r="I74" s="515"/>
    </row>
    <row r="75" spans="1:10" ht="20.25" customHeight="1" x14ac:dyDescent="0.2">
      <c r="A75" s="972"/>
      <c r="B75" s="973"/>
      <c r="C75" s="503">
        <v>2312</v>
      </c>
      <c r="D75" s="430">
        <v>7567</v>
      </c>
      <c r="E75" s="427"/>
      <c r="F75" s="406">
        <f t="shared" si="4"/>
        <v>7567</v>
      </c>
      <c r="G75" s="418"/>
      <c r="H75" s="986"/>
      <c r="I75" s="417" t="s">
        <v>919</v>
      </c>
      <c r="J75" s="512" t="s">
        <v>887</v>
      </c>
    </row>
    <row r="76" spans="1:10" ht="72" x14ac:dyDescent="0.2">
      <c r="A76" s="972"/>
      <c r="B76" s="973"/>
      <c r="C76" s="503">
        <v>5250</v>
      </c>
      <c r="D76" s="430">
        <v>130676</v>
      </c>
      <c r="E76" s="427"/>
      <c r="F76" s="406">
        <f t="shared" si="4"/>
        <v>130676</v>
      </c>
      <c r="G76" s="409"/>
      <c r="H76" s="986"/>
      <c r="I76" s="417" t="s">
        <v>920</v>
      </c>
      <c r="J76" s="512" t="s">
        <v>887</v>
      </c>
    </row>
    <row r="77" spans="1:10" ht="19.5" customHeight="1" x14ac:dyDescent="0.2">
      <c r="A77" s="987">
        <v>4</v>
      </c>
      <c r="B77" s="973" t="s">
        <v>921</v>
      </c>
      <c r="C77" s="405">
        <v>2243</v>
      </c>
      <c r="D77" s="411">
        <v>10396</v>
      </c>
      <c r="E77" s="437"/>
      <c r="F77" s="406">
        <f t="shared" si="4"/>
        <v>10396</v>
      </c>
      <c r="G77" s="405"/>
      <c r="H77" s="986" t="s">
        <v>922</v>
      </c>
      <c r="I77" s="417" t="s">
        <v>923</v>
      </c>
    </row>
    <row r="78" spans="1:10" ht="24.75" customHeight="1" x14ac:dyDescent="0.2">
      <c r="A78" s="987"/>
      <c r="B78" s="973"/>
      <c r="C78" s="405">
        <v>5239</v>
      </c>
      <c r="D78" s="411">
        <v>6050</v>
      </c>
      <c r="E78" s="438"/>
      <c r="F78" s="406">
        <f t="shared" si="4"/>
        <v>6050</v>
      </c>
      <c r="G78" s="418"/>
      <c r="H78" s="986"/>
      <c r="I78" s="417" t="s">
        <v>924</v>
      </c>
    </row>
    <row r="79" spans="1:10" ht="24" x14ac:dyDescent="0.2">
      <c r="A79" s="416">
        <v>5</v>
      </c>
      <c r="B79" s="417" t="s">
        <v>925</v>
      </c>
      <c r="C79" s="405">
        <v>5239</v>
      </c>
      <c r="D79" s="411">
        <v>4212</v>
      </c>
      <c r="E79" s="411"/>
      <c r="F79" s="406">
        <f t="shared" si="4"/>
        <v>4212</v>
      </c>
      <c r="G79" s="405"/>
      <c r="H79" s="448" t="s">
        <v>910</v>
      </c>
      <c r="I79" s="417" t="s">
        <v>926</v>
      </c>
    </row>
    <row r="80" spans="1:10" ht="24" hidden="1" x14ac:dyDescent="0.2">
      <c r="A80" s="416">
        <v>6</v>
      </c>
      <c r="B80" s="417" t="s">
        <v>927</v>
      </c>
      <c r="C80" s="412"/>
      <c r="D80" s="437"/>
      <c r="E80" s="437"/>
      <c r="F80" s="406">
        <f t="shared" si="4"/>
        <v>0</v>
      </c>
      <c r="G80" s="412"/>
      <c r="H80" s="448"/>
      <c r="I80" s="417" t="s">
        <v>928</v>
      </c>
    </row>
    <row r="81" spans="1:10" ht="25.5" customHeight="1" x14ac:dyDescent="0.2">
      <c r="A81" s="416">
        <v>6</v>
      </c>
      <c r="B81" s="417" t="s">
        <v>929</v>
      </c>
      <c r="C81" s="405">
        <v>5250</v>
      </c>
      <c r="D81" s="411">
        <v>3000</v>
      </c>
      <c r="E81" s="411"/>
      <c r="F81" s="406">
        <f t="shared" si="4"/>
        <v>3000</v>
      </c>
      <c r="G81" s="405"/>
      <c r="H81" s="448" t="s">
        <v>922</v>
      </c>
      <c r="I81" s="501" t="s">
        <v>930</v>
      </c>
    </row>
    <row r="82" spans="1:10" x14ac:dyDescent="0.2">
      <c r="A82" s="518"/>
      <c r="B82" s="421"/>
      <c r="C82" s="519"/>
      <c r="D82" s="519"/>
      <c r="E82" s="519"/>
      <c r="F82" s="519"/>
      <c r="G82" s="519"/>
      <c r="H82" s="519"/>
      <c r="I82" s="518"/>
    </row>
    <row r="83" spans="1:10" x14ac:dyDescent="0.2">
      <c r="A83" s="508" t="s">
        <v>337</v>
      </c>
      <c r="B83" s="508"/>
      <c r="C83" s="517" t="s">
        <v>931</v>
      </c>
      <c r="E83" s="517"/>
      <c r="F83" s="517"/>
      <c r="G83" s="517"/>
      <c r="H83" s="517"/>
      <c r="I83" s="517"/>
    </row>
    <row r="84" spans="1:10" x14ac:dyDescent="0.2">
      <c r="A84" s="508" t="s">
        <v>338</v>
      </c>
      <c r="B84" s="508"/>
      <c r="C84" s="509" t="s">
        <v>932</v>
      </c>
      <c r="E84" s="509"/>
      <c r="F84" s="509"/>
      <c r="G84" s="509"/>
      <c r="H84" s="509"/>
      <c r="I84" s="509"/>
    </row>
    <row r="85" spans="1:10" ht="48" x14ac:dyDescent="0.2">
      <c r="A85" s="399" t="s">
        <v>339</v>
      </c>
      <c r="B85" s="399" t="s">
        <v>340</v>
      </c>
      <c r="C85" s="399" t="s">
        <v>341</v>
      </c>
      <c r="D85" s="399" t="s">
        <v>342</v>
      </c>
      <c r="E85" s="399" t="s">
        <v>343</v>
      </c>
      <c r="F85" s="399" t="s">
        <v>344</v>
      </c>
      <c r="G85" s="399" t="s">
        <v>37</v>
      </c>
      <c r="H85" s="399" t="s">
        <v>345</v>
      </c>
      <c r="I85" s="399" t="s">
        <v>831</v>
      </c>
    </row>
    <row r="86" spans="1:10" x14ac:dyDescent="0.2">
      <c r="A86" s="971" t="s">
        <v>556</v>
      </c>
      <c r="B86" s="971"/>
      <c r="C86" s="402"/>
      <c r="D86" s="402">
        <f>SUM(D87)</f>
        <v>250000</v>
      </c>
      <c r="E86" s="402">
        <f t="shared" ref="E86" si="5">SUM(E87)</f>
        <v>0</v>
      </c>
      <c r="F86" s="402">
        <f>SUM(F87)</f>
        <v>250000</v>
      </c>
      <c r="G86" s="402"/>
      <c r="H86" s="402"/>
      <c r="I86" s="500"/>
    </row>
    <row r="87" spans="1:10" ht="27" customHeight="1" x14ac:dyDescent="0.2">
      <c r="A87" s="416">
        <v>1</v>
      </c>
      <c r="B87" s="500" t="s">
        <v>933</v>
      </c>
      <c r="C87" s="405">
        <v>5240</v>
      </c>
      <c r="D87" s="430">
        <v>250000</v>
      </c>
      <c r="E87" s="430"/>
      <c r="F87" s="406">
        <f>D87+E87</f>
        <v>250000</v>
      </c>
      <c r="G87" s="405"/>
      <c r="H87" s="439" t="s">
        <v>934</v>
      </c>
      <c r="I87" s="500" t="s">
        <v>935</v>
      </c>
      <c r="J87" s="512" t="s">
        <v>887</v>
      </c>
    </row>
    <row r="88" spans="1:10" ht="12" customHeight="1" x14ac:dyDescent="0.2">
      <c r="A88" s="518"/>
      <c r="B88" s="421"/>
      <c r="C88" s="519"/>
      <c r="D88" s="519"/>
      <c r="E88" s="519"/>
      <c r="F88" s="519"/>
      <c r="G88" s="519"/>
      <c r="H88" s="519"/>
      <c r="I88" s="518"/>
    </row>
    <row r="89" spans="1:10" x14ac:dyDescent="0.2">
      <c r="A89" s="508" t="s">
        <v>488</v>
      </c>
      <c r="B89" s="508"/>
      <c r="C89" s="508"/>
      <c r="D89" s="508"/>
      <c r="E89" s="508"/>
      <c r="F89" s="508"/>
      <c r="G89" s="508"/>
      <c r="H89" s="520"/>
      <c r="I89" s="508"/>
    </row>
    <row r="90" spans="1:10" x14ac:dyDescent="0.2">
      <c r="A90" s="455" t="s">
        <v>936</v>
      </c>
      <c r="B90" s="455"/>
      <c r="C90" s="455"/>
      <c r="D90" s="455"/>
      <c r="E90" s="455"/>
      <c r="F90" s="455"/>
      <c r="G90" s="455"/>
      <c r="H90" s="521"/>
      <c r="I90" s="455"/>
    </row>
    <row r="91" spans="1:10" x14ac:dyDescent="0.2">
      <c r="A91" s="455"/>
      <c r="B91" s="517" t="s">
        <v>937</v>
      </c>
      <c r="C91" s="455"/>
      <c r="D91" s="455"/>
      <c r="E91" s="455"/>
      <c r="F91" s="455"/>
      <c r="G91" s="455"/>
      <c r="H91" s="521"/>
      <c r="I91" s="455"/>
    </row>
    <row r="92" spans="1:10" x14ac:dyDescent="0.2">
      <c r="A92" s="455"/>
      <c r="B92" s="517" t="s">
        <v>938</v>
      </c>
      <c r="C92" s="455"/>
      <c r="D92" s="455"/>
      <c r="E92" s="455"/>
      <c r="F92" s="455"/>
      <c r="G92" s="455"/>
      <c r="H92" s="521"/>
      <c r="I92" s="455"/>
    </row>
    <row r="93" spans="1:10" x14ac:dyDescent="0.2">
      <c r="A93" s="522"/>
      <c r="B93" s="523"/>
      <c r="C93" s="455"/>
      <c r="D93" s="455"/>
      <c r="E93" s="455"/>
      <c r="F93" s="455"/>
      <c r="G93" s="455"/>
      <c r="H93" s="521"/>
      <c r="I93" s="455"/>
    </row>
    <row r="94" spans="1:10" x14ac:dyDescent="0.2">
      <c r="A94" s="455" t="s">
        <v>939</v>
      </c>
      <c r="B94" s="517"/>
      <c r="C94" s="455"/>
      <c r="D94" s="455"/>
      <c r="E94" s="455"/>
      <c r="F94" s="455"/>
      <c r="G94" s="455"/>
      <c r="H94" s="521"/>
      <c r="I94" s="455"/>
    </row>
    <row r="95" spans="1:10" x14ac:dyDescent="0.2">
      <c r="A95" s="455"/>
      <c r="B95" s="517" t="s">
        <v>940</v>
      </c>
      <c r="C95" s="455"/>
      <c r="D95" s="455"/>
      <c r="E95" s="455"/>
      <c r="F95" s="455"/>
      <c r="G95" s="455"/>
      <c r="H95" s="521"/>
      <c r="I95" s="455"/>
    </row>
    <row r="96" spans="1:10" x14ac:dyDescent="0.2">
      <c r="A96" s="524"/>
      <c r="B96" s="517" t="s">
        <v>941</v>
      </c>
      <c r="C96" s="525"/>
      <c r="D96" s="525"/>
      <c r="E96" s="525"/>
      <c r="F96" s="525"/>
      <c r="G96" s="525"/>
      <c r="H96" s="526"/>
      <c r="I96" s="525"/>
    </row>
    <row r="97" spans="1:9" x14ac:dyDescent="0.2">
      <c r="A97" s="455"/>
      <c r="B97" s="517" t="s">
        <v>942</v>
      </c>
      <c r="C97" s="455"/>
      <c r="D97" s="521"/>
      <c r="E97" s="521"/>
      <c r="F97" s="455"/>
      <c r="G97" s="455"/>
      <c r="H97" s="455"/>
    </row>
    <row r="98" spans="1:9" x14ac:dyDescent="0.2">
      <c r="A98" s="455"/>
      <c r="B98" s="517" t="s">
        <v>943</v>
      </c>
      <c r="C98" s="455"/>
      <c r="D98" s="521"/>
      <c r="E98" s="521"/>
      <c r="F98" s="455"/>
      <c r="G98" s="455"/>
      <c r="H98" s="455"/>
    </row>
    <row r="99" spans="1:9" x14ac:dyDescent="0.2">
      <c r="A99" s="455"/>
      <c r="B99" s="517" t="s">
        <v>944</v>
      </c>
      <c r="C99" s="455"/>
      <c r="D99" s="455"/>
      <c r="E99" s="455"/>
      <c r="F99" s="455"/>
      <c r="G99" s="455"/>
      <c r="H99" s="521"/>
      <c r="I99" s="455"/>
    </row>
    <row r="100" spans="1:9" x14ac:dyDescent="0.2">
      <c r="A100" s="455"/>
      <c r="B100" s="517" t="s">
        <v>945</v>
      </c>
      <c r="C100" s="455"/>
      <c r="D100" s="455"/>
      <c r="E100" s="455"/>
      <c r="F100" s="455"/>
      <c r="G100" s="455"/>
      <c r="H100" s="521"/>
      <c r="I100" s="455"/>
    </row>
    <row r="101" spans="1:9" x14ac:dyDescent="0.2">
      <c r="A101" s="455"/>
      <c r="B101" s="517" t="s">
        <v>946</v>
      </c>
      <c r="C101" s="455"/>
      <c r="D101" s="455"/>
      <c r="E101" s="455"/>
      <c r="F101" s="455"/>
      <c r="G101" s="455"/>
      <c r="H101" s="521"/>
      <c r="I101" s="455"/>
    </row>
    <row r="102" spans="1:9" x14ac:dyDescent="0.2">
      <c r="A102" s="455"/>
      <c r="B102" s="517" t="s">
        <v>947</v>
      </c>
      <c r="C102" s="455"/>
      <c r="D102" s="455"/>
      <c r="E102" s="455"/>
      <c r="F102" s="455"/>
      <c r="G102" s="455"/>
      <c r="H102" s="521"/>
      <c r="I102" s="455"/>
    </row>
    <row r="103" spans="1:9" x14ac:dyDescent="0.2">
      <c r="A103" s="455"/>
      <c r="B103" s="517" t="s">
        <v>948</v>
      </c>
      <c r="C103" s="455"/>
      <c r="D103" s="455"/>
      <c r="E103" s="455"/>
      <c r="F103" s="455"/>
      <c r="G103" s="455"/>
      <c r="H103" s="521"/>
      <c r="I103" s="455"/>
    </row>
    <row r="104" spans="1:9" x14ac:dyDescent="0.2">
      <c r="A104" s="455"/>
      <c r="B104" s="517" t="s">
        <v>949</v>
      </c>
      <c r="C104" s="455"/>
      <c r="D104" s="455"/>
      <c r="E104" s="455"/>
      <c r="F104" s="455"/>
      <c r="G104" s="455"/>
      <c r="H104" s="521"/>
      <c r="I104" s="455"/>
    </row>
    <row r="105" spans="1:9" x14ac:dyDescent="0.2">
      <c r="A105" s="455"/>
      <c r="B105" s="517" t="s">
        <v>950</v>
      </c>
      <c r="C105" s="455"/>
      <c r="D105" s="455"/>
      <c r="E105" s="455"/>
      <c r="F105" s="455"/>
      <c r="G105" s="455"/>
      <c r="H105" s="521"/>
      <c r="I105" s="455"/>
    </row>
    <row r="106" spans="1:9" x14ac:dyDescent="0.2">
      <c r="A106" s="455"/>
      <c r="B106" s="517" t="s">
        <v>951</v>
      </c>
      <c r="C106" s="455"/>
      <c r="D106" s="455"/>
      <c r="E106" s="455"/>
      <c r="F106" s="455"/>
      <c r="G106" s="455"/>
      <c r="H106" s="521"/>
      <c r="I106" s="455"/>
    </row>
    <row r="107" spans="1:9" x14ac:dyDescent="0.2">
      <c r="A107" s="455"/>
      <c r="B107" s="517" t="s">
        <v>952</v>
      </c>
      <c r="C107" s="455"/>
      <c r="D107" s="455"/>
      <c r="E107" s="455"/>
      <c r="F107" s="455"/>
      <c r="G107" s="455"/>
      <c r="H107" s="521"/>
      <c r="I107" s="455"/>
    </row>
    <row r="108" spans="1:9" x14ac:dyDescent="0.2">
      <c r="A108" s="455"/>
      <c r="B108" s="517" t="s">
        <v>953</v>
      </c>
      <c r="C108" s="455"/>
      <c r="D108" s="455"/>
      <c r="E108" s="455"/>
      <c r="F108" s="455"/>
      <c r="G108" s="455"/>
      <c r="H108" s="521"/>
      <c r="I108" s="455"/>
    </row>
    <row r="109" spans="1:9" x14ac:dyDescent="0.2">
      <c r="A109" s="455"/>
      <c r="B109" s="517" t="s">
        <v>954</v>
      </c>
      <c r="C109" s="455"/>
      <c r="D109" s="455"/>
      <c r="E109" s="455"/>
      <c r="F109" s="455"/>
      <c r="G109" s="455"/>
      <c r="H109" s="521"/>
      <c r="I109" s="455"/>
    </row>
    <row r="110" spans="1:9" x14ac:dyDescent="0.2">
      <c r="A110" s="455"/>
      <c r="B110" s="517" t="s">
        <v>955</v>
      </c>
      <c r="C110" s="455"/>
      <c r="D110" s="455"/>
      <c r="E110" s="455"/>
      <c r="F110" s="455"/>
      <c r="G110" s="455"/>
      <c r="H110" s="521"/>
      <c r="I110" s="455"/>
    </row>
    <row r="111" spans="1:9" x14ac:dyDescent="0.2">
      <c r="A111" s="455"/>
      <c r="B111" s="517" t="s">
        <v>956</v>
      </c>
      <c r="C111" s="455"/>
      <c r="D111" s="455"/>
      <c r="E111" s="455"/>
      <c r="F111" s="455"/>
      <c r="G111" s="455"/>
      <c r="H111" s="521"/>
      <c r="I111" s="455"/>
    </row>
    <row r="112" spans="1:9" x14ac:dyDescent="0.2">
      <c r="A112" s="455"/>
      <c r="B112" s="517" t="s">
        <v>957</v>
      </c>
      <c r="C112" s="455"/>
      <c r="D112" s="455"/>
      <c r="E112" s="455"/>
      <c r="F112" s="455"/>
      <c r="G112" s="455"/>
      <c r="H112" s="521"/>
      <c r="I112" s="455"/>
    </row>
    <row r="113" spans="1:14" ht="12" customHeight="1" x14ac:dyDescent="0.2">
      <c r="A113" s="455"/>
      <c r="B113" s="517" t="s">
        <v>958</v>
      </c>
      <c r="C113" s="455"/>
      <c r="D113" s="455"/>
      <c r="E113" s="455"/>
      <c r="F113" s="455"/>
      <c r="G113" s="455"/>
      <c r="H113" s="521"/>
      <c r="I113" s="455"/>
    </row>
    <row r="114" spans="1:14" x14ac:dyDescent="0.2">
      <c r="A114" s="455"/>
      <c r="B114" s="517" t="s">
        <v>959</v>
      </c>
      <c r="C114" s="455"/>
      <c r="D114" s="455"/>
      <c r="E114" s="455"/>
      <c r="F114" s="455"/>
      <c r="G114" s="455"/>
      <c r="H114" s="521"/>
      <c r="I114" s="455"/>
    </row>
    <row r="115" spans="1:14" x14ac:dyDescent="0.2">
      <c r="A115" s="455"/>
      <c r="B115" s="517" t="s">
        <v>960</v>
      </c>
      <c r="C115" s="455"/>
      <c r="D115" s="455"/>
      <c r="E115" s="455"/>
      <c r="F115" s="455"/>
      <c r="G115" s="455"/>
      <c r="H115" s="521"/>
      <c r="I115" s="455"/>
    </row>
    <row r="116" spans="1:14" x14ac:dyDescent="0.2">
      <c r="A116" s="455" t="s">
        <v>961</v>
      </c>
      <c r="B116" s="517"/>
      <c r="C116" s="455"/>
      <c r="D116" s="455"/>
      <c r="E116" s="455"/>
      <c r="F116" s="455"/>
      <c r="G116" s="455"/>
      <c r="H116" s="521"/>
      <c r="I116" s="455"/>
    </row>
    <row r="117" spans="1:14" x14ac:dyDescent="0.2">
      <c r="A117" s="455"/>
      <c r="B117" s="517" t="s">
        <v>962</v>
      </c>
      <c r="C117" s="455"/>
      <c r="D117" s="455"/>
      <c r="E117" s="455"/>
      <c r="F117" s="455"/>
      <c r="G117" s="455"/>
      <c r="H117" s="521"/>
      <c r="I117" s="455"/>
    </row>
    <row r="118" spans="1:14" x14ac:dyDescent="0.2">
      <c r="A118" s="455"/>
      <c r="B118" s="517" t="s">
        <v>963</v>
      </c>
      <c r="C118" s="455"/>
      <c r="D118" s="455"/>
      <c r="E118" s="455"/>
      <c r="F118" s="455"/>
      <c r="G118" s="455"/>
      <c r="H118" s="521"/>
      <c r="I118" s="455"/>
    </row>
    <row r="119" spans="1:14" x14ac:dyDescent="0.2">
      <c r="A119" s="455"/>
      <c r="B119" s="517" t="s">
        <v>964</v>
      </c>
      <c r="C119" s="455"/>
      <c r="D119" s="455"/>
      <c r="E119" s="455"/>
      <c r="F119" s="455"/>
      <c r="G119" s="455"/>
      <c r="H119" s="521"/>
      <c r="I119" s="455"/>
    </row>
    <row r="120" spans="1:14" x14ac:dyDescent="0.2">
      <c r="A120" s="508"/>
      <c r="B120" s="454"/>
      <c r="C120" s="508"/>
      <c r="D120" s="508"/>
      <c r="E120" s="508"/>
      <c r="F120" s="508"/>
      <c r="G120" s="508"/>
      <c r="H120" s="520"/>
      <c r="I120" s="508"/>
    </row>
    <row r="121" spans="1:14" x14ac:dyDescent="0.2">
      <c r="A121" s="508"/>
      <c r="B121" s="508"/>
      <c r="C121" s="508"/>
      <c r="D121" s="508"/>
      <c r="E121" s="508"/>
      <c r="F121" s="508"/>
      <c r="G121" s="508"/>
      <c r="H121" s="520"/>
      <c r="I121" s="508"/>
    </row>
    <row r="122" spans="1:14" s="476" customFormat="1" ht="23.25" customHeight="1" x14ac:dyDescent="0.3">
      <c r="A122" s="981"/>
      <c r="B122" s="981"/>
      <c r="C122" s="981"/>
      <c r="D122" s="981"/>
      <c r="E122" s="981"/>
      <c r="F122" s="981"/>
      <c r="G122" s="981"/>
      <c r="H122" s="981"/>
      <c r="I122" s="475"/>
      <c r="J122" s="475"/>
      <c r="K122" s="475"/>
      <c r="L122" s="475"/>
      <c r="M122" s="475"/>
      <c r="N122" s="475"/>
    </row>
    <row r="123" spans="1:14" x14ac:dyDescent="0.2">
      <c r="A123" s="508"/>
      <c r="B123" s="508"/>
      <c r="C123" s="508"/>
      <c r="D123" s="508"/>
      <c r="E123" s="508"/>
      <c r="F123" s="508"/>
      <c r="G123" s="508"/>
      <c r="H123" s="520"/>
      <c r="I123" s="508"/>
    </row>
    <row r="124" spans="1:14" x14ac:dyDescent="0.2">
      <c r="A124" s="508"/>
      <c r="B124" s="508"/>
      <c r="C124" s="508"/>
      <c r="D124" s="508"/>
      <c r="E124" s="508"/>
      <c r="F124" s="508"/>
      <c r="G124" s="508"/>
      <c r="H124" s="520"/>
      <c r="I124" s="508"/>
    </row>
    <row r="125" spans="1:14" x14ac:dyDescent="0.2">
      <c r="A125" s="508"/>
      <c r="B125" s="508"/>
      <c r="C125" s="508"/>
      <c r="D125" s="508"/>
      <c r="E125" s="508"/>
      <c r="F125" s="508"/>
      <c r="G125" s="508"/>
      <c r="H125" s="520"/>
      <c r="I125" s="508"/>
    </row>
    <row r="126" spans="1:14" x14ac:dyDescent="0.2">
      <c r="A126" s="508"/>
      <c r="B126" s="508"/>
      <c r="C126" s="508"/>
      <c r="D126" s="508"/>
      <c r="E126" s="508"/>
      <c r="F126" s="508"/>
      <c r="G126" s="508"/>
      <c r="H126" s="520"/>
      <c r="I126" s="508"/>
    </row>
  </sheetData>
  <sheetProtection algorithmName="SHA-512" hashValue="n0+OkQspA4JEpgFI2GNVLCzSBy4i2RvVWXxkEBxBC+6QyQmv7a5TCsCl2hUf8dHmXptfgTBfDc4NSe8QlP9qHg==" saltValue="XiZO4Rc/nndd9emMvE1V+g==" spinCount="100000" sheet="1" objects="1" scenarios="1"/>
  <mergeCells count="41">
    <mergeCell ref="A12:B12"/>
    <mergeCell ref="F1:K1"/>
    <mergeCell ref="F2:K2"/>
    <mergeCell ref="A4:B4"/>
    <mergeCell ref="A5:B5"/>
    <mergeCell ref="A6:I6"/>
    <mergeCell ref="A17:A18"/>
    <mergeCell ref="B17:B18"/>
    <mergeCell ref="H17:H18"/>
    <mergeCell ref="I19:I20"/>
    <mergeCell ref="A21:A22"/>
    <mergeCell ref="B21:B22"/>
    <mergeCell ref="H21:H22"/>
    <mergeCell ref="I27:I29"/>
    <mergeCell ref="A38:B38"/>
    <mergeCell ref="I40:I41"/>
    <mergeCell ref="A48:A49"/>
    <mergeCell ref="B48:B49"/>
    <mergeCell ref="H48:H49"/>
    <mergeCell ref="A67:A70"/>
    <mergeCell ref="B67:B70"/>
    <mergeCell ref="H67:H70"/>
    <mergeCell ref="A50:A54"/>
    <mergeCell ref="B50:B54"/>
    <mergeCell ref="H50:H54"/>
    <mergeCell ref="A55:A57"/>
    <mergeCell ref="B55:B57"/>
    <mergeCell ref="H55:H57"/>
    <mergeCell ref="A58:A60"/>
    <mergeCell ref="B58:B60"/>
    <mergeCell ref="H58:H60"/>
    <mergeCell ref="G59:G60"/>
    <mergeCell ref="A66:B66"/>
    <mergeCell ref="A86:B86"/>
    <mergeCell ref="A122:H122"/>
    <mergeCell ref="A72:A76"/>
    <mergeCell ref="B72:B76"/>
    <mergeCell ref="H72:H76"/>
    <mergeCell ref="A77:A78"/>
    <mergeCell ref="B77:B78"/>
    <mergeCell ref="H77:H78"/>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&amp;R&amp;"Times New Roman,Regular"&amp;9 30.pielikums Jūrmalas pilsētas domes
2019.gada 19.decembra saistošajiem noteikumiem Nr.56
(protokols Nr.16, 31.punkts)</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39"/>
  <sheetViews>
    <sheetView view="pageLayout" zoomScaleNormal="100" workbookViewId="0">
      <selection activeCell="N8" sqref="N8"/>
    </sheetView>
  </sheetViews>
  <sheetFormatPr defaultRowHeight="12" outlineLevelCol="1" x14ac:dyDescent="0.25"/>
  <cols>
    <col min="1" max="1" width="3.28515625" style="340" bestFit="1" customWidth="1"/>
    <col min="2" max="2" width="35.28515625" style="340" customWidth="1"/>
    <col min="3" max="3" width="11.5703125" style="340" customWidth="1"/>
    <col min="4" max="4" width="11" style="340" hidden="1" customWidth="1" outlineLevel="1"/>
    <col min="5" max="5" width="9.42578125" style="340" hidden="1" customWidth="1" outlineLevel="1"/>
    <col min="6" max="6" width="11.5703125" style="340" hidden="1" customWidth="1" outlineLevel="1"/>
    <col min="7" max="7" width="9.42578125" style="340" hidden="1" customWidth="1" outlineLevel="1"/>
    <col min="8" max="8" width="10.5703125" style="340" customWidth="1" collapsed="1"/>
    <col min="9" max="9" width="9.42578125" style="340" customWidth="1"/>
    <col min="10" max="10" width="29" style="340" hidden="1" customWidth="1" outlineLevel="1"/>
    <col min="11" max="11" width="19.140625" style="340" customWidth="1" collapsed="1"/>
    <col min="12" max="12" width="9.140625" style="340" customWidth="1"/>
    <col min="13" max="16384" width="9.140625" style="340"/>
  </cols>
  <sheetData>
    <row r="1" spans="1:12" x14ac:dyDescent="0.2">
      <c r="K1" s="276" t="s">
        <v>677</v>
      </c>
    </row>
    <row r="2" spans="1:12" x14ac:dyDescent="0.2">
      <c r="K2" s="276" t="s">
        <v>334</v>
      </c>
    </row>
    <row r="3" spans="1:12" x14ac:dyDescent="0.25">
      <c r="A3" s="1012" t="s">
        <v>2</v>
      </c>
      <c r="B3" s="1012"/>
      <c r="C3" s="340" t="s">
        <v>541</v>
      </c>
    </row>
    <row r="4" spans="1:12" x14ac:dyDescent="0.25">
      <c r="A4" s="1012" t="s">
        <v>4</v>
      </c>
      <c r="B4" s="1012"/>
      <c r="C4" s="341">
        <v>90000056357</v>
      </c>
    </row>
    <row r="5" spans="1:12" x14ac:dyDescent="0.25">
      <c r="A5" s="341"/>
      <c r="B5" s="341"/>
    </row>
    <row r="6" spans="1:12" ht="15.75" x14ac:dyDescent="0.25">
      <c r="A6" s="1017" t="s">
        <v>335</v>
      </c>
      <c r="B6" s="1017"/>
      <c r="C6" s="1017"/>
      <c r="D6" s="1017"/>
      <c r="E6" s="1017"/>
      <c r="F6" s="1017"/>
      <c r="G6" s="1017"/>
      <c r="H6" s="1017"/>
      <c r="I6" s="1017"/>
      <c r="J6" s="1017"/>
      <c r="K6" s="1017"/>
    </row>
    <row r="7" spans="1:12" ht="12" customHeight="1" x14ac:dyDescent="0.25">
      <c r="A7" s="342"/>
      <c r="B7" s="342"/>
      <c r="C7" s="342"/>
      <c r="D7" s="342"/>
      <c r="E7" s="342"/>
      <c r="F7" s="342"/>
      <c r="G7" s="342"/>
      <c r="H7" s="342"/>
      <c r="I7" s="342"/>
      <c r="J7" s="342"/>
      <c r="K7" s="342"/>
    </row>
    <row r="8" spans="1:12" ht="15.75" x14ac:dyDescent="0.25">
      <c r="A8" s="1012" t="s">
        <v>336</v>
      </c>
      <c r="B8" s="1012"/>
      <c r="C8" s="343" t="s">
        <v>553</v>
      </c>
      <c r="D8" s="343"/>
      <c r="E8" s="343"/>
      <c r="F8" s="343"/>
      <c r="G8" s="343"/>
      <c r="H8" s="343"/>
      <c r="I8" s="343"/>
      <c r="J8" s="343"/>
      <c r="K8" s="343"/>
    </row>
    <row r="9" spans="1:12" x14ac:dyDescent="0.2">
      <c r="A9" s="1012" t="s">
        <v>337</v>
      </c>
      <c r="B9" s="1012"/>
      <c r="C9" s="344" t="s">
        <v>554</v>
      </c>
      <c r="D9" s="344"/>
      <c r="E9" s="344"/>
      <c r="F9" s="344"/>
      <c r="G9" s="344"/>
      <c r="H9" s="344"/>
      <c r="I9" s="344"/>
      <c r="J9" s="344"/>
      <c r="K9" s="344"/>
    </row>
    <row r="10" spans="1:12" x14ac:dyDescent="0.2">
      <c r="A10" s="1012" t="s">
        <v>338</v>
      </c>
      <c r="B10" s="1012"/>
      <c r="C10" s="345" t="s">
        <v>555</v>
      </c>
      <c r="D10" s="345"/>
      <c r="E10" s="345"/>
      <c r="F10" s="345"/>
      <c r="G10" s="345"/>
      <c r="H10" s="345"/>
      <c r="I10" s="345"/>
      <c r="J10" s="345"/>
      <c r="K10" s="345"/>
    </row>
    <row r="11" spans="1:12" ht="28.5" customHeight="1" x14ac:dyDescent="0.25">
      <c r="A11" s="1013" t="s">
        <v>339</v>
      </c>
      <c r="B11" s="1013" t="s">
        <v>340</v>
      </c>
      <c r="C11" s="1013" t="s">
        <v>341</v>
      </c>
      <c r="D11" s="1015" t="s">
        <v>342</v>
      </c>
      <c r="E11" s="1016"/>
      <c r="F11" s="1015" t="s">
        <v>343</v>
      </c>
      <c r="G11" s="1016"/>
      <c r="H11" s="1015" t="s">
        <v>344</v>
      </c>
      <c r="I11" s="1016"/>
      <c r="J11" s="1005" t="s">
        <v>37</v>
      </c>
      <c r="K11" s="1007" t="s">
        <v>345</v>
      </c>
    </row>
    <row r="12" spans="1:12" ht="31.5" customHeight="1" x14ac:dyDescent="0.25">
      <c r="A12" s="1014"/>
      <c r="B12" s="1014"/>
      <c r="C12" s="1014"/>
      <c r="D12" s="346" t="s">
        <v>346</v>
      </c>
      <c r="E12" s="346" t="s">
        <v>347</v>
      </c>
      <c r="F12" s="346" t="s">
        <v>346</v>
      </c>
      <c r="G12" s="346" t="s">
        <v>347</v>
      </c>
      <c r="H12" s="346" t="s">
        <v>346</v>
      </c>
      <c r="I12" s="346" t="s">
        <v>347</v>
      </c>
      <c r="J12" s="1006"/>
      <c r="K12" s="1008"/>
    </row>
    <row r="13" spans="1:12" ht="12.75" customHeight="1" x14ac:dyDescent="0.25">
      <c r="A13" s="1009" t="s">
        <v>556</v>
      </c>
      <c r="B13" s="1010"/>
      <c r="C13" s="347"/>
      <c r="D13" s="347">
        <f>SUM(D14:D33)</f>
        <v>165344</v>
      </c>
      <c r="E13" s="347">
        <f>SUM(E14:E33)</f>
        <v>20018</v>
      </c>
      <c r="F13" s="347">
        <f>SUM(F14:F33)</f>
        <v>0</v>
      </c>
      <c r="G13" s="347">
        <f>SUM(G14:G33)</f>
        <v>0</v>
      </c>
      <c r="H13" s="347">
        <f>D13+F13</f>
        <v>165344</v>
      </c>
      <c r="I13" s="347">
        <f>E13+G13</f>
        <v>20018</v>
      </c>
      <c r="J13" s="348"/>
      <c r="K13" s="348"/>
    </row>
    <row r="14" spans="1:12" ht="13.5" customHeight="1" x14ac:dyDescent="0.25">
      <c r="A14" s="349">
        <v>1</v>
      </c>
      <c r="B14" s="350" t="s">
        <v>557</v>
      </c>
      <c r="C14" s="351">
        <v>2212</v>
      </c>
      <c r="D14" s="352">
        <v>300</v>
      </c>
      <c r="E14" s="352">
        <v>200</v>
      </c>
      <c r="F14" s="352"/>
      <c r="G14" s="352"/>
      <c r="H14" s="352">
        <f>D14+F14</f>
        <v>300</v>
      </c>
      <c r="I14" s="352">
        <f>E14+G14</f>
        <v>200</v>
      </c>
      <c r="J14" s="337"/>
      <c r="K14" s="353" t="s">
        <v>558</v>
      </c>
      <c r="L14" s="354"/>
    </row>
    <row r="15" spans="1:12" ht="53.25" customHeight="1" x14ac:dyDescent="0.25">
      <c r="A15" s="349">
        <v>2</v>
      </c>
      <c r="B15" s="355" t="s">
        <v>559</v>
      </c>
      <c r="C15" s="351">
        <v>2223</v>
      </c>
      <c r="D15" s="352">
        <v>5000</v>
      </c>
      <c r="E15" s="352">
        <v>0</v>
      </c>
      <c r="F15" s="352"/>
      <c r="G15" s="352"/>
      <c r="H15" s="352">
        <f t="shared" ref="H15:I33" si="0">D15+F15</f>
        <v>5000</v>
      </c>
      <c r="I15" s="352">
        <f t="shared" si="0"/>
        <v>0</v>
      </c>
      <c r="J15" s="337"/>
      <c r="K15" s="353" t="s">
        <v>560</v>
      </c>
    </row>
    <row r="16" spans="1:12" ht="44.25" customHeight="1" x14ac:dyDescent="0.25">
      <c r="A16" s="349">
        <v>3</v>
      </c>
      <c r="B16" s="355" t="s">
        <v>561</v>
      </c>
      <c r="C16" s="351">
        <v>2243</v>
      </c>
      <c r="D16" s="352">
        <v>1890</v>
      </c>
      <c r="E16" s="352">
        <v>2610</v>
      </c>
      <c r="F16" s="352"/>
      <c r="G16" s="352"/>
      <c r="H16" s="352">
        <f t="shared" si="0"/>
        <v>1890</v>
      </c>
      <c r="I16" s="352">
        <f t="shared" si="0"/>
        <v>2610</v>
      </c>
      <c r="J16" s="337"/>
      <c r="K16" s="353" t="s">
        <v>562</v>
      </c>
    </row>
    <row r="17" spans="1:11" ht="41.25" customHeight="1" x14ac:dyDescent="0.25">
      <c r="A17" s="349">
        <v>4</v>
      </c>
      <c r="B17" s="355" t="s">
        <v>563</v>
      </c>
      <c r="C17" s="351">
        <v>2244</v>
      </c>
      <c r="D17" s="352">
        <v>1500</v>
      </c>
      <c r="E17" s="352">
        <v>0</v>
      </c>
      <c r="F17" s="352"/>
      <c r="G17" s="352"/>
      <c r="H17" s="352">
        <f t="shared" si="0"/>
        <v>1500</v>
      </c>
      <c r="I17" s="352">
        <f t="shared" si="0"/>
        <v>0</v>
      </c>
      <c r="J17" s="337"/>
      <c r="K17" s="353" t="s">
        <v>562</v>
      </c>
    </row>
    <row r="18" spans="1:11" ht="32.25" customHeight="1" x14ac:dyDescent="0.25">
      <c r="A18" s="349">
        <v>5</v>
      </c>
      <c r="B18" s="355" t="s">
        <v>132</v>
      </c>
      <c r="C18" s="351">
        <v>2251</v>
      </c>
      <c r="D18" s="352">
        <v>1900</v>
      </c>
      <c r="E18" s="352">
        <v>0</v>
      </c>
      <c r="F18" s="352"/>
      <c r="G18" s="352"/>
      <c r="H18" s="352">
        <f t="shared" si="0"/>
        <v>1900</v>
      </c>
      <c r="I18" s="352">
        <f t="shared" si="0"/>
        <v>0</v>
      </c>
      <c r="J18" s="337"/>
      <c r="K18" s="353" t="s">
        <v>564</v>
      </c>
    </row>
    <row r="19" spans="1:11" ht="27" customHeight="1" x14ac:dyDescent="0.25">
      <c r="A19" s="349">
        <v>6</v>
      </c>
      <c r="B19" s="355" t="s">
        <v>565</v>
      </c>
      <c r="C19" s="351">
        <v>2259</v>
      </c>
      <c r="D19" s="352">
        <v>730</v>
      </c>
      <c r="E19" s="352">
        <v>0</v>
      </c>
      <c r="F19" s="352"/>
      <c r="G19" s="352"/>
      <c r="H19" s="352">
        <f t="shared" si="0"/>
        <v>730</v>
      </c>
      <c r="I19" s="352">
        <f t="shared" si="0"/>
        <v>0</v>
      </c>
      <c r="J19" s="337"/>
      <c r="K19" s="353" t="s">
        <v>564</v>
      </c>
    </row>
    <row r="20" spans="1:11" ht="24" x14ac:dyDescent="0.25">
      <c r="A20" s="349">
        <v>7</v>
      </c>
      <c r="B20" s="355" t="s">
        <v>139</v>
      </c>
      <c r="C20" s="351">
        <v>2264</v>
      </c>
      <c r="D20" s="352">
        <v>2500</v>
      </c>
      <c r="E20" s="352">
        <v>0</v>
      </c>
      <c r="F20" s="352"/>
      <c r="G20" s="352"/>
      <c r="H20" s="352">
        <f t="shared" si="0"/>
        <v>2500</v>
      </c>
      <c r="I20" s="352">
        <f t="shared" si="0"/>
        <v>0</v>
      </c>
      <c r="J20" s="337"/>
      <c r="K20" s="353" t="s">
        <v>564</v>
      </c>
    </row>
    <row r="21" spans="1:11" ht="41.25" customHeight="1" x14ac:dyDescent="0.25">
      <c r="A21" s="349">
        <v>8</v>
      </c>
      <c r="B21" s="355" t="s">
        <v>566</v>
      </c>
      <c r="C21" s="351">
        <v>2311</v>
      </c>
      <c r="D21" s="352">
        <v>5000</v>
      </c>
      <c r="E21" s="356">
        <v>1000</v>
      </c>
      <c r="F21" s="356"/>
      <c r="G21" s="356"/>
      <c r="H21" s="352">
        <f t="shared" si="0"/>
        <v>5000</v>
      </c>
      <c r="I21" s="352">
        <f t="shared" si="0"/>
        <v>1000</v>
      </c>
      <c r="J21" s="357"/>
      <c r="K21" s="353" t="s">
        <v>562</v>
      </c>
    </row>
    <row r="22" spans="1:11" ht="29.25" customHeight="1" x14ac:dyDescent="0.25">
      <c r="A22" s="349">
        <v>9</v>
      </c>
      <c r="B22" s="355" t="s">
        <v>567</v>
      </c>
      <c r="C22" s="351">
        <v>2311</v>
      </c>
      <c r="D22" s="358">
        <v>0</v>
      </c>
      <c r="E22" s="359">
        <v>30</v>
      </c>
      <c r="F22" s="356"/>
      <c r="G22" s="356"/>
      <c r="H22" s="352">
        <f t="shared" si="0"/>
        <v>0</v>
      </c>
      <c r="I22" s="352">
        <f t="shared" si="0"/>
        <v>30</v>
      </c>
      <c r="J22" s="357"/>
      <c r="K22" s="353" t="s">
        <v>564</v>
      </c>
    </row>
    <row r="23" spans="1:11" ht="29.25" customHeight="1" x14ac:dyDescent="0.25">
      <c r="A23" s="349">
        <v>10</v>
      </c>
      <c r="B23" s="355" t="s">
        <v>152</v>
      </c>
      <c r="C23" s="351">
        <v>2312</v>
      </c>
      <c r="D23" s="358">
        <v>0</v>
      </c>
      <c r="E23" s="359">
        <v>752</v>
      </c>
      <c r="F23" s="356"/>
      <c r="G23" s="356"/>
      <c r="H23" s="352">
        <f t="shared" si="0"/>
        <v>0</v>
      </c>
      <c r="I23" s="352">
        <f t="shared" si="0"/>
        <v>752</v>
      </c>
      <c r="J23" s="357"/>
      <c r="K23" s="353" t="s">
        <v>564</v>
      </c>
    </row>
    <row r="24" spans="1:11" ht="31.5" customHeight="1" x14ac:dyDescent="0.25">
      <c r="A24" s="349">
        <v>11</v>
      </c>
      <c r="B24" s="355" t="s">
        <v>153</v>
      </c>
      <c r="C24" s="351">
        <v>2313</v>
      </c>
      <c r="D24" s="358">
        <v>0</v>
      </c>
      <c r="E24" s="359">
        <v>480</v>
      </c>
      <c r="F24" s="356"/>
      <c r="G24" s="356"/>
      <c r="H24" s="352">
        <f t="shared" si="0"/>
        <v>0</v>
      </c>
      <c r="I24" s="352">
        <f t="shared" si="0"/>
        <v>480</v>
      </c>
      <c r="J24" s="360"/>
      <c r="K24" s="361" t="s">
        <v>564</v>
      </c>
    </row>
    <row r="25" spans="1:11" ht="37.5" customHeight="1" x14ac:dyDescent="0.25">
      <c r="A25" s="349">
        <v>12</v>
      </c>
      <c r="B25" s="355" t="s">
        <v>568</v>
      </c>
      <c r="C25" s="351">
        <v>2512</v>
      </c>
      <c r="D25" s="358">
        <v>0</v>
      </c>
      <c r="E25" s="359">
        <f>3679+578</f>
        <v>4257</v>
      </c>
      <c r="F25" s="356"/>
      <c r="G25" s="356"/>
      <c r="H25" s="352">
        <f t="shared" si="0"/>
        <v>0</v>
      </c>
      <c r="I25" s="352">
        <f t="shared" si="0"/>
        <v>4257</v>
      </c>
      <c r="J25" s="357"/>
      <c r="K25" s="353" t="s">
        <v>562</v>
      </c>
    </row>
    <row r="26" spans="1:11" ht="45.75" customHeight="1" x14ac:dyDescent="0.25">
      <c r="A26" s="349">
        <v>13</v>
      </c>
      <c r="B26" s="355" t="s">
        <v>218</v>
      </c>
      <c r="C26" s="351">
        <v>5121</v>
      </c>
      <c r="D26" s="358">
        <v>62600</v>
      </c>
      <c r="E26" s="359">
        <v>0</v>
      </c>
      <c r="F26" s="356"/>
      <c r="G26" s="356"/>
      <c r="H26" s="352">
        <f t="shared" si="0"/>
        <v>62600</v>
      </c>
      <c r="I26" s="352">
        <f t="shared" si="0"/>
        <v>0</v>
      </c>
      <c r="J26" s="357"/>
      <c r="K26" s="362" t="s">
        <v>569</v>
      </c>
    </row>
    <row r="27" spans="1:11" ht="30" customHeight="1" x14ac:dyDescent="0.25">
      <c r="A27" s="349">
        <v>14</v>
      </c>
      <c r="B27" s="355" t="s">
        <v>570</v>
      </c>
      <c r="C27" s="351">
        <v>5238</v>
      </c>
      <c r="D27" s="359">
        <f>16000-3200</f>
        <v>12800</v>
      </c>
      <c r="E27" s="359">
        <v>0</v>
      </c>
      <c r="F27" s="363"/>
      <c r="G27" s="363"/>
      <c r="H27" s="352">
        <f t="shared" si="0"/>
        <v>12800</v>
      </c>
      <c r="I27" s="352">
        <f t="shared" si="0"/>
        <v>0</v>
      </c>
      <c r="J27" s="357"/>
      <c r="K27" s="353" t="s">
        <v>564</v>
      </c>
    </row>
    <row r="28" spans="1:11" ht="29.25" customHeight="1" x14ac:dyDescent="0.25">
      <c r="A28" s="349">
        <v>15</v>
      </c>
      <c r="B28" s="355" t="s">
        <v>235</v>
      </c>
      <c r="C28" s="351">
        <v>5239</v>
      </c>
      <c r="D28" s="359">
        <v>13520</v>
      </c>
      <c r="E28" s="359">
        <f>1440-770</f>
        <v>670</v>
      </c>
      <c r="F28" s="363"/>
      <c r="G28" s="363"/>
      <c r="H28" s="352">
        <f t="shared" si="0"/>
        <v>13520</v>
      </c>
      <c r="I28" s="352">
        <f t="shared" si="0"/>
        <v>670</v>
      </c>
      <c r="J28" s="364"/>
      <c r="K28" s="353" t="s">
        <v>564</v>
      </c>
    </row>
    <row r="29" spans="1:11" ht="28.5" customHeight="1" x14ac:dyDescent="0.25">
      <c r="A29" s="349">
        <v>16</v>
      </c>
      <c r="B29" s="355" t="s">
        <v>571</v>
      </c>
      <c r="C29" s="351">
        <v>5239</v>
      </c>
      <c r="D29" s="358">
        <v>0</v>
      </c>
      <c r="E29" s="358">
        <v>640</v>
      </c>
      <c r="F29" s="352"/>
      <c r="G29" s="352"/>
      <c r="H29" s="352">
        <f t="shared" si="0"/>
        <v>0</v>
      </c>
      <c r="I29" s="352">
        <f t="shared" si="0"/>
        <v>640</v>
      </c>
      <c r="J29" s="365"/>
      <c r="K29" s="353" t="s">
        <v>564</v>
      </c>
    </row>
    <row r="30" spans="1:11" ht="27.75" customHeight="1" x14ac:dyDescent="0.25">
      <c r="A30" s="349">
        <v>17</v>
      </c>
      <c r="B30" s="355" t="s">
        <v>572</v>
      </c>
      <c r="C30" s="351">
        <v>5240</v>
      </c>
      <c r="D30" s="352">
        <v>48874</v>
      </c>
      <c r="E30" s="352">
        <v>0</v>
      </c>
      <c r="F30" s="352"/>
      <c r="G30" s="352"/>
      <c r="H30" s="352">
        <f t="shared" si="0"/>
        <v>48874</v>
      </c>
      <c r="I30" s="352">
        <f t="shared" si="0"/>
        <v>0</v>
      </c>
      <c r="J30" s="337"/>
      <c r="K30" s="353" t="s">
        <v>564</v>
      </c>
    </row>
    <row r="31" spans="1:11" ht="29.25" customHeight="1" x14ac:dyDescent="0.25">
      <c r="A31" s="349">
        <v>18</v>
      </c>
      <c r="B31" s="355" t="s">
        <v>573</v>
      </c>
      <c r="C31" s="351">
        <v>1142</v>
      </c>
      <c r="D31" s="352">
        <f>3000+3200</f>
        <v>6200</v>
      </c>
      <c r="E31" s="352">
        <v>2700</v>
      </c>
      <c r="F31" s="363"/>
      <c r="G31" s="352"/>
      <c r="H31" s="352">
        <f t="shared" si="0"/>
        <v>6200</v>
      </c>
      <c r="I31" s="352">
        <f t="shared" si="0"/>
        <v>2700</v>
      </c>
      <c r="J31" s="337"/>
      <c r="K31" s="353" t="s">
        <v>564</v>
      </c>
    </row>
    <row r="32" spans="1:11" ht="24" customHeight="1" x14ac:dyDescent="0.25">
      <c r="A32" s="349">
        <v>19</v>
      </c>
      <c r="B32" s="355" t="s">
        <v>574</v>
      </c>
      <c r="C32" s="351">
        <v>1150</v>
      </c>
      <c r="D32" s="352">
        <v>2530</v>
      </c>
      <c r="E32" s="352">
        <v>4270</v>
      </c>
      <c r="F32" s="352"/>
      <c r="G32" s="352"/>
      <c r="H32" s="352">
        <f t="shared" si="0"/>
        <v>2530</v>
      </c>
      <c r="I32" s="352">
        <f t="shared" si="0"/>
        <v>4270</v>
      </c>
      <c r="J32" s="337"/>
      <c r="K32" s="353" t="s">
        <v>564</v>
      </c>
    </row>
    <row r="33" spans="1:14" ht="24.75" customHeight="1" x14ac:dyDescent="0.25">
      <c r="A33" s="349">
        <v>20</v>
      </c>
      <c r="B33" s="355" t="s">
        <v>575</v>
      </c>
      <c r="C33" s="351">
        <v>1210</v>
      </c>
      <c r="D33" s="352">
        <v>0</v>
      </c>
      <c r="E33" s="352">
        <f>1639+770</f>
        <v>2409</v>
      </c>
      <c r="F33" s="352"/>
      <c r="G33" s="363"/>
      <c r="H33" s="352">
        <f t="shared" si="0"/>
        <v>0</v>
      </c>
      <c r="I33" s="352">
        <f t="shared" si="0"/>
        <v>2409</v>
      </c>
      <c r="J33" s="337"/>
      <c r="K33" s="353" t="s">
        <v>564</v>
      </c>
    </row>
    <row r="34" spans="1:14" s="366" customFormat="1" x14ac:dyDescent="0.25">
      <c r="A34" s="1012"/>
      <c r="B34" s="1012"/>
      <c r="C34" s="340"/>
      <c r="D34" s="340"/>
      <c r="E34" s="340"/>
      <c r="F34" s="340"/>
      <c r="G34" s="340"/>
      <c r="H34" s="340"/>
      <c r="I34" s="340"/>
      <c r="J34" s="340"/>
      <c r="K34" s="340"/>
      <c r="L34" s="340"/>
      <c r="M34" s="340"/>
      <c r="N34" s="340"/>
    </row>
    <row r="35" spans="1:14" s="366" customFormat="1" x14ac:dyDescent="0.25">
      <c r="A35" s="340"/>
      <c r="B35" s="340"/>
      <c r="C35" s="340"/>
      <c r="D35" s="340"/>
      <c r="E35" s="340"/>
      <c r="F35" s="340"/>
      <c r="G35" s="340"/>
      <c r="H35" s="340"/>
      <c r="I35" s="340"/>
      <c r="J35" s="340"/>
      <c r="K35" s="340"/>
      <c r="L35" s="340"/>
      <c r="M35" s="340"/>
      <c r="N35" s="340"/>
    </row>
    <row r="36" spans="1:14" s="366" customFormat="1" x14ac:dyDescent="0.2">
      <c r="A36" s="367" t="s">
        <v>337</v>
      </c>
      <c r="B36" s="367"/>
      <c r="C36" s="344" t="s">
        <v>551</v>
      </c>
      <c r="D36" s="344"/>
      <c r="E36" s="344"/>
      <c r="F36" s="344"/>
      <c r="G36" s="344"/>
      <c r="H36" s="340"/>
      <c r="I36" s="340"/>
      <c r="J36" s="340"/>
      <c r="K36" s="340"/>
      <c r="L36" s="340"/>
      <c r="M36" s="340"/>
      <c r="N36" s="340"/>
    </row>
    <row r="37" spans="1:14" s="366" customFormat="1" x14ac:dyDescent="0.2">
      <c r="A37" s="368" t="s">
        <v>338</v>
      </c>
      <c r="B37" s="368"/>
      <c r="C37" s="345" t="s">
        <v>549</v>
      </c>
      <c r="D37" s="345"/>
      <c r="E37" s="345"/>
      <c r="F37" s="345"/>
      <c r="G37" s="345"/>
      <c r="H37" s="340"/>
      <c r="I37" s="340"/>
      <c r="J37" s="340"/>
      <c r="K37" s="340"/>
      <c r="L37" s="340"/>
      <c r="M37" s="340"/>
      <c r="N37" s="340"/>
    </row>
    <row r="38" spans="1:14" ht="28.5" customHeight="1" x14ac:dyDescent="0.25">
      <c r="A38" s="1013" t="s">
        <v>339</v>
      </c>
      <c r="B38" s="1013" t="s">
        <v>340</v>
      </c>
      <c r="C38" s="1013" t="s">
        <v>341</v>
      </c>
      <c r="D38" s="1015" t="s">
        <v>342</v>
      </c>
      <c r="E38" s="1016"/>
      <c r="F38" s="1015" t="s">
        <v>343</v>
      </c>
      <c r="G38" s="1016"/>
      <c r="H38" s="1015" t="s">
        <v>344</v>
      </c>
      <c r="I38" s="1016"/>
      <c r="J38" s="1005" t="s">
        <v>37</v>
      </c>
      <c r="K38" s="1007" t="s">
        <v>345</v>
      </c>
    </row>
    <row r="39" spans="1:14" ht="31.5" customHeight="1" x14ac:dyDescent="0.25">
      <c r="A39" s="1014"/>
      <c r="B39" s="1014"/>
      <c r="C39" s="1014"/>
      <c r="D39" s="346" t="s">
        <v>346</v>
      </c>
      <c r="E39" s="346" t="s">
        <v>347</v>
      </c>
      <c r="F39" s="346" t="s">
        <v>346</v>
      </c>
      <c r="G39" s="346" t="s">
        <v>347</v>
      </c>
      <c r="H39" s="346" t="s">
        <v>346</v>
      </c>
      <c r="I39" s="346" t="s">
        <v>347</v>
      </c>
      <c r="J39" s="1006"/>
      <c r="K39" s="1008"/>
    </row>
    <row r="40" spans="1:14" ht="12.75" customHeight="1" x14ac:dyDescent="0.25">
      <c r="A40" s="1009" t="s">
        <v>556</v>
      </c>
      <c r="B40" s="1010"/>
      <c r="C40" s="347"/>
      <c r="D40" s="347">
        <f>SUM(D41:D51)</f>
        <v>605936</v>
      </c>
      <c r="E40" s="347">
        <f t="shared" ref="E40:G40" si="1">SUM(E41:E51)</f>
        <v>0</v>
      </c>
      <c r="F40" s="347">
        <f>SUM(F41:F51)</f>
        <v>0</v>
      </c>
      <c r="G40" s="347">
        <f t="shared" si="1"/>
        <v>0</v>
      </c>
      <c r="H40" s="347">
        <f>D40+F40</f>
        <v>605936</v>
      </c>
      <c r="I40" s="347">
        <f>E40+G40</f>
        <v>0</v>
      </c>
      <c r="J40" s="348"/>
      <c r="K40" s="348"/>
    </row>
    <row r="41" spans="1:14" s="366" customFormat="1" ht="24" x14ac:dyDescent="0.25">
      <c r="A41" s="349">
        <v>1</v>
      </c>
      <c r="B41" s="369" t="s">
        <v>576</v>
      </c>
      <c r="C41" s="351">
        <v>2212</v>
      </c>
      <c r="D41" s="358">
        <f>40000+11000</f>
        <v>51000</v>
      </c>
      <c r="E41" s="359">
        <v>0</v>
      </c>
      <c r="F41" s="370">
        <v>-875</v>
      </c>
      <c r="G41" s="356"/>
      <c r="H41" s="352">
        <f t="shared" ref="H41:I51" si="2">D41+F41</f>
        <v>50125</v>
      </c>
      <c r="I41" s="352">
        <f t="shared" si="2"/>
        <v>0</v>
      </c>
      <c r="J41" s="337" t="s">
        <v>577</v>
      </c>
      <c r="K41" s="353" t="s">
        <v>578</v>
      </c>
      <c r="L41" s="340"/>
      <c r="M41" s="340"/>
      <c r="N41" s="340"/>
    </row>
    <row r="42" spans="1:14" s="366" customFormat="1" ht="36" x14ac:dyDescent="0.25">
      <c r="A42" s="349">
        <v>2</v>
      </c>
      <c r="B42" s="369" t="s">
        <v>579</v>
      </c>
      <c r="C42" s="351">
        <v>2223</v>
      </c>
      <c r="D42" s="359">
        <v>250</v>
      </c>
      <c r="E42" s="359">
        <v>0</v>
      </c>
      <c r="F42" s="370">
        <v>-164</v>
      </c>
      <c r="G42" s="356"/>
      <c r="H42" s="352">
        <f t="shared" si="2"/>
        <v>86</v>
      </c>
      <c r="I42" s="352">
        <f t="shared" si="2"/>
        <v>0</v>
      </c>
      <c r="J42" s="337" t="s">
        <v>580</v>
      </c>
      <c r="K42" s="353" t="s">
        <v>581</v>
      </c>
      <c r="L42" s="340"/>
      <c r="M42" s="340"/>
      <c r="N42" s="340"/>
    </row>
    <row r="43" spans="1:14" s="366" customFormat="1" ht="48" x14ac:dyDescent="0.25">
      <c r="A43" s="349">
        <v>3</v>
      </c>
      <c r="B43" s="369" t="s">
        <v>582</v>
      </c>
      <c r="C43" s="351">
        <v>2243</v>
      </c>
      <c r="D43" s="356">
        <v>1200</v>
      </c>
      <c r="E43" s="356">
        <v>0</v>
      </c>
      <c r="F43" s="356"/>
      <c r="G43" s="356"/>
      <c r="H43" s="352">
        <f t="shared" si="2"/>
        <v>1200</v>
      </c>
      <c r="I43" s="352">
        <f t="shared" si="2"/>
        <v>0</v>
      </c>
      <c r="J43" s="337"/>
      <c r="K43" s="353" t="s">
        <v>583</v>
      </c>
      <c r="L43" s="340"/>
      <c r="M43" s="340"/>
      <c r="N43" s="340"/>
    </row>
    <row r="44" spans="1:14" s="366" customFormat="1" ht="120" x14ac:dyDescent="0.25">
      <c r="A44" s="349">
        <v>4</v>
      </c>
      <c r="B44" s="369" t="s">
        <v>132</v>
      </c>
      <c r="C44" s="351">
        <v>2251</v>
      </c>
      <c r="D44" s="358">
        <f>118179-390</f>
        <v>117789</v>
      </c>
      <c r="E44" s="358">
        <v>0</v>
      </c>
      <c r="F44" s="370">
        <v>7508</v>
      </c>
      <c r="G44" s="352"/>
      <c r="H44" s="352">
        <f t="shared" si="2"/>
        <v>125297</v>
      </c>
      <c r="I44" s="352">
        <f t="shared" si="2"/>
        <v>0</v>
      </c>
      <c r="J44" s="337" t="s">
        <v>584</v>
      </c>
      <c r="K44" s="371" t="s">
        <v>585</v>
      </c>
      <c r="L44" s="340"/>
      <c r="M44" s="340"/>
      <c r="N44" s="340"/>
    </row>
    <row r="45" spans="1:14" s="366" customFormat="1" ht="60" x14ac:dyDescent="0.25">
      <c r="A45" s="349">
        <v>5</v>
      </c>
      <c r="B45" s="369" t="s">
        <v>133</v>
      </c>
      <c r="C45" s="351">
        <v>2252</v>
      </c>
      <c r="D45" s="352">
        <f>134380+390+400</f>
        <v>135170</v>
      </c>
      <c r="E45" s="352">
        <v>0</v>
      </c>
      <c r="F45" s="363"/>
      <c r="G45" s="352"/>
      <c r="H45" s="352">
        <f t="shared" si="2"/>
        <v>135170</v>
      </c>
      <c r="I45" s="352">
        <f t="shared" si="2"/>
        <v>0</v>
      </c>
      <c r="J45" s="337"/>
      <c r="K45" s="353" t="s">
        <v>586</v>
      </c>
      <c r="L45" s="340"/>
      <c r="M45" s="340"/>
      <c r="N45" s="340"/>
    </row>
    <row r="46" spans="1:14" s="366" customFormat="1" ht="108" x14ac:dyDescent="0.25">
      <c r="A46" s="349">
        <v>6</v>
      </c>
      <c r="B46" s="369" t="s">
        <v>134</v>
      </c>
      <c r="C46" s="351">
        <v>2259</v>
      </c>
      <c r="D46" s="352">
        <v>9456</v>
      </c>
      <c r="E46" s="352">
        <v>0</v>
      </c>
      <c r="F46" s="352"/>
      <c r="G46" s="352"/>
      <c r="H46" s="352">
        <f t="shared" si="2"/>
        <v>9456</v>
      </c>
      <c r="I46" s="352">
        <f t="shared" si="2"/>
        <v>0</v>
      </c>
      <c r="J46" s="337"/>
      <c r="K46" s="353" t="s">
        <v>587</v>
      </c>
      <c r="L46" s="340"/>
      <c r="M46" s="340"/>
      <c r="N46" s="340"/>
    </row>
    <row r="47" spans="1:14" ht="36" x14ac:dyDescent="0.25">
      <c r="A47" s="349">
        <v>7</v>
      </c>
      <c r="B47" s="369" t="s">
        <v>588</v>
      </c>
      <c r="C47" s="351">
        <v>2311</v>
      </c>
      <c r="D47" s="352">
        <v>7000</v>
      </c>
      <c r="E47" s="352">
        <v>0</v>
      </c>
      <c r="F47" s="370">
        <v>-2235</v>
      </c>
      <c r="G47" s="352"/>
      <c r="H47" s="352">
        <f t="shared" si="2"/>
        <v>4765</v>
      </c>
      <c r="I47" s="352">
        <f t="shared" si="2"/>
        <v>0</v>
      </c>
      <c r="J47" s="337" t="s">
        <v>589</v>
      </c>
      <c r="K47" s="353" t="s">
        <v>590</v>
      </c>
    </row>
    <row r="48" spans="1:14" ht="24" x14ac:dyDescent="0.25">
      <c r="A48" s="349">
        <v>8</v>
      </c>
      <c r="B48" s="369" t="s">
        <v>591</v>
      </c>
      <c r="C48" s="351">
        <v>2355</v>
      </c>
      <c r="D48" s="352">
        <v>1002</v>
      </c>
      <c r="E48" s="352">
        <v>0</v>
      </c>
      <c r="F48" s="352"/>
      <c r="G48" s="352"/>
      <c r="H48" s="352">
        <f t="shared" si="2"/>
        <v>1002</v>
      </c>
      <c r="I48" s="352">
        <f t="shared" si="2"/>
        <v>0</v>
      </c>
      <c r="J48" s="337"/>
      <c r="K48" s="353" t="s">
        <v>590</v>
      </c>
    </row>
    <row r="49" spans="1:13" ht="264" x14ac:dyDescent="0.25">
      <c r="A49" s="349">
        <v>9</v>
      </c>
      <c r="B49" s="369" t="s">
        <v>218</v>
      </c>
      <c r="C49" s="351">
        <v>5121</v>
      </c>
      <c r="D49" s="352">
        <f>101349+5000-4400</f>
        <v>101949</v>
      </c>
      <c r="E49" s="352">
        <v>0</v>
      </c>
      <c r="F49" s="370">
        <v>-4234</v>
      </c>
      <c r="G49" s="352"/>
      <c r="H49" s="352">
        <f t="shared" si="2"/>
        <v>97715</v>
      </c>
      <c r="I49" s="352">
        <f t="shared" si="2"/>
        <v>0</v>
      </c>
      <c r="J49" s="337" t="s">
        <v>592</v>
      </c>
      <c r="K49" s="353" t="s">
        <v>593</v>
      </c>
    </row>
    <row r="50" spans="1:13" ht="36" x14ac:dyDescent="0.25">
      <c r="A50" s="349">
        <v>10</v>
      </c>
      <c r="B50" s="369" t="s">
        <v>235</v>
      </c>
      <c r="C50" s="351">
        <v>5239</v>
      </c>
      <c r="D50" s="352">
        <f>11520-7000</f>
        <v>4520</v>
      </c>
      <c r="E50" s="352">
        <v>0</v>
      </c>
      <c r="F50" s="363"/>
      <c r="G50" s="352"/>
      <c r="H50" s="352">
        <f t="shared" si="2"/>
        <v>4520</v>
      </c>
      <c r="I50" s="352">
        <f t="shared" si="2"/>
        <v>0</v>
      </c>
      <c r="J50" s="337"/>
      <c r="K50" s="353" t="s">
        <v>581</v>
      </c>
    </row>
    <row r="51" spans="1:13" ht="180" x14ac:dyDescent="0.25">
      <c r="A51" s="349">
        <v>11</v>
      </c>
      <c r="B51" s="372" t="s">
        <v>572</v>
      </c>
      <c r="C51" s="351">
        <v>5240</v>
      </c>
      <c r="D51" s="352">
        <f>160100+16500</f>
        <v>176600</v>
      </c>
      <c r="E51" s="352">
        <v>0</v>
      </c>
      <c r="F51" s="363"/>
      <c r="G51" s="352"/>
      <c r="H51" s="352">
        <f t="shared" si="2"/>
        <v>176600</v>
      </c>
      <c r="I51" s="352">
        <f t="shared" si="2"/>
        <v>0</v>
      </c>
      <c r="J51" s="337"/>
      <c r="K51" s="373" t="s">
        <v>594</v>
      </c>
    </row>
    <row r="53" spans="1:13" x14ac:dyDescent="0.2">
      <c r="A53" s="374" t="s">
        <v>488</v>
      </c>
      <c r="B53" s="375"/>
    </row>
    <row r="54" spans="1:13" x14ac:dyDescent="0.2">
      <c r="A54" s="374" t="s">
        <v>489</v>
      </c>
      <c r="B54" s="376"/>
    </row>
    <row r="55" spans="1:13" x14ac:dyDescent="0.2">
      <c r="A55" s="374"/>
      <c r="B55" s="377"/>
    </row>
    <row r="56" spans="1:13" x14ac:dyDescent="0.2">
      <c r="A56" s="378" t="s">
        <v>595</v>
      </c>
      <c r="B56" s="377"/>
    </row>
    <row r="57" spans="1:13" x14ac:dyDescent="0.2">
      <c r="A57" s="374" t="s">
        <v>596</v>
      </c>
      <c r="B57" s="377"/>
    </row>
    <row r="58" spans="1:13" x14ac:dyDescent="0.2">
      <c r="A58" s="379" t="s">
        <v>597</v>
      </c>
      <c r="B58" s="377"/>
    </row>
    <row r="59" spans="1:13" x14ac:dyDescent="0.2">
      <c r="A59" s="379" t="s">
        <v>598</v>
      </c>
      <c r="B59" s="377"/>
    </row>
    <row r="60" spans="1:13" x14ac:dyDescent="0.2">
      <c r="A60" s="379" t="s">
        <v>599</v>
      </c>
      <c r="B60" s="377"/>
    </row>
    <row r="61" spans="1:13" x14ac:dyDescent="0.2">
      <c r="A61" s="379" t="s">
        <v>600</v>
      </c>
      <c r="B61" s="377"/>
    </row>
    <row r="62" spans="1:13" ht="24" customHeight="1" x14ac:dyDescent="0.2">
      <c r="A62" s="1011" t="s">
        <v>601</v>
      </c>
      <c r="B62" s="1011"/>
      <c r="C62" s="1011"/>
      <c r="D62" s="1011"/>
      <c r="E62" s="1011"/>
      <c r="F62" s="1011"/>
      <c r="G62" s="1011"/>
      <c r="H62" s="1011"/>
      <c r="I62" s="1011"/>
      <c r="J62" s="1011"/>
      <c r="K62" s="1011"/>
      <c r="L62" s="1011"/>
      <c r="M62" s="1011"/>
    </row>
    <row r="63" spans="1:13" x14ac:dyDescent="0.2">
      <c r="A63" s="379" t="s">
        <v>602</v>
      </c>
      <c r="B63" s="377"/>
    </row>
    <row r="64" spans="1:13" x14ac:dyDescent="0.2">
      <c r="A64" s="379" t="s">
        <v>603</v>
      </c>
      <c r="B64" s="377"/>
    </row>
    <row r="65" spans="1:2" x14ac:dyDescent="0.2">
      <c r="A65" s="379" t="s">
        <v>604</v>
      </c>
      <c r="B65" s="377"/>
    </row>
    <row r="66" spans="1:2" x14ac:dyDescent="0.2">
      <c r="A66" s="379" t="s">
        <v>605</v>
      </c>
      <c r="B66" s="377"/>
    </row>
    <row r="67" spans="1:2" x14ac:dyDescent="0.2">
      <c r="A67" s="379" t="s">
        <v>606</v>
      </c>
      <c r="B67" s="377"/>
    </row>
    <row r="68" spans="1:2" x14ac:dyDescent="0.2">
      <c r="A68" s="379" t="s">
        <v>607</v>
      </c>
      <c r="B68" s="377"/>
    </row>
    <row r="69" spans="1:2" x14ac:dyDescent="0.2">
      <c r="A69" s="379" t="s">
        <v>608</v>
      </c>
      <c r="B69" s="377"/>
    </row>
    <row r="70" spans="1:2" x14ac:dyDescent="0.2">
      <c r="A70" s="379" t="s">
        <v>609</v>
      </c>
      <c r="B70" s="377"/>
    </row>
    <row r="71" spans="1:2" x14ac:dyDescent="0.2">
      <c r="A71" s="379" t="s">
        <v>610</v>
      </c>
      <c r="B71" s="377"/>
    </row>
    <row r="72" spans="1:2" x14ac:dyDescent="0.2">
      <c r="A72" s="379" t="s">
        <v>611</v>
      </c>
      <c r="B72" s="377"/>
    </row>
    <row r="73" spans="1:2" x14ac:dyDescent="0.2">
      <c r="A73" s="379" t="s">
        <v>612</v>
      </c>
      <c r="B73" s="377"/>
    </row>
    <row r="74" spans="1:2" x14ac:dyDescent="0.2">
      <c r="A74" s="379" t="s">
        <v>613</v>
      </c>
      <c r="B74" s="377"/>
    </row>
    <row r="75" spans="1:2" x14ac:dyDescent="0.2">
      <c r="A75" s="379" t="s">
        <v>614</v>
      </c>
      <c r="B75" s="377"/>
    </row>
    <row r="76" spans="1:2" x14ac:dyDescent="0.2">
      <c r="A76" s="379" t="s">
        <v>615</v>
      </c>
      <c r="B76" s="377"/>
    </row>
    <row r="77" spans="1:2" x14ac:dyDescent="0.2">
      <c r="A77" s="379" t="s">
        <v>616</v>
      </c>
      <c r="B77" s="377"/>
    </row>
    <row r="78" spans="1:2" x14ac:dyDescent="0.2">
      <c r="A78" s="379" t="s">
        <v>617</v>
      </c>
      <c r="B78" s="377"/>
    </row>
    <row r="79" spans="1:2" x14ac:dyDescent="0.2">
      <c r="A79" s="379" t="s">
        <v>618</v>
      </c>
      <c r="B79" s="377"/>
    </row>
    <row r="80" spans="1:2" x14ac:dyDescent="0.2">
      <c r="A80" s="379" t="s">
        <v>619</v>
      </c>
      <c r="B80" s="377"/>
    </row>
    <row r="81" spans="1:2" x14ac:dyDescent="0.2">
      <c r="A81" s="379" t="s">
        <v>620</v>
      </c>
      <c r="B81" s="377"/>
    </row>
    <row r="82" spans="1:2" x14ac:dyDescent="0.2">
      <c r="A82" s="379" t="s">
        <v>621</v>
      </c>
      <c r="B82" s="377"/>
    </row>
    <row r="83" spans="1:2" x14ac:dyDescent="0.2">
      <c r="A83" s="379" t="s">
        <v>622</v>
      </c>
      <c r="B83" s="377"/>
    </row>
    <row r="84" spans="1:2" x14ac:dyDescent="0.2">
      <c r="A84" s="379" t="s">
        <v>623</v>
      </c>
      <c r="B84" s="377"/>
    </row>
    <row r="85" spans="1:2" x14ac:dyDescent="0.2">
      <c r="A85" s="379" t="s">
        <v>624</v>
      </c>
      <c r="B85" s="377"/>
    </row>
    <row r="86" spans="1:2" x14ac:dyDescent="0.2">
      <c r="A86" s="379" t="s">
        <v>625</v>
      </c>
      <c r="B86" s="377"/>
    </row>
    <row r="87" spans="1:2" x14ac:dyDescent="0.2">
      <c r="A87" s="379" t="s">
        <v>626</v>
      </c>
      <c r="B87" s="377"/>
    </row>
    <row r="88" spans="1:2" x14ac:dyDescent="0.2">
      <c r="A88" s="379" t="s">
        <v>627</v>
      </c>
      <c r="B88" s="377"/>
    </row>
    <row r="89" spans="1:2" x14ac:dyDescent="0.2">
      <c r="A89" s="379" t="s">
        <v>628</v>
      </c>
      <c r="B89" s="377"/>
    </row>
    <row r="90" spans="1:2" x14ac:dyDescent="0.2">
      <c r="A90" s="379" t="s">
        <v>629</v>
      </c>
      <c r="B90" s="377"/>
    </row>
    <row r="91" spans="1:2" x14ac:dyDescent="0.2">
      <c r="A91" s="379" t="s">
        <v>630</v>
      </c>
      <c r="B91" s="377"/>
    </row>
    <row r="92" spans="1:2" x14ac:dyDescent="0.2">
      <c r="A92" s="379" t="s">
        <v>631</v>
      </c>
      <c r="B92" s="377"/>
    </row>
    <row r="93" spans="1:2" x14ac:dyDescent="0.2">
      <c r="A93" s="379" t="s">
        <v>632</v>
      </c>
      <c r="B93" s="377"/>
    </row>
    <row r="94" spans="1:2" x14ac:dyDescent="0.2">
      <c r="A94" s="379" t="s">
        <v>633</v>
      </c>
      <c r="B94" s="377"/>
    </row>
    <row r="95" spans="1:2" x14ac:dyDescent="0.2">
      <c r="A95" s="379" t="s">
        <v>634</v>
      </c>
      <c r="B95" s="377"/>
    </row>
    <row r="96" spans="1:2" x14ac:dyDescent="0.2">
      <c r="A96" s="379" t="s">
        <v>635</v>
      </c>
      <c r="B96" s="377"/>
    </row>
    <row r="97" spans="1:2" x14ac:dyDescent="0.2">
      <c r="A97" s="379" t="s">
        <v>636</v>
      </c>
      <c r="B97" s="377"/>
    </row>
    <row r="98" spans="1:2" x14ac:dyDescent="0.2">
      <c r="A98" s="379" t="s">
        <v>637</v>
      </c>
      <c r="B98" s="377"/>
    </row>
    <row r="99" spans="1:2" x14ac:dyDescent="0.2">
      <c r="A99" s="379" t="s">
        <v>638</v>
      </c>
      <c r="B99" s="377"/>
    </row>
    <row r="100" spans="1:2" x14ac:dyDescent="0.2">
      <c r="A100" s="379"/>
      <c r="B100" s="377"/>
    </row>
    <row r="101" spans="1:2" x14ac:dyDescent="0.2">
      <c r="A101" s="380" t="s">
        <v>639</v>
      </c>
      <c r="B101" s="377"/>
    </row>
    <row r="102" spans="1:2" x14ac:dyDescent="0.2">
      <c r="A102" s="379" t="s">
        <v>640</v>
      </c>
      <c r="B102" s="377"/>
    </row>
    <row r="103" spans="1:2" x14ac:dyDescent="0.2">
      <c r="A103" s="379" t="s">
        <v>641</v>
      </c>
      <c r="B103" s="377"/>
    </row>
    <row r="104" spans="1:2" x14ac:dyDescent="0.2">
      <c r="A104" s="379" t="s">
        <v>642</v>
      </c>
      <c r="B104" s="377"/>
    </row>
    <row r="105" spans="1:2" x14ac:dyDescent="0.2">
      <c r="A105" s="379" t="s">
        <v>643</v>
      </c>
      <c r="B105" s="377"/>
    </row>
    <row r="106" spans="1:2" x14ac:dyDescent="0.2">
      <c r="A106" s="379" t="s">
        <v>644</v>
      </c>
      <c r="B106" s="377"/>
    </row>
    <row r="107" spans="1:2" x14ac:dyDescent="0.2">
      <c r="A107" s="379" t="s">
        <v>645</v>
      </c>
      <c r="B107" s="377"/>
    </row>
    <row r="108" spans="1:2" x14ac:dyDescent="0.2">
      <c r="A108" s="379" t="s">
        <v>646</v>
      </c>
      <c r="B108" s="377"/>
    </row>
    <row r="109" spans="1:2" x14ac:dyDescent="0.2">
      <c r="A109" s="379" t="s">
        <v>647</v>
      </c>
      <c r="B109" s="377"/>
    </row>
    <row r="110" spans="1:2" x14ac:dyDescent="0.2">
      <c r="A110" s="379" t="s">
        <v>648</v>
      </c>
      <c r="B110" s="377"/>
    </row>
    <row r="111" spans="1:2" x14ac:dyDescent="0.2">
      <c r="A111" s="379" t="s">
        <v>649</v>
      </c>
      <c r="B111" s="377"/>
    </row>
    <row r="112" spans="1:2" x14ac:dyDescent="0.2">
      <c r="A112" s="379" t="s">
        <v>650</v>
      </c>
      <c r="B112" s="377"/>
    </row>
    <row r="113" spans="1:2" x14ac:dyDescent="0.2">
      <c r="A113" s="379" t="s">
        <v>651</v>
      </c>
      <c r="B113" s="377"/>
    </row>
    <row r="114" spans="1:2" x14ac:dyDescent="0.2">
      <c r="A114" s="379" t="s">
        <v>652</v>
      </c>
      <c r="B114" s="377"/>
    </row>
    <row r="115" spans="1:2" x14ac:dyDescent="0.2">
      <c r="A115" s="379" t="s">
        <v>653</v>
      </c>
      <c r="B115" s="377"/>
    </row>
    <row r="116" spans="1:2" x14ac:dyDescent="0.2">
      <c r="A116" s="379" t="s">
        <v>654</v>
      </c>
      <c r="B116" s="377"/>
    </row>
    <row r="117" spans="1:2" x14ac:dyDescent="0.2">
      <c r="A117" s="379" t="s">
        <v>655</v>
      </c>
      <c r="B117" s="377"/>
    </row>
    <row r="118" spans="1:2" x14ac:dyDescent="0.2">
      <c r="A118" s="379" t="s">
        <v>656</v>
      </c>
      <c r="B118" s="377"/>
    </row>
    <row r="119" spans="1:2" x14ac:dyDescent="0.2">
      <c r="A119" s="379" t="s">
        <v>657</v>
      </c>
      <c r="B119" s="377"/>
    </row>
    <row r="120" spans="1:2" x14ac:dyDescent="0.2">
      <c r="A120" s="379" t="s">
        <v>658</v>
      </c>
      <c r="B120" s="377"/>
    </row>
    <row r="121" spans="1:2" x14ac:dyDescent="0.2">
      <c r="A121" s="379" t="s">
        <v>659</v>
      </c>
      <c r="B121" s="377"/>
    </row>
    <row r="122" spans="1:2" x14ac:dyDescent="0.2">
      <c r="A122" s="379" t="s">
        <v>660</v>
      </c>
      <c r="B122" s="377"/>
    </row>
    <row r="123" spans="1:2" x14ac:dyDescent="0.2">
      <c r="A123" s="379" t="s">
        <v>661</v>
      </c>
      <c r="B123" s="377"/>
    </row>
    <row r="124" spans="1:2" x14ac:dyDescent="0.2">
      <c r="A124" s="379" t="s">
        <v>662</v>
      </c>
      <c r="B124" s="377"/>
    </row>
    <row r="125" spans="1:2" x14ac:dyDescent="0.2">
      <c r="A125" s="379" t="s">
        <v>625</v>
      </c>
      <c r="B125" s="377"/>
    </row>
    <row r="126" spans="1:2" x14ac:dyDescent="0.2">
      <c r="A126" s="379" t="s">
        <v>663</v>
      </c>
      <c r="B126" s="377"/>
    </row>
    <row r="127" spans="1:2" x14ac:dyDescent="0.2">
      <c r="A127" s="379" t="s">
        <v>664</v>
      </c>
      <c r="B127" s="377"/>
    </row>
    <row r="128" spans="1:2" x14ac:dyDescent="0.2">
      <c r="A128" s="379" t="s">
        <v>665</v>
      </c>
      <c r="B128" s="377"/>
    </row>
    <row r="129" spans="1:2" x14ac:dyDescent="0.2">
      <c r="A129" s="379" t="s">
        <v>666</v>
      </c>
      <c r="B129" s="377"/>
    </row>
    <row r="130" spans="1:2" x14ac:dyDescent="0.2">
      <c r="A130" s="379" t="s">
        <v>667</v>
      </c>
      <c r="B130" s="377"/>
    </row>
    <row r="131" spans="1:2" x14ac:dyDescent="0.2">
      <c r="A131" s="379" t="s">
        <v>668</v>
      </c>
      <c r="B131" s="377"/>
    </row>
    <row r="132" spans="1:2" x14ac:dyDescent="0.2">
      <c r="A132" s="379" t="s">
        <v>669</v>
      </c>
      <c r="B132" s="377"/>
    </row>
    <row r="133" spans="1:2" x14ac:dyDescent="0.2">
      <c r="A133" s="379" t="s">
        <v>670</v>
      </c>
      <c r="B133" s="377"/>
    </row>
    <row r="134" spans="1:2" x14ac:dyDescent="0.2">
      <c r="A134" s="379" t="s">
        <v>671</v>
      </c>
      <c r="B134" s="377"/>
    </row>
    <row r="135" spans="1:2" x14ac:dyDescent="0.2">
      <c r="A135" s="379" t="s">
        <v>672</v>
      </c>
      <c r="B135" s="377"/>
    </row>
    <row r="136" spans="1:2" x14ac:dyDescent="0.2">
      <c r="A136" s="379" t="s">
        <v>673</v>
      </c>
      <c r="B136" s="377"/>
    </row>
    <row r="137" spans="1:2" x14ac:dyDescent="0.2">
      <c r="A137" s="379" t="s">
        <v>674</v>
      </c>
      <c r="B137" s="377"/>
    </row>
    <row r="138" spans="1:2" x14ac:dyDescent="0.2">
      <c r="A138" s="379" t="s">
        <v>675</v>
      </c>
      <c r="B138" s="377"/>
    </row>
    <row r="139" spans="1:2" x14ac:dyDescent="0.2">
      <c r="A139" s="379" t="s">
        <v>676</v>
      </c>
      <c r="B139" s="377"/>
    </row>
  </sheetData>
  <sheetProtection algorithmName="SHA-512" hashValue="tQqR1h5f4eTr5NWs+hPmX1EMj6GM2QWd05/neoNGYPC1Fegfhc7AhX9I93tyXoYvlvFAjWwQtrtR5nfEt4E6RQ==" saltValue="BXppVfBJzx5wZ+pBc8IXJA==" spinCount="100000" sheet="1" objects="1" scenarios="1"/>
  <mergeCells count="26">
    <mergeCell ref="C11:C12"/>
    <mergeCell ref="D11:E11"/>
    <mergeCell ref="F11:G11"/>
    <mergeCell ref="H11:I11"/>
    <mergeCell ref="A3:B3"/>
    <mergeCell ref="A4:B4"/>
    <mergeCell ref="A6:K6"/>
    <mergeCell ref="A8:B8"/>
    <mergeCell ref="A9:B9"/>
    <mergeCell ref="A10:B10"/>
    <mergeCell ref="J38:J39"/>
    <mergeCell ref="K38:K39"/>
    <mergeCell ref="A40:B40"/>
    <mergeCell ref="A62:M62"/>
    <mergeCell ref="J11:J12"/>
    <mergeCell ref="K11:K12"/>
    <mergeCell ref="A13:B13"/>
    <mergeCell ref="A34:B34"/>
    <mergeCell ref="A38:A39"/>
    <mergeCell ref="B38:B39"/>
    <mergeCell ref="C38:C39"/>
    <mergeCell ref="D38:E38"/>
    <mergeCell ref="F38:G38"/>
    <mergeCell ref="H38:I38"/>
    <mergeCell ref="A11:A12"/>
    <mergeCell ref="B11:B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2019.gada 19.decembra saistošajiem noteikumiem Nr.56
(protokols Nr.16, 31.punkts)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9"/>
  <sheetViews>
    <sheetView view="pageLayout" zoomScaleNormal="100" workbookViewId="0">
      <selection activeCell="O5" sqref="O5"/>
    </sheetView>
  </sheetViews>
  <sheetFormatPr defaultRowHeight="12" outlineLevelCol="1" x14ac:dyDescent="0.2"/>
  <cols>
    <col min="1" max="1" width="5.28515625" style="275" customWidth="1"/>
    <col min="2" max="2" width="26.5703125" style="275" customWidth="1"/>
    <col min="3" max="3" width="10" style="275" customWidth="1"/>
    <col min="4" max="4" width="10.7109375" style="275" hidden="1" customWidth="1" outlineLevel="1"/>
    <col min="5" max="5" width="9.5703125" style="275" hidden="1" customWidth="1" outlineLevel="1"/>
    <col min="6" max="6" width="10.85546875" style="275" hidden="1" customWidth="1" outlineLevel="1"/>
    <col min="7" max="7" width="9.5703125" style="275" hidden="1" customWidth="1" outlineLevel="1"/>
    <col min="8" max="8" width="11.42578125" style="275" customWidth="1" collapsed="1"/>
    <col min="9" max="9" width="9.5703125" style="275" customWidth="1"/>
    <col min="10" max="10" width="29.140625" style="275" hidden="1" customWidth="1" outlineLevel="1"/>
    <col min="11" max="11" width="17.7109375" style="275" customWidth="1" collapsed="1"/>
    <col min="12" max="16384" width="9.140625" style="275"/>
  </cols>
  <sheetData>
    <row r="1" spans="1:12" x14ac:dyDescent="0.2">
      <c r="K1" s="276" t="s">
        <v>333</v>
      </c>
    </row>
    <row r="2" spans="1:12" x14ac:dyDescent="0.2">
      <c r="K2" s="276" t="s">
        <v>334</v>
      </c>
    </row>
    <row r="3" spans="1:12" ht="12.75" customHeight="1" x14ac:dyDescent="0.2">
      <c r="A3" s="277" t="s">
        <v>2</v>
      </c>
      <c r="B3" s="278"/>
      <c r="C3" s="332" t="s">
        <v>3</v>
      </c>
      <c r="D3" s="332"/>
      <c r="E3" s="332"/>
      <c r="F3" s="279"/>
      <c r="G3" s="279"/>
      <c r="H3" s="279"/>
      <c r="I3" s="279"/>
      <c r="J3" s="279"/>
    </row>
    <row r="4" spans="1:12" ht="12.75" customHeight="1" x14ac:dyDescent="0.2">
      <c r="A4" s="277" t="s">
        <v>4</v>
      </c>
      <c r="B4" s="278"/>
      <c r="C4" s="1019">
        <v>90009229680</v>
      </c>
      <c r="D4" s="1019"/>
      <c r="E4" s="1019"/>
      <c r="F4" s="1019"/>
      <c r="G4" s="1019"/>
      <c r="H4" s="1019"/>
      <c r="I4" s="280"/>
      <c r="J4" s="280"/>
    </row>
    <row r="5" spans="1:12" ht="15.75" x14ac:dyDescent="0.25">
      <c r="A5" s="1067" t="s">
        <v>335</v>
      </c>
      <c r="B5" s="1067"/>
      <c r="C5" s="1067"/>
      <c r="D5" s="1067"/>
      <c r="E5" s="1067"/>
      <c r="F5" s="1067"/>
      <c r="G5" s="1067"/>
      <c r="H5" s="1067"/>
      <c r="I5" s="1067"/>
      <c r="J5" s="1067"/>
      <c r="K5" s="1067"/>
      <c r="L5" s="281"/>
    </row>
    <row r="6" spans="1:12" ht="12.75" customHeight="1" x14ac:dyDescent="0.2">
      <c r="A6" s="1068" t="s">
        <v>336</v>
      </c>
      <c r="B6" s="1068"/>
      <c r="C6" s="333" t="s">
        <v>3</v>
      </c>
      <c r="D6" s="333"/>
      <c r="E6" s="333"/>
      <c r="F6" s="279"/>
      <c r="G6" s="279"/>
      <c r="H6" s="279"/>
      <c r="I6" s="279"/>
      <c r="J6" s="279"/>
    </row>
    <row r="7" spans="1:12" ht="12.75" customHeight="1" x14ac:dyDescent="0.2">
      <c r="A7" s="277" t="s">
        <v>337</v>
      </c>
      <c r="B7" s="277"/>
      <c r="C7" s="332" t="s">
        <v>11</v>
      </c>
      <c r="D7" s="332"/>
      <c r="E7" s="332"/>
      <c r="F7" s="279"/>
      <c r="G7" s="279"/>
      <c r="H7" s="279"/>
      <c r="I7" s="279"/>
      <c r="J7" s="279"/>
    </row>
    <row r="8" spans="1:12" ht="12.75" customHeight="1" x14ac:dyDescent="0.2">
      <c r="A8" s="282" t="s">
        <v>338</v>
      </c>
      <c r="B8" s="282"/>
      <c r="C8" s="1066" t="s">
        <v>9</v>
      </c>
      <c r="D8" s="1066"/>
      <c r="E8" s="1066"/>
      <c r="F8" s="283"/>
      <c r="G8" s="283"/>
      <c r="H8" s="283"/>
      <c r="I8" s="283"/>
      <c r="J8" s="283"/>
    </row>
    <row r="9" spans="1:12" ht="36" customHeight="1" x14ac:dyDescent="0.2">
      <c r="A9" s="1056" t="s">
        <v>339</v>
      </c>
      <c r="B9" s="1056" t="s">
        <v>340</v>
      </c>
      <c r="C9" s="1056" t="s">
        <v>341</v>
      </c>
      <c r="D9" s="1054" t="s">
        <v>342</v>
      </c>
      <c r="E9" s="1055"/>
      <c r="F9" s="1054" t="s">
        <v>343</v>
      </c>
      <c r="G9" s="1055"/>
      <c r="H9" s="1054" t="s">
        <v>344</v>
      </c>
      <c r="I9" s="1055"/>
      <c r="J9" s="1056" t="s">
        <v>37</v>
      </c>
      <c r="K9" s="1056" t="s">
        <v>345</v>
      </c>
    </row>
    <row r="10" spans="1:12" ht="24" x14ac:dyDescent="0.2">
      <c r="A10" s="1057"/>
      <c r="B10" s="1057"/>
      <c r="C10" s="1057"/>
      <c r="D10" s="284" t="s">
        <v>346</v>
      </c>
      <c r="E10" s="284" t="s">
        <v>347</v>
      </c>
      <c r="F10" s="284" t="s">
        <v>346</v>
      </c>
      <c r="G10" s="284" t="s">
        <v>347</v>
      </c>
      <c r="H10" s="284" t="s">
        <v>346</v>
      </c>
      <c r="I10" s="284" t="s">
        <v>347</v>
      </c>
      <c r="J10" s="1057"/>
      <c r="K10" s="1057"/>
    </row>
    <row r="11" spans="1:12" x14ac:dyDescent="0.2">
      <c r="A11" s="1058" t="s">
        <v>348</v>
      </c>
      <c r="B11" s="1059"/>
      <c r="C11" s="285"/>
      <c r="D11" s="286">
        <f t="shared" ref="D11:I11" si="0">SUM(D12,D19,D28,D58,D75,D107,D125,D160,D196,D223)</f>
        <v>509228</v>
      </c>
      <c r="E11" s="286">
        <f t="shared" si="0"/>
        <v>24865</v>
      </c>
      <c r="F11" s="286">
        <f t="shared" si="0"/>
        <v>0</v>
      </c>
      <c r="G11" s="286">
        <f t="shared" si="0"/>
        <v>0</v>
      </c>
      <c r="H11" s="286">
        <f t="shared" si="0"/>
        <v>509228</v>
      </c>
      <c r="I11" s="286">
        <f t="shared" si="0"/>
        <v>24865</v>
      </c>
      <c r="J11" s="287"/>
      <c r="K11" s="286"/>
    </row>
    <row r="12" spans="1:12" s="325" customFormat="1" ht="15.75" customHeight="1" x14ac:dyDescent="0.2">
      <c r="A12" s="301"/>
      <c r="B12" s="301"/>
      <c r="C12" s="301"/>
      <c r="D12" s="297">
        <f>SUM(D13:D18)</f>
        <v>45703</v>
      </c>
      <c r="E12" s="297">
        <f t="shared" ref="E12:G12" si="1">SUM(E13:E18)</f>
        <v>0</v>
      </c>
      <c r="F12" s="297">
        <f t="shared" si="1"/>
        <v>1037</v>
      </c>
      <c r="G12" s="297">
        <f t="shared" si="1"/>
        <v>0</v>
      </c>
      <c r="H12" s="298">
        <f>D12+F12</f>
        <v>46740</v>
      </c>
      <c r="I12" s="298">
        <f>E12+G12</f>
        <v>0</v>
      </c>
      <c r="J12" s="299" t="s">
        <v>349</v>
      </c>
      <c r="K12" s="1042" t="s">
        <v>350</v>
      </c>
    </row>
    <row r="13" spans="1:12" s="325" customFormat="1" ht="15.75" customHeight="1" x14ac:dyDescent="0.2">
      <c r="A13" s="1060">
        <v>1</v>
      </c>
      <c r="B13" s="1063" t="s">
        <v>351</v>
      </c>
      <c r="C13" s="296">
        <v>1150</v>
      </c>
      <c r="D13" s="299">
        <v>8000</v>
      </c>
      <c r="E13" s="300"/>
      <c r="F13" s="300"/>
      <c r="G13" s="300"/>
      <c r="H13" s="300">
        <f t="shared" ref="H13:I105" si="2">D13+F13</f>
        <v>8000</v>
      </c>
      <c r="I13" s="300">
        <f t="shared" si="2"/>
        <v>0</v>
      </c>
      <c r="J13" s="326"/>
      <c r="K13" s="1043"/>
    </row>
    <row r="14" spans="1:12" s="325" customFormat="1" ht="15.75" customHeight="1" x14ac:dyDescent="0.2">
      <c r="A14" s="1061"/>
      <c r="B14" s="1064"/>
      <c r="C14" s="296">
        <v>1210</v>
      </c>
      <c r="D14" s="299">
        <v>400</v>
      </c>
      <c r="E14" s="300"/>
      <c r="F14" s="300">
        <v>-15</v>
      </c>
      <c r="G14" s="300"/>
      <c r="H14" s="300">
        <f t="shared" si="2"/>
        <v>385</v>
      </c>
      <c r="I14" s="300">
        <f t="shared" si="2"/>
        <v>0</v>
      </c>
      <c r="J14" s="299" t="s">
        <v>352</v>
      </c>
      <c r="K14" s="1043"/>
    </row>
    <row r="15" spans="1:12" s="325" customFormat="1" ht="15.75" customHeight="1" x14ac:dyDescent="0.2">
      <c r="A15" s="1061"/>
      <c r="B15" s="1064"/>
      <c r="C15" s="296">
        <v>2262</v>
      </c>
      <c r="D15" s="299">
        <v>310</v>
      </c>
      <c r="E15" s="300"/>
      <c r="F15" s="300">
        <v>-38</v>
      </c>
      <c r="G15" s="300"/>
      <c r="H15" s="300">
        <f t="shared" si="2"/>
        <v>272</v>
      </c>
      <c r="I15" s="300">
        <f t="shared" si="2"/>
        <v>0</v>
      </c>
      <c r="J15" s="299" t="s">
        <v>353</v>
      </c>
      <c r="K15" s="1043"/>
    </row>
    <row r="16" spans="1:12" s="325" customFormat="1" ht="15.75" customHeight="1" x14ac:dyDescent="0.2">
      <c r="A16" s="1061"/>
      <c r="B16" s="1064"/>
      <c r="C16" s="296">
        <v>2264</v>
      </c>
      <c r="D16" s="299">
        <v>19075</v>
      </c>
      <c r="E16" s="300"/>
      <c r="F16" s="300"/>
      <c r="G16" s="300"/>
      <c r="H16" s="300">
        <f t="shared" si="2"/>
        <v>19075</v>
      </c>
      <c r="I16" s="300">
        <f t="shared" si="2"/>
        <v>0</v>
      </c>
      <c r="J16" s="299"/>
      <c r="K16" s="1043"/>
    </row>
    <row r="17" spans="1:11" s="325" customFormat="1" ht="15.75" customHeight="1" x14ac:dyDescent="0.2">
      <c r="A17" s="1061"/>
      <c r="B17" s="1064"/>
      <c r="C17" s="296">
        <v>2279</v>
      </c>
      <c r="D17" s="299">
        <v>14023</v>
      </c>
      <c r="E17" s="300"/>
      <c r="F17" s="300">
        <v>1090</v>
      </c>
      <c r="G17" s="300"/>
      <c r="H17" s="300">
        <f t="shared" si="2"/>
        <v>15113</v>
      </c>
      <c r="I17" s="300">
        <f t="shared" si="2"/>
        <v>0</v>
      </c>
      <c r="J17" s="299" t="s">
        <v>354</v>
      </c>
      <c r="K17" s="1043"/>
    </row>
    <row r="18" spans="1:11" s="325" customFormat="1" ht="15.75" customHeight="1" x14ac:dyDescent="0.2">
      <c r="A18" s="1062"/>
      <c r="B18" s="1065"/>
      <c r="C18" s="296">
        <v>2314</v>
      </c>
      <c r="D18" s="299">
        <v>3895</v>
      </c>
      <c r="E18" s="300"/>
      <c r="F18" s="300"/>
      <c r="G18" s="300"/>
      <c r="H18" s="300">
        <f t="shared" si="2"/>
        <v>3895</v>
      </c>
      <c r="I18" s="300">
        <f t="shared" si="2"/>
        <v>0</v>
      </c>
      <c r="J18" s="299"/>
      <c r="K18" s="1044"/>
    </row>
    <row r="19" spans="1:11" ht="14.25" customHeight="1" x14ac:dyDescent="0.2">
      <c r="A19" s="1069">
        <v>2</v>
      </c>
      <c r="B19" s="1072" t="s">
        <v>355</v>
      </c>
      <c r="C19" s="288"/>
      <c r="D19" s="289">
        <f>SUM(D20:D27)</f>
        <v>56097</v>
      </c>
      <c r="E19" s="289">
        <f t="shared" ref="E19:G19" si="3">SUM(E20:E27)</f>
        <v>0</v>
      </c>
      <c r="F19" s="289">
        <f t="shared" si="3"/>
        <v>0</v>
      </c>
      <c r="G19" s="289">
        <f t="shared" si="3"/>
        <v>0</v>
      </c>
      <c r="H19" s="290">
        <f t="shared" si="2"/>
        <v>56097</v>
      </c>
      <c r="I19" s="290">
        <f t="shared" si="2"/>
        <v>0</v>
      </c>
      <c r="J19" s="291"/>
      <c r="K19" s="1045" t="s">
        <v>356</v>
      </c>
    </row>
    <row r="20" spans="1:11" ht="14.25" customHeight="1" x14ac:dyDescent="0.2">
      <c r="A20" s="1070"/>
      <c r="B20" s="1073"/>
      <c r="C20" s="292">
        <v>1150</v>
      </c>
      <c r="D20" s="293">
        <v>6824</v>
      </c>
      <c r="E20" s="291"/>
      <c r="F20" s="291"/>
      <c r="G20" s="291"/>
      <c r="H20" s="291">
        <f t="shared" si="2"/>
        <v>6824</v>
      </c>
      <c r="I20" s="291">
        <f t="shared" si="2"/>
        <v>0</v>
      </c>
      <c r="J20" s="291"/>
      <c r="K20" s="1047"/>
    </row>
    <row r="21" spans="1:11" ht="14.25" customHeight="1" x14ac:dyDescent="0.2">
      <c r="A21" s="1070"/>
      <c r="B21" s="1073"/>
      <c r="C21" s="292">
        <v>1210</v>
      </c>
      <c r="D21" s="293">
        <v>341</v>
      </c>
      <c r="E21" s="291"/>
      <c r="F21" s="291"/>
      <c r="G21" s="291"/>
      <c r="H21" s="291">
        <f t="shared" si="2"/>
        <v>341</v>
      </c>
      <c r="I21" s="291">
        <f t="shared" si="2"/>
        <v>0</v>
      </c>
      <c r="J21" s="291"/>
      <c r="K21" s="1047"/>
    </row>
    <row r="22" spans="1:11" ht="14.25" customHeight="1" x14ac:dyDescent="0.2">
      <c r="A22" s="1070"/>
      <c r="B22" s="1073"/>
      <c r="C22" s="292">
        <v>2231</v>
      </c>
      <c r="D22" s="293">
        <v>600</v>
      </c>
      <c r="E22" s="291"/>
      <c r="F22" s="291"/>
      <c r="G22" s="291"/>
      <c r="H22" s="291">
        <f t="shared" si="2"/>
        <v>600</v>
      </c>
      <c r="I22" s="291">
        <f t="shared" si="2"/>
        <v>0</v>
      </c>
      <c r="J22" s="291"/>
      <c r="K22" s="1047"/>
    </row>
    <row r="23" spans="1:11" ht="14.25" customHeight="1" x14ac:dyDescent="0.2">
      <c r="A23" s="1070"/>
      <c r="B23" s="1073"/>
      <c r="C23" s="292">
        <v>2262</v>
      </c>
      <c r="D23" s="293">
        <v>1180</v>
      </c>
      <c r="E23" s="291"/>
      <c r="F23" s="291"/>
      <c r="G23" s="291"/>
      <c r="H23" s="291">
        <f t="shared" si="2"/>
        <v>1180</v>
      </c>
      <c r="I23" s="291">
        <f t="shared" si="2"/>
        <v>0</v>
      </c>
      <c r="J23" s="291"/>
      <c r="K23" s="1047"/>
    </row>
    <row r="24" spans="1:11" ht="14.25" customHeight="1" x14ac:dyDescent="0.2">
      <c r="A24" s="1070"/>
      <c r="B24" s="1073"/>
      <c r="C24" s="292">
        <v>2264</v>
      </c>
      <c r="D24" s="293">
        <v>24848</v>
      </c>
      <c r="E24" s="291"/>
      <c r="F24" s="291"/>
      <c r="G24" s="291"/>
      <c r="H24" s="291">
        <f t="shared" si="2"/>
        <v>24848</v>
      </c>
      <c r="I24" s="291">
        <f t="shared" si="2"/>
        <v>0</v>
      </c>
      <c r="J24" s="291"/>
      <c r="K24" s="1047"/>
    </row>
    <row r="25" spans="1:11" ht="14.25" customHeight="1" x14ac:dyDescent="0.2">
      <c r="A25" s="1070"/>
      <c r="B25" s="1073"/>
      <c r="C25" s="292">
        <v>2269</v>
      </c>
      <c r="D25" s="293">
        <v>300</v>
      </c>
      <c r="E25" s="291"/>
      <c r="F25" s="291"/>
      <c r="G25" s="291"/>
      <c r="H25" s="291">
        <f t="shared" si="2"/>
        <v>300</v>
      </c>
      <c r="I25" s="291">
        <f t="shared" si="2"/>
        <v>0</v>
      </c>
      <c r="J25" s="291"/>
      <c r="K25" s="1047"/>
    </row>
    <row r="26" spans="1:11" ht="14.25" customHeight="1" x14ac:dyDescent="0.2">
      <c r="A26" s="1070"/>
      <c r="B26" s="1073"/>
      <c r="C26" s="292">
        <v>2279</v>
      </c>
      <c r="D26" s="293">
        <v>18847</v>
      </c>
      <c r="E26" s="291"/>
      <c r="F26" s="291"/>
      <c r="G26" s="291"/>
      <c r="H26" s="291">
        <f t="shared" si="2"/>
        <v>18847</v>
      </c>
      <c r="I26" s="291">
        <f t="shared" si="2"/>
        <v>0</v>
      </c>
      <c r="J26" s="291"/>
      <c r="K26" s="1047"/>
    </row>
    <row r="27" spans="1:11" ht="14.25" customHeight="1" x14ac:dyDescent="0.2">
      <c r="A27" s="1071"/>
      <c r="B27" s="1074"/>
      <c r="C27" s="292">
        <v>2314</v>
      </c>
      <c r="D27" s="293">
        <v>3157</v>
      </c>
      <c r="E27" s="291"/>
      <c r="F27" s="291"/>
      <c r="G27" s="291"/>
      <c r="H27" s="291">
        <f t="shared" si="2"/>
        <v>3157</v>
      </c>
      <c r="I27" s="291">
        <f t="shared" si="2"/>
        <v>0</v>
      </c>
      <c r="J27" s="291"/>
      <c r="K27" s="1046"/>
    </row>
    <row r="28" spans="1:11" ht="24" x14ac:dyDescent="0.2">
      <c r="A28" s="294">
        <v>3</v>
      </c>
      <c r="B28" s="295" t="s">
        <v>357</v>
      </c>
      <c r="C28" s="292"/>
      <c r="D28" s="289">
        <f>SUM(D29,D36,D44,D51)</f>
        <v>141574</v>
      </c>
      <c r="E28" s="289">
        <f t="shared" ref="E28:I28" si="4">SUM(E29,E36,E44,E51)</f>
        <v>0</v>
      </c>
      <c r="F28" s="289">
        <f t="shared" si="4"/>
        <v>0</v>
      </c>
      <c r="G28" s="289">
        <f t="shared" si="4"/>
        <v>0</v>
      </c>
      <c r="H28" s="289">
        <f t="shared" si="4"/>
        <v>141574</v>
      </c>
      <c r="I28" s="289">
        <f t="shared" si="4"/>
        <v>0</v>
      </c>
      <c r="J28" s="291"/>
      <c r="K28" s="291"/>
    </row>
    <row r="29" spans="1:11" ht="15.75" customHeight="1" x14ac:dyDescent="0.2">
      <c r="A29" s="1020" t="s">
        <v>358</v>
      </c>
      <c r="B29" s="1023" t="s">
        <v>359</v>
      </c>
      <c r="C29" s="296"/>
      <c r="D29" s="297">
        <f>SUM(D30:D35)</f>
        <v>4041</v>
      </c>
      <c r="E29" s="297">
        <f t="shared" ref="E29:G29" si="5">SUM(E30:E35)</f>
        <v>0</v>
      </c>
      <c r="F29" s="297"/>
      <c r="G29" s="297">
        <f t="shared" si="5"/>
        <v>0</v>
      </c>
      <c r="H29" s="298">
        <f t="shared" si="2"/>
        <v>4041</v>
      </c>
      <c r="I29" s="298">
        <f t="shared" si="2"/>
        <v>0</v>
      </c>
      <c r="J29" s="299"/>
      <c r="K29" s="1042" t="s">
        <v>360</v>
      </c>
    </row>
    <row r="30" spans="1:11" ht="15.75" customHeight="1" x14ac:dyDescent="0.2">
      <c r="A30" s="1021"/>
      <c r="B30" s="1024"/>
      <c r="C30" s="296">
        <v>1150</v>
      </c>
      <c r="D30" s="299">
        <v>177</v>
      </c>
      <c r="E30" s="300"/>
      <c r="F30" s="300"/>
      <c r="G30" s="300"/>
      <c r="H30" s="300">
        <f t="shared" si="2"/>
        <v>177</v>
      </c>
      <c r="I30" s="300">
        <f t="shared" si="2"/>
        <v>0</v>
      </c>
      <c r="J30" s="299"/>
      <c r="K30" s="1043"/>
    </row>
    <row r="31" spans="1:11" ht="15.75" customHeight="1" x14ac:dyDescent="0.2">
      <c r="A31" s="1021"/>
      <c r="B31" s="1024"/>
      <c r="C31" s="296">
        <v>1210</v>
      </c>
      <c r="D31" s="299">
        <v>9</v>
      </c>
      <c r="E31" s="300"/>
      <c r="F31" s="300"/>
      <c r="G31" s="300"/>
      <c r="H31" s="300">
        <f t="shared" si="2"/>
        <v>9</v>
      </c>
      <c r="I31" s="300">
        <f t="shared" si="2"/>
        <v>0</v>
      </c>
      <c r="J31" s="299"/>
      <c r="K31" s="1043"/>
    </row>
    <row r="32" spans="1:11" ht="15.75" customHeight="1" x14ac:dyDescent="0.2">
      <c r="A32" s="1021"/>
      <c r="B32" s="1024"/>
      <c r="C32" s="296">
        <v>2262</v>
      </c>
      <c r="D32" s="299">
        <v>95</v>
      </c>
      <c r="E32" s="300"/>
      <c r="F32" s="300"/>
      <c r="G32" s="300"/>
      <c r="H32" s="300">
        <f t="shared" si="2"/>
        <v>95</v>
      </c>
      <c r="I32" s="300">
        <f t="shared" si="2"/>
        <v>0</v>
      </c>
      <c r="J32" s="299"/>
      <c r="K32" s="1043"/>
    </row>
    <row r="33" spans="1:11" ht="15.75" customHeight="1" x14ac:dyDescent="0.2">
      <c r="A33" s="1021"/>
      <c r="B33" s="1024"/>
      <c r="C33" s="296">
        <v>2264</v>
      </c>
      <c r="D33" s="299">
        <v>3258</v>
      </c>
      <c r="E33" s="300"/>
      <c r="F33" s="300"/>
      <c r="G33" s="300"/>
      <c r="H33" s="300">
        <f t="shared" si="2"/>
        <v>3258</v>
      </c>
      <c r="I33" s="300">
        <f t="shared" si="2"/>
        <v>0</v>
      </c>
      <c r="J33" s="299"/>
      <c r="K33" s="1043"/>
    </row>
    <row r="34" spans="1:11" ht="15.75" customHeight="1" x14ac:dyDescent="0.2">
      <c r="A34" s="1021"/>
      <c r="B34" s="1024"/>
      <c r="C34" s="296">
        <v>2279</v>
      </c>
      <c r="D34" s="299">
        <v>300</v>
      </c>
      <c r="E34" s="300"/>
      <c r="F34" s="300"/>
      <c r="G34" s="300"/>
      <c r="H34" s="300">
        <f t="shared" si="2"/>
        <v>300</v>
      </c>
      <c r="I34" s="300">
        <f t="shared" si="2"/>
        <v>0</v>
      </c>
      <c r="J34" s="299"/>
      <c r="K34" s="1043"/>
    </row>
    <row r="35" spans="1:11" ht="15.75" customHeight="1" x14ac:dyDescent="0.2">
      <c r="A35" s="1022"/>
      <c r="B35" s="1025"/>
      <c r="C35" s="296">
        <v>2314</v>
      </c>
      <c r="D35" s="299">
        <v>202</v>
      </c>
      <c r="E35" s="300"/>
      <c r="F35" s="300"/>
      <c r="G35" s="300"/>
      <c r="H35" s="300">
        <f t="shared" si="2"/>
        <v>202</v>
      </c>
      <c r="I35" s="300">
        <f t="shared" si="2"/>
        <v>0</v>
      </c>
      <c r="J35" s="299"/>
      <c r="K35" s="1044"/>
    </row>
    <row r="36" spans="1:11" ht="15.75" customHeight="1" x14ac:dyDescent="0.2">
      <c r="A36" s="1020" t="s">
        <v>361</v>
      </c>
      <c r="B36" s="1023" t="s">
        <v>362</v>
      </c>
      <c r="C36" s="301"/>
      <c r="D36" s="297">
        <f>SUM(D37:D43)</f>
        <v>70669</v>
      </c>
      <c r="E36" s="297">
        <f t="shared" ref="E36:G36" si="6">SUM(E37:E43)</f>
        <v>0</v>
      </c>
      <c r="F36" s="297">
        <f t="shared" si="6"/>
        <v>0</v>
      </c>
      <c r="G36" s="297">
        <f t="shared" si="6"/>
        <v>0</v>
      </c>
      <c r="H36" s="298">
        <f t="shared" si="2"/>
        <v>70669</v>
      </c>
      <c r="I36" s="298">
        <f t="shared" si="2"/>
        <v>0</v>
      </c>
      <c r="J36" s="299"/>
      <c r="K36" s="1042" t="s">
        <v>363</v>
      </c>
    </row>
    <row r="37" spans="1:11" ht="15.75" customHeight="1" x14ac:dyDescent="0.2">
      <c r="A37" s="1021"/>
      <c r="B37" s="1024"/>
      <c r="C37" s="302">
        <v>1150</v>
      </c>
      <c r="D37" s="299">
        <v>13379</v>
      </c>
      <c r="E37" s="300"/>
      <c r="F37" s="300"/>
      <c r="G37" s="300"/>
      <c r="H37" s="300">
        <f t="shared" si="2"/>
        <v>13379</v>
      </c>
      <c r="I37" s="300">
        <f t="shared" si="2"/>
        <v>0</v>
      </c>
      <c r="J37" s="300"/>
      <c r="K37" s="1043"/>
    </row>
    <row r="38" spans="1:11" ht="15.75" customHeight="1" x14ac:dyDescent="0.2">
      <c r="A38" s="1021"/>
      <c r="B38" s="1024"/>
      <c r="C38" s="302">
        <v>1210</v>
      </c>
      <c r="D38" s="299">
        <v>669</v>
      </c>
      <c r="E38" s="300"/>
      <c r="F38" s="300"/>
      <c r="G38" s="300"/>
      <c r="H38" s="300">
        <f t="shared" si="2"/>
        <v>669</v>
      </c>
      <c r="I38" s="300">
        <f t="shared" si="2"/>
        <v>0</v>
      </c>
      <c r="J38" s="300"/>
      <c r="K38" s="1043"/>
    </row>
    <row r="39" spans="1:11" ht="15.75" customHeight="1" x14ac:dyDescent="0.2">
      <c r="A39" s="1021"/>
      <c r="B39" s="1024"/>
      <c r="C39" s="302">
        <v>2262</v>
      </c>
      <c r="D39" s="299">
        <v>650</v>
      </c>
      <c r="E39" s="300"/>
      <c r="F39" s="300"/>
      <c r="G39" s="300"/>
      <c r="H39" s="300">
        <f t="shared" si="2"/>
        <v>650</v>
      </c>
      <c r="I39" s="300">
        <f t="shared" si="2"/>
        <v>0</v>
      </c>
      <c r="J39" s="300"/>
      <c r="K39" s="1043"/>
    </row>
    <row r="40" spans="1:11" ht="15.75" customHeight="1" x14ac:dyDescent="0.2">
      <c r="A40" s="1021"/>
      <c r="B40" s="1024"/>
      <c r="C40" s="302">
        <v>2264</v>
      </c>
      <c r="D40" s="299">
        <v>31471</v>
      </c>
      <c r="E40" s="300"/>
      <c r="F40" s="300"/>
      <c r="G40" s="300"/>
      <c r="H40" s="300">
        <f t="shared" si="2"/>
        <v>31471</v>
      </c>
      <c r="I40" s="300">
        <f t="shared" si="2"/>
        <v>0</v>
      </c>
      <c r="J40" s="300"/>
      <c r="K40" s="1043"/>
    </row>
    <row r="41" spans="1:11" ht="15.75" customHeight="1" x14ac:dyDescent="0.2">
      <c r="A41" s="1021"/>
      <c r="B41" s="1024"/>
      <c r="C41" s="302">
        <v>2279</v>
      </c>
      <c r="D41" s="299">
        <v>22904</v>
      </c>
      <c r="E41" s="300"/>
      <c r="F41" s="300"/>
      <c r="G41" s="300"/>
      <c r="H41" s="300">
        <f t="shared" si="2"/>
        <v>22904</v>
      </c>
      <c r="I41" s="300">
        <f t="shared" si="2"/>
        <v>0</v>
      </c>
      <c r="J41" s="300"/>
      <c r="K41" s="1043"/>
    </row>
    <row r="42" spans="1:11" ht="15.75" customHeight="1" x14ac:dyDescent="0.2">
      <c r="A42" s="1021"/>
      <c r="B42" s="1024"/>
      <c r="C42" s="302">
        <v>2312</v>
      </c>
      <c r="D42" s="299">
        <v>0</v>
      </c>
      <c r="E42" s="300"/>
      <c r="F42" s="300"/>
      <c r="G42" s="300"/>
      <c r="H42" s="300">
        <f t="shared" si="2"/>
        <v>0</v>
      </c>
      <c r="I42" s="300">
        <f t="shared" si="2"/>
        <v>0</v>
      </c>
      <c r="J42" s="300"/>
      <c r="K42" s="1043"/>
    </row>
    <row r="43" spans="1:11" ht="15.75" customHeight="1" x14ac:dyDescent="0.2">
      <c r="A43" s="1022"/>
      <c r="B43" s="1025"/>
      <c r="C43" s="302">
        <v>2314</v>
      </c>
      <c r="D43" s="299">
        <v>1596</v>
      </c>
      <c r="E43" s="300"/>
      <c r="F43" s="300"/>
      <c r="G43" s="300"/>
      <c r="H43" s="300">
        <f t="shared" si="2"/>
        <v>1596</v>
      </c>
      <c r="I43" s="300">
        <f t="shared" si="2"/>
        <v>0</v>
      </c>
      <c r="J43" s="300"/>
      <c r="K43" s="1044"/>
    </row>
    <row r="44" spans="1:11" x14ac:dyDescent="0.2">
      <c r="A44" s="1033" t="s">
        <v>364</v>
      </c>
      <c r="B44" s="1036" t="s">
        <v>365</v>
      </c>
      <c r="C44" s="288"/>
      <c r="D44" s="289">
        <f>SUM(D45:D50)</f>
        <v>12000</v>
      </c>
      <c r="E44" s="289">
        <f>SUM(E45:E50)</f>
        <v>0</v>
      </c>
      <c r="F44" s="289">
        <f>SUM(F45:F50)</f>
        <v>0</v>
      </c>
      <c r="G44" s="289">
        <f>SUM(G45:G50)</f>
        <v>0</v>
      </c>
      <c r="H44" s="290">
        <f t="shared" si="2"/>
        <v>12000</v>
      </c>
      <c r="I44" s="290">
        <f t="shared" si="2"/>
        <v>0</v>
      </c>
      <c r="J44" s="291"/>
      <c r="K44" s="1042" t="s">
        <v>366</v>
      </c>
    </row>
    <row r="45" spans="1:11" ht="12.75" customHeight="1" x14ac:dyDescent="0.2">
      <c r="A45" s="1034"/>
      <c r="B45" s="1037"/>
      <c r="C45" s="303">
        <v>1150</v>
      </c>
      <c r="D45" s="293">
        <v>1142</v>
      </c>
      <c r="E45" s="291"/>
      <c r="F45" s="291"/>
      <c r="G45" s="291"/>
      <c r="H45" s="291">
        <f t="shared" si="2"/>
        <v>1142</v>
      </c>
      <c r="I45" s="291">
        <f t="shared" si="2"/>
        <v>0</v>
      </c>
      <c r="J45" s="291"/>
      <c r="K45" s="1043"/>
    </row>
    <row r="46" spans="1:11" ht="12.75" customHeight="1" x14ac:dyDescent="0.2">
      <c r="A46" s="1034"/>
      <c r="B46" s="1037"/>
      <c r="C46" s="303">
        <v>1210</v>
      </c>
      <c r="D46" s="293">
        <v>58</v>
      </c>
      <c r="E46" s="291"/>
      <c r="F46" s="291"/>
      <c r="G46" s="291"/>
      <c r="H46" s="291">
        <f t="shared" si="2"/>
        <v>58</v>
      </c>
      <c r="I46" s="291">
        <f t="shared" si="2"/>
        <v>0</v>
      </c>
      <c r="J46" s="291"/>
      <c r="K46" s="1043"/>
    </row>
    <row r="47" spans="1:11" ht="12.75" customHeight="1" x14ac:dyDescent="0.2">
      <c r="A47" s="1034"/>
      <c r="B47" s="1037"/>
      <c r="C47" s="303">
        <v>2231</v>
      </c>
      <c r="D47" s="293">
        <v>200</v>
      </c>
      <c r="E47" s="291"/>
      <c r="F47" s="291"/>
      <c r="G47" s="291"/>
      <c r="H47" s="291">
        <f t="shared" si="2"/>
        <v>200</v>
      </c>
      <c r="I47" s="291">
        <f t="shared" si="2"/>
        <v>0</v>
      </c>
      <c r="J47" s="291"/>
      <c r="K47" s="1043"/>
    </row>
    <row r="48" spans="1:11" ht="12.75" customHeight="1" x14ac:dyDescent="0.2">
      <c r="A48" s="1034"/>
      <c r="B48" s="1037"/>
      <c r="C48" s="303">
        <v>2264</v>
      </c>
      <c r="D48" s="293">
        <v>6500</v>
      </c>
      <c r="E48" s="291"/>
      <c r="F48" s="291"/>
      <c r="G48" s="291"/>
      <c r="H48" s="291">
        <f t="shared" si="2"/>
        <v>6500</v>
      </c>
      <c r="I48" s="291">
        <f t="shared" si="2"/>
        <v>0</v>
      </c>
      <c r="J48" s="291"/>
      <c r="K48" s="1043"/>
    </row>
    <row r="49" spans="1:11" ht="12.75" customHeight="1" x14ac:dyDescent="0.2">
      <c r="A49" s="1034"/>
      <c r="B49" s="1037"/>
      <c r="C49" s="303">
        <v>2279</v>
      </c>
      <c r="D49" s="293">
        <v>3900</v>
      </c>
      <c r="E49" s="291"/>
      <c r="F49" s="291"/>
      <c r="G49" s="291"/>
      <c r="H49" s="291">
        <f t="shared" si="2"/>
        <v>3900</v>
      </c>
      <c r="I49" s="291">
        <f t="shared" si="2"/>
        <v>0</v>
      </c>
      <c r="J49" s="291"/>
      <c r="K49" s="1043"/>
    </row>
    <row r="50" spans="1:11" ht="12.75" customHeight="1" x14ac:dyDescent="0.2">
      <c r="A50" s="1035"/>
      <c r="B50" s="1038"/>
      <c r="C50" s="303">
        <v>2314</v>
      </c>
      <c r="D50" s="293">
        <v>200</v>
      </c>
      <c r="E50" s="291"/>
      <c r="F50" s="291"/>
      <c r="G50" s="291"/>
      <c r="H50" s="291">
        <f t="shared" si="2"/>
        <v>200</v>
      </c>
      <c r="I50" s="291">
        <f t="shared" si="2"/>
        <v>0</v>
      </c>
      <c r="J50" s="291"/>
      <c r="K50" s="1044"/>
    </row>
    <row r="51" spans="1:11" ht="15.75" customHeight="1" x14ac:dyDescent="0.2">
      <c r="A51" s="1020" t="s">
        <v>367</v>
      </c>
      <c r="B51" s="1023" t="s">
        <v>368</v>
      </c>
      <c r="C51" s="304"/>
      <c r="D51" s="297">
        <f>SUM(D52:D57)</f>
        <v>54864</v>
      </c>
      <c r="E51" s="297">
        <f t="shared" ref="E51:G51" si="7">SUM(E52:E57)</f>
        <v>0</v>
      </c>
      <c r="F51" s="297">
        <f t="shared" si="7"/>
        <v>0</v>
      </c>
      <c r="G51" s="297">
        <f t="shared" si="7"/>
        <v>0</v>
      </c>
      <c r="H51" s="298">
        <f t="shared" si="2"/>
        <v>54864</v>
      </c>
      <c r="I51" s="298">
        <f t="shared" si="2"/>
        <v>0</v>
      </c>
      <c r="J51" s="299"/>
      <c r="K51" s="1042" t="s">
        <v>369</v>
      </c>
    </row>
    <row r="52" spans="1:11" ht="13.5" customHeight="1" x14ac:dyDescent="0.2">
      <c r="A52" s="1021"/>
      <c r="B52" s="1024"/>
      <c r="C52" s="302">
        <v>1150</v>
      </c>
      <c r="D52" s="299">
        <v>11413</v>
      </c>
      <c r="E52" s="300"/>
      <c r="F52" s="300"/>
      <c r="G52" s="300"/>
      <c r="H52" s="300">
        <f t="shared" si="2"/>
        <v>11413</v>
      </c>
      <c r="I52" s="300">
        <f t="shared" si="2"/>
        <v>0</v>
      </c>
      <c r="J52" s="299"/>
      <c r="K52" s="1043"/>
    </row>
    <row r="53" spans="1:11" ht="12" customHeight="1" x14ac:dyDescent="0.2">
      <c r="A53" s="1021"/>
      <c r="B53" s="1024"/>
      <c r="C53" s="302">
        <v>1210</v>
      </c>
      <c r="D53" s="299">
        <v>581</v>
      </c>
      <c r="E53" s="300"/>
      <c r="F53" s="300"/>
      <c r="G53" s="300"/>
      <c r="H53" s="300">
        <f t="shared" si="2"/>
        <v>581</v>
      </c>
      <c r="I53" s="300">
        <f t="shared" si="2"/>
        <v>0</v>
      </c>
      <c r="J53" s="299"/>
      <c r="K53" s="1043"/>
    </row>
    <row r="54" spans="1:11" ht="12.75" customHeight="1" x14ac:dyDescent="0.2">
      <c r="A54" s="1021"/>
      <c r="B54" s="1024"/>
      <c r="C54" s="302">
        <v>2262</v>
      </c>
      <c r="D54" s="299">
        <v>400</v>
      </c>
      <c r="E54" s="300"/>
      <c r="F54" s="300"/>
      <c r="G54" s="300"/>
      <c r="H54" s="300">
        <f t="shared" si="2"/>
        <v>400</v>
      </c>
      <c r="I54" s="300">
        <f t="shared" si="2"/>
        <v>0</v>
      </c>
      <c r="J54" s="299"/>
      <c r="K54" s="1043"/>
    </row>
    <row r="55" spans="1:11" ht="14.25" customHeight="1" x14ac:dyDescent="0.2">
      <c r="A55" s="1021"/>
      <c r="B55" s="1024"/>
      <c r="C55" s="302">
        <v>2264</v>
      </c>
      <c r="D55" s="299">
        <v>24724</v>
      </c>
      <c r="E55" s="300"/>
      <c r="F55" s="300"/>
      <c r="G55" s="300"/>
      <c r="H55" s="300">
        <f t="shared" si="2"/>
        <v>24724</v>
      </c>
      <c r="I55" s="300">
        <f t="shared" si="2"/>
        <v>0</v>
      </c>
      <c r="J55" s="299"/>
      <c r="K55" s="1043"/>
    </row>
    <row r="56" spans="1:11" ht="13.5" customHeight="1" x14ac:dyDescent="0.2">
      <c r="A56" s="1021"/>
      <c r="B56" s="1024"/>
      <c r="C56" s="302">
        <v>2279</v>
      </c>
      <c r="D56" s="299">
        <v>15382</v>
      </c>
      <c r="E56" s="300"/>
      <c r="F56" s="300"/>
      <c r="G56" s="300"/>
      <c r="H56" s="300">
        <f t="shared" si="2"/>
        <v>15382</v>
      </c>
      <c r="I56" s="300">
        <f t="shared" si="2"/>
        <v>0</v>
      </c>
      <c r="J56" s="299"/>
      <c r="K56" s="1043"/>
    </row>
    <row r="57" spans="1:11" ht="14.25" customHeight="1" x14ac:dyDescent="0.2">
      <c r="A57" s="1022"/>
      <c r="B57" s="1025"/>
      <c r="C57" s="302">
        <v>2314</v>
      </c>
      <c r="D57" s="299">
        <v>2364</v>
      </c>
      <c r="E57" s="300"/>
      <c r="F57" s="300"/>
      <c r="G57" s="300"/>
      <c r="H57" s="300">
        <f t="shared" si="2"/>
        <v>2364</v>
      </c>
      <c r="I57" s="300">
        <f t="shared" si="2"/>
        <v>0</v>
      </c>
      <c r="J57" s="299"/>
      <c r="K57" s="1044"/>
    </row>
    <row r="58" spans="1:11" x14ac:dyDescent="0.2">
      <c r="A58" s="305" t="s">
        <v>370</v>
      </c>
      <c r="B58" s="295" t="s">
        <v>371</v>
      </c>
      <c r="C58" s="288"/>
      <c r="D58" s="289">
        <f t="shared" ref="D58:I58" si="8">SUM(D59,D64,D69,D72)</f>
        <v>6485</v>
      </c>
      <c r="E58" s="289">
        <f t="shared" si="8"/>
        <v>8887</v>
      </c>
      <c r="F58" s="289">
        <f t="shared" si="8"/>
        <v>0</v>
      </c>
      <c r="G58" s="289">
        <f t="shared" si="8"/>
        <v>0</v>
      </c>
      <c r="H58" s="289">
        <f t="shared" si="8"/>
        <v>6485</v>
      </c>
      <c r="I58" s="289">
        <f t="shared" si="8"/>
        <v>8887</v>
      </c>
      <c r="J58" s="291"/>
      <c r="K58" s="330"/>
    </row>
    <row r="59" spans="1:11" ht="14.25" customHeight="1" x14ac:dyDescent="0.2">
      <c r="A59" s="1033" t="s">
        <v>372</v>
      </c>
      <c r="B59" s="1036" t="s">
        <v>373</v>
      </c>
      <c r="C59" s="288"/>
      <c r="D59" s="289">
        <f>SUM(D60:D63)</f>
        <v>4005</v>
      </c>
      <c r="E59" s="289">
        <f t="shared" ref="E59:G59" si="9">SUM(E60:E63)</f>
        <v>0</v>
      </c>
      <c r="F59" s="289">
        <f t="shared" si="9"/>
        <v>0</v>
      </c>
      <c r="G59" s="289">
        <f t="shared" si="9"/>
        <v>0</v>
      </c>
      <c r="H59" s="290">
        <f t="shared" si="2"/>
        <v>4005</v>
      </c>
      <c r="I59" s="290">
        <f t="shared" si="2"/>
        <v>0</v>
      </c>
      <c r="J59" s="291"/>
      <c r="K59" s="1045" t="s">
        <v>374</v>
      </c>
    </row>
    <row r="60" spans="1:11" ht="14.25" customHeight="1" x14ac:dyDescent="0.2">
      <c r="A60" s="1034"/>
      <c r="B60" s="1037"/>
      <c r="C60" s="292">
        <v>1150</v>
      </c>
      <c r="D60" s="293">
        <v>1200</v>
      </c>
      <c r="E60" s="291"/>
      <c r="F60" s="291"/>
      <c r="G60" s="291"/>
      <c r="H60" s="291">
        <f t="shared" si="2"/>
        <v>1200</v>
      </c>
      <c r="I60" s="291">
        <f t="shared" si="2"/>
        <v>0</v>
      </c>
      <c r="J60" s="291"/>
      <c r="K60" s="1047"/>
    </row>
    <row r="61" spans="1:11" ht="14.25" customHeight="1" x14ac:dyDescent="0.2">
      <c r="A61" s="1034"/>
      <c r="B61" s="1037"/>
      <c r="C61" s="292">
        <v>1210</v>
      </c>
      <c r="D61" s="293">
        <v>60</v>
      </c>
      <c r="E61" s="291"/>
      <c r="F61" s="291"/>
      <c r="G61" s="291"/>
      <c r="H61" s="291">
        <f t="shared" si="2"/>
        <v>60</v>
      </c>
      <c r="I61" s="291">
        <f t="shared" si="2"/>
        <v>0</v>
      </c>
      <c r="J61" s="291"/>
      <c r="K61" s="1047"/>
    </row>
    <row r="62" spans="1:11" ht="14.25" customHeight="1" x14ac:dyDescent="0.2">
      <c r="A62" s="1034"/>
      <c r="B62" s="1037"/>
      <c r="C62" s="292">
        <v>2279</v>
      </c>
      <c r="D62" s="293">
        <v>2505</v>
      </c>
      <c r="E62" s="291"/>
      <c r="F62" s="291"/>
      <c r="G62" s="291"/>
      <c r="H62" s="291">
        <f t="shared" si="2"/>
        <v>2505</v>
      </c>
      <c r="I62" s="291">
        <f t="shared" si="2"/>
        <v>0</v>
      </c>
      <c r="J62" s="291"/>
      <c r="K62" s="1047"/>
    </row>
    <row r="63" spans="1:11" ht="14.25" customHeight="1" x14ac:dyDescent="0.2">
      <c r="A63" s="1035"/>
      <c r="B63" s="1038"/>
      <c r="C63" s="292">
        <v>2314</v>
      </c>
      <c r="D63" s="293">
        <v>240</v>
      </c>
      <c r="E63" s="291"/>
      <c r="F63" s="291"/>
      <c r="G63" s="291"/>
      <c r="H63" s="291">
        <f t="shared" si="2"/>
        <v>240</v>
      </c>
      <c r="I63" s="291">
        <f t="shared" si="2"/>
        <v>0</v>
      </c>
      <c r="J63" s="291"/>
      <c r="K63" s="1046"/>
    </row>
    <row r="64" spans="1:11" ht="18" customHeight="1" x14ac:dyDescent="0.2">
      <c r="A64" s="1020" t="s">
        <v>375</v>
      </c>
      <c r="B64" s="1023" t="s">
        <v>376</v>
      </c>
      <c r="C64" s="301"/>
      <c r="D64" s="297">
        <f>SUM(D65:D68)</f>
        <v>1730</v>
      </c>
      <c r="E64" s="297">
        <f t="shared" ref="E64:G64" si="10">SUM(E65:E68)</f>
        <v>7015</v>
      </c>
      <c r="F64" s="297">
        <f t="shared" si="10"/>
        <v>0</v>
      </c>
      <c r="G64" s="297">
        <f t="shared" si="10"/>
        <v>0</v>
      </c>
      <c r="H64" s="298">
        <f t="shared" si="2"/>
        <v>1730</v>
      </c>
      <c r="I64" s="298">
        <f t="shared" si="2"/>
        <v>7015</v>
      </c>
      <c r="J64" s="299"/>
      <c r="K64" s="1042" t="s">
        <v>377</v>
      </c>
    </row>
    <row r="65" spans="1:11" ht="18" customHeight="1" x14ac:dyDescent="0.2">
      <c r="A65" s="1021"/>
      <c r="B65" s="1024"/>
      <c r="C65" s="296">
        <v>1150</v>
      </c>
      <c r="D65" s="299">
        <v>860</v>
      </c>
      <c r="E65" s="300">
        <v>2387</v>
      </c>
      <c r="F65" s="300"/>
      <c r="G65" s="300"/>
      <c r="H65" s="300">
        <f t="shared" si="2"/>
        <v>860</v>
      </c>
      <c r="I65" s="300">
        <f t="shared" si="2"/>
        <v>2387</v>
      </c>
      <c r="J65" s="299"/>
      <c r="K65" s="1043"/>
    </row>
    <row r="66" spans="1:11" ht="18" customHeight="1" x14ac:dyDescent="0.2">
      <c r="A66" s="1021"/>
      <c r="B66" s="1024"/>
      <c r="C66" s="296">
        <v>1210</v>
      </c>
      <c r="D66" s="299">
        <v>43</v>
      </c>
      <c r="E66" s="300">
        <v>120</v>
      </c>
      <c r="F66" s="300"/>
      <c r="G66" s="300"/>
      <c r="H66" s="300">
        <f t="shared" si="2"/>
        <v>43</v>
      </c>
      <c r="I66" s="300">
        <f t="shared" si="2"/>
        <v>120</v>
      </c>
      <c r="J66" s="299"/>
      <c r="K66" s="1043"/>
    </row>
    <row r="67" spans="1:11" ht="18" customHeight="1" x14ac:dyDescent="0.2">
      <c r="A67" s="1021"/>
      <c r="B67" s="1024"/>
      <c r="C67" s="296">
        <v>2279</v>
      </c>
      <c r="D67" s="299">
        <v>827</v>
      </c>
      <c r="E67" s="300">
        <v>4108</v>
      </c>
      <c r="F67" s="300"/>
      <c r="G67" s="300"/>
      <c r="H67" s="300">
        <f t="shared" si="2"/>
        <v>827</v>
      </c>
      <c r="I67" s="300">
        <f t="shared" si="2"/>
        <v>4108</v>
      </c>
      <c r="J67" s="299"/>
      <c r="K67" s="1043"/>
    </row>
    <row r="68" spans="1:11" ht="18" customHeight="1" x14ac:dyDescent="0.2">
      <c r="A68" s="1022"/>
      <c r="B68" s="1025"/>
      <c r="C68" s="296">
        <v>2314</v>
      </c>
      <c r="D68" s="299">
        <v>0</v>
      </c>
      <c r="E68" s="300">
        <v>400</v>
      </c>
      <c r="F68" s="300"/>
      <c r="G68" s="300"/>
      <c r="H68" s="300">
        <f t="shared" si="2"/>
        <v>0</v>
      </c>
      <c r="I68" s="300">
        <f t="shared" si="2"/>
        <v>400</v>
      </c>
      <c r="J68" s="299"/>
      <c r="K68" s="1044"/>
    </row>
    <row r="69" spans="1:11" ht="16.5" customHeight="1" x14ac:dyDescent="0.2">
      <c r="A69" s="1020" t="s">
        <v>378</v>
      </c>
      <c r="B69" s="1023" t="s">
        <v>379</v>
      </c>
      <c r="C69" s="301"/>
      <c r="D69" s="297">
        <f>SUM(D70:D71)</f>
        <v>550</v>
      </c>
      <c r="E69" s="297">
        <f>SUM(E70:E71)</f>
        <v>0</v>
      </c>
      <c r="F69" s="297">
        <f>SUM(F70:F71)</f>
        <v>0</v>
      </c>
      <c r="G69" s="297">
        <f>SUM(G70:G71)</f>
        <v>0</v>
      </c>
      <c r="H69" s="298">
        <f t="shared" si="2"/>
        <v>550</v>
      </c>
      <c r="I69" s="298">
        <f t="shared" si="2"/>
        <v>0</v>
      </c>
      <c r="J69" s="300"/>
      <c r="K69" s="1051" t="s">
        <v>380</v>
      </c>
    </row>
    <row r="70" spans="1:11" ht="16.5" customHeight="1" x14ac:dyDescent="0.2">
      <c r="A70" s="1021"/>
      <c r="B70" s="1024"/>
      <c r="C70" s="296">
        <v>2312</v>
      </c>
      <c r="D70" s="299">
        <v>100</v>
      </c>
      <c r="E70" s="300"/>
      <c r="F70" s="300"/>
      <c r="G70" s="300"/>
      <c r="H70" s="300">
        <f t="shared" si="2"/>
        <v>100</v>
      </c>
      <c r="I70" s="300">
        <f t="shared" si="2"/>
        <v>0</v>
      </c>
      <c r="J70" s="299"/>
      <c r="K70" s="1052"/>
    </row>
    <row r="71" spans="1:11" ht="16.5" customHeight="1" x14ac:dyDescent="0.2">
      <c r="A71" s="1022"/>
      <c r="B71" s="1025"/>
      <c r="C71" s="296">
        <v>2314</v>
      </c>
      <c r="D71" s="299">
        <v>450</v>
      </c>
      <c r="E71" s="300"/>
      <c r="F71" s="300"/>
      <c r="G71" s="300"/>
      <c r="H71" s="300">
        <f t="shared" si="2"/>
        <v>450</v>
      </c>
      <c r="I71" s="300">
        <f t="shared" si="2"/>
        <v>0</v>
      </c>
      <c r="J71" s="300"/>
      <c r="K71" s="1053"/>
    </row>
    <row r="72" spans="1:11" ht="15.75" customHeight="1" x14ac:dyDescent="0.2">
      <c r="A72" s="1020" t="s">
        <v>381</v>
      </c>
      <c r="B72" s="1023" t="s">
        <v>382</v>
      </c>
      <c r="C72" s="296"/>
      <c r="D72" s="297">
        <f>SUM(D73:D74)</f>
        <v>200</v>
      </c>
      <c r="E72" s="297">
        <f>SUM(E73:E74)</f>
        <v>1872</v>
      </c>
      <c r="F72" s="297">
        <f>SUM(F73:F74)</f>
        <v>0</v>
      </c>
      <c r="G72" s="297">
        <f>SUM(G73:G74)</f>
        <v>0</v>
      </c>
      <c r="H72" s="298">
        <f t="shared" si="2"/>
        <v>200</v>
      </c>
      <c r="I72" s="298">
        <f t="shared" si="2"/>
        <v>1872</v>
      </c>
      <c r="J72" s="300"/>
      <c r="K72" s="1042" t="s">
        <v>383</v>
      </c>
    </row>
    <row r="73" spans="1:11" ht="15.75" customHeight="1" x14ac:dyDescent="0.2">
      <c r="A73" s="1021"/>
      <c r="B73" s="1024"/>
      <c r="C73" s="296">
        <v>2269</v>
      </c>
      <c r="D73" s="299">
        <v>0</v>
      </c>
      <c r="E73" s="300">
        <v>300</v>
      </c>
      <c r="F73" s="300"/>
      <c r="G73" s="300"/>
      <c r="H73" s="300">
        <f t="shared" si="2"/>
        <v>0</v>
      </c>
      <c r="I73" s="300">
        <f t="shared" si="2"/>
        <v>300</v>
      </c>
      <c r="J73" s="299"/>
      <c r="K73" s="1043"/>
    </row>
    <row r="74" spans="1:11" ht="15.75" customHeight="1" x14ac:dyDescent="0.2">
      <c r="A74" s="1022"/>
      <c r="B74" s="1025"/>
      <c r="C74" s="296">
        <v>2279</v>
      </c>
      <c r="D74" s="299">
        <v>200</v>
      </c>
      <c r="E74" s="300">
        <v>1572</v>
      </c>
      <c r="F74" s="300"/>
      <c r="G74" s="300"/>
      <c r="H74" s="300">
        <f t="shared" si="2"/>
        <v>200</v>
      </c>
      <c r="I74" s="300">
        <f t="shared" si="2"/>
        <v>1572</v>
      </c>
      <c r="J74" s="299"/>
      <c r="K74" s="1044"/>
    </row>
    <row r="75" spans="1:11" x14ac:dyDescent="0.2">
      <c r="A75" s="305" t="s">
        <v>384</v>
      </c>
      <c r="B75" s="295" t="s">
        <v>385</v>
      </c>
      <c r="C75" s="294"/>
      <c r="D75" s="289">
        <f t="shared" ref="D75:I75" si="11">SUM(D76,D79,D83,D89,D92,D98,D102)</f>
        <v>12302</v>
      </c>
      <c r="E75" s="289">
        <f t="shared" si="11"/>
        <v>4264</v>
      </c>
      <c r="F75" s="289">
        <f t="shared" si="11"/>
        <v>0</v>
      </c>
      <c r="G75" s="289">
        <f t="shared" si="11"/>
        <v>0</v>
      </c>
      <c r="H75" s="289">
        <f t="shared" si="11"/>
        <v>12302</v>
      </c>
      <c r="I75" s="289">
        <f t="shared" si="11"/>
        <v>4264</v>
      </c>
      <c r="J75" s="293"/>
      <c r="K75" s="291"/>
    </row>
    <row r="76" spans="1:11" ht="16.5" customHeight="1" x14ac:dyDescent="0.2">
      <c r="A76" s="1033" t="s">
        <v>386</v>
      </c>
      <c r="B76" s="1048" t="s">
        <v>387</v>
      </c>
      <c r="C76" s="292"/>
      <c r="D76" s="289">
        <f>SUM(D77:D78)</f>
        <v>116</v>
      </c>
      <c r="E76" s="289">
        <f t="shared" ref="E76:G76" si="12">SUM(E77:E78)</f>
        <v>0</v>
      </c>
      <c r="F76" s="289">
        <f t="shared" si="12"/>
        <v>0</v>
      </c>
      <c r="G76" s="289">
        <f t="shared" si="12"/>
        <v>0</v>
      </c>
      <c r="H76" s="290">
        <f t="shared" si="2"/>
        <v>116</v>
      </c>
      <c r="I76" s="290">
        <f t="shared" si="2"/>
        <v>0</v>
      </c>
      <c r="J76" s="291"/>
      <c r="K76" s="1045" t="s">
        <v>388</v>
      </c>
    </row>
    <row r="77" spans="1:11" ht="16.5" customHeight="1" x14ac:dyDescent="0.2">
      <c r="A77" s="1034"/>
      <c r="B77" s="1049"/>
      <c r="C77" s="292">
        <v>1150</v>
      </c>
      <c r="D77" s="293">
        <v>110</v>
      </c>
      <c r="E77" s="291"/>
      <c r="F77" s="291"/>
      <c r="G77" s="291"/>
      <c r="H77" s="291">
        <f t="shared" si="2"/>
        <v>110</v>
      </c>
      <c r="I77" s="291">
        <f t="shared" si="2"/>
        <v>0</v>
      </c>
      <c r="J77" s="291"/>
      <c r="K77" s="1047"/>
    </row>
    <row r="78" spans="1:11" ht="16.5" customHeight="1" x14ac:dyDescent="0.2">
      <c r="A78" s="1035"/>
      <c r="B78" s="1050"/>
      <c r="C78" s="292">
        <v>1210</v>
      </c>
      <c r="D78" s="293">
        <v>6</v>
      </c>
      <c r="E78" s="291"/>
      <c r="F78" s="291"/>
      <c r="G78" s="291"/>
      <c r="H78" s="291">
        <f t="shared" si="2"/>
        <v>6</v>
      </c>
      <c r="I78" s="291">
        <f t="shared" si="2"/>
        <v>0</v>
      </c>
      <c r="J78" s="291"/>
      <c r="K78" s="1046"/>
    </row>
    <row r="79" spans="1:11" x14ac:dyDescent="0.2">
      <c r="A79" s="1033" t="s">
        <v>389</v>
      </c>
      <c r="B79" s="1036" t="s">
        <v>390</v>
      </c>
      <c r="C79" s="292"/>
      <c r="D79" s="289">
        <f>SUM(D80:D82)</f>
        <v>200</v>
      </c>
      <c r="E79" s="289">
        <f t="shared" ref="E79:G79" si="13">SUM(E80:E82)</f>
        <v>0</v>
      </c>
      <c r="F79" s="289">
        <f t="shared" si="13"/>
        <v>0</v>
      </c>
      <c r="G79" s="289">
        <f t="shared" si="13"/>
        <v>0</v>
      </c>
      <c r="H79" s="290">
        <f t="shared" si="2"/>
        <v>200</v>
      </c>
      <c r="I79" s="290">
        <f t="shared" si="2"/>
        <v>0</v>
      </c>
      <c r="J79" s="291"/>
      <c r="K79" s="1045" t="s">
        <v>391</v>
      </c>
    </row>
    <row r="80" spans="1:11" ht="12.75" customHeight="1" x14ac:dyDescent="0.2">
      <c r="A80" s="1034"/>
      <c r="B80" s="1037"/>
      <c r="C80" s="292">
        <v>1150</v>
      </c>
      <c r="D80" s="293">
        <v>95</v>
      </c>
      <c r="E80" s="291"/>
      <c r="F80" s="291"/>
      <c r="G80" s="291"/>
      <c r="H80" s="291">
        <f t="shared" si="2"/>
        <v>95</v>
      </c>
      <c r="I80" s="291">
        <f t="shared" si="2"/>
        <v>0</v>
      </c>
      <c r="J80" s="291"/>
      <c r="K80" s="1047"/>
    </row>
    <row r="81" spans="1:11" ht="12.75" customHeight="1" x14ac:dyDescent="0.2">
      <c r="A81" s="1034"/>
      <c r="B81" s="1037"/>
      <c r="C81" s="292">
        <v>1210</v>
      </c>
      <c r="D81" s="293">
        <v>5</v>
      </c>
      <c r="E81" s="291"/>
      <c r="F81" s="291"/>
      <c r="G81" s="291"/>
      <c r="H81" s="291">
        <f t="shared" si="2"/>
        <v>5</v>
      </c>
      <c r="I81" s="291">
        <f t="shared" si="2"/>
        <v>0</v>
      </c>
      <c r="J81" s="291"/>
      <c r="K81" s="1047"/>
    </row>
    <row r="82" spans="1:11" ht="18" customHeight="1" x14ac:dyDescent="0.2">
      <c r="A82" s="1035"/>
      <c r="B82" s="1038"/>
      <c r="C82" s="292">
        <v>2314</v>
      </c>
      <c r="D82" s="293">
        <v>100</v>
      </c>
      <c r="E82" s="291"/>
      <c r="F82" s="291"/>
      <c r="G82" s="291"/>
      <c r="H82" s="291">
        <f t="shared" si="2"/>
        <v>100</v>
      </c>
      <c r="I82" s="291">
        <f t="shared" si="2"/>
        <v>0</v>
      </c>
      <c r="J82" s="291"/>
      <c r="K82" s="1046"/>
    </row>
    <row r="83" spans="1:11" ht="15.75" customHeight="1" x14ac:dyDescent="0.2">
      <c r="A83" s="1020" t="s">
        <v>392</v>
      </c>
      <c r="B83" s="1023" t="s">
        <v>393</v>
      </c>
      <c r="C83" s="296"/>
      <c r="D83" s="297">
        <f>SUM(D84:D88)</f>
        <v>2607</v>
      </c>
      <c r="E83" s="297">
        <f t="shared" ref="E83:G83" si="14">SUM(E84:E88)</f>
        <v>0</v>
      </c>
      <c r="F83" s="297">
        <f t="shared" si="14"/>
        <v>0</v>
      </c>
      <c r="G83" s="297">
        <f t="shared" si="14"/>
        <v>0</v>
      </c>
      <c r="H83" s="298">
        <f t="shared" si="2"/>
        <v>2607</v>
      </c>
      <c r="I83" s="298">
        <f t="shared" si="2"/>
        <v>0</v>
      </c>
      <c r="J83" s="300"/>
      <c r="K83" s="1042" t="s">
        <v>394</v>
      </c>
    </row>
    <row r="84" spans="1:11" ht="15.75" customHeight="1" x14ac:dyDescent="0.2">
      <c r="A84" s="1021"/>
      <c r="B84" s="1024"/>
      <c r="C84" s="296">
        <v>1150</v>
      </c>
      <c r="D84" s="299">
        <v>600</v>
      </c>
      <c r="E84" s="300"/>
      <c r="F84" s="300"/>
      <c r="G84" s="300"/>
      <c r="H84" s="300">
        <f t="shared" si="2"/>
        <v>600</v>
      </c>
      <c r="I84" s="300">
        <f t="shared" si="2"/>
        <v>0</v>
      </c>
      <c r="J84" s="300"/>
      <c r="K84" s="1043"/>
    </row>
    <row r="85" spans="1:11" ht="15.75" customHeight="1" x14ac:dyDescent="0.2">
      <c r="A85" s="1021"/>
      <c r="B85" s="1024"/>
      <c r="C85" s="296">
        <v>1210</v>
      </c>
      <c r="D85" s="299">
        <v>30</v>
      </c>
      <c r="E85" s="300"/>
      <c r="F85" s="300"/>
      <c r="G85" s="300"/>
      <c r="H85" s="300">
        <f t="shared" si="2"/>
        <v>30</v>
      </c>
      <c r="I85" s="300">
        <f t="shared" si="2"/>
        <v>0</v>
      </c>
      <c r="J85" s="300"/>
      <c r="K85" s="1043"/>
    </row>
    <row r="86" spans="1:11" ht="15.75" customHeight="1" x14ac:dyDescent="0.2">
      <c r="A86" s="1021"/>
      <c r="B86" s="1024"/>
      <c r="C86" s="296">
        <v>2264</v>
      </c>
      <c r="D86" s="299">
        <v>1122</v>
      </c>
      <c r="E86" s="300"/>
      <c r="F86" s="300"/>
      <c r="G86" s="300"/>
      <c r="H86" s="300">
        <f t="shared" si="2"/>
        <v>1122</v>
      </c>
      <c r="I86" s="300">
        <f t="shared" si="2"/>
        <v>0</v>
      </c>
      <c r="J86" s="299"/>
      <c r="K86" s="1043"/>
    </row>
    <row r="87" spans="1:11" ht="15.75" customHeight="1" x14ac:dyDescent="0.2">
      <c r="A87" s="1021"/>
      <c r="B87" s="1024"/>
      <c r="C87" s="296">
        <v>2279</v>
      </c>
      <c r="D87" s="299">
        <v>705</v>
      </c>
      <c r="E87" s="300"/>
      <c r="F87" s="300"/>
      <c r="G87" s="300"/>
      <c r="H87" s="300">
        <f t="shared" si="2"/>
        <v>705</v>
      </c>
      <c r="I87" s="300">
        <f t="shared" si="2"/>
        <v>0</v>
      </c>
      <c r="J87" s="299"/>
      <c r="K87" s="1043"/>
    </row>
    <row r="88" spans="1:11" ht="15.75" customHeight="1" x14ac:dyDescent="0.2">
      <c r="A88" s="1022"/>
      <c r="B88" s="1025"/>
      <c r="C88" s="296">
        <v>2314</v>
      </c>
      <c r="D88" s="299">
        <v>150</v>
      </c>
      <c r="E88" s="300"/>
      <c r="F88" s="300"/>
      <c r="G88" s="300"/>
      <c r="H88" s="300">
        <f t="shared" si="2"/>
        <v>150</v>
      </c>
      <c r="I88" s="300">
        <f t="shared" si="2"/>
        <v>0</v>
      </c>
      <c r="J88" s="300"/>
      <c r="K88" s="1044"/>
    </row>
    <row r="89" spans="1:11" ht="15.75" customHeight="1" x14ac:dyDescent="0.2">
      <c r="A89" s="1020" t="s">
        <v>395</v>
      </c>
      <c r="B89" s="1023" t="s">
        <v>382</v>
      </c>
      <c r="C89" s="296"/>
      <c r="D89" s="297">
        <f>SUM(D90:D91)</f>
        <v>200</v>
      </c>
      <c r="E89" s="297">
        <f>SUM(E90:E91)</f>
        <v>2080</v>
      </c>
      <c r="F89" s="297">
        <f>SUM(F90:F91)</f>
        <v>0</v>
      </c>
      <c r="G89" s="297">
        <f>SUM(G90:G91)</f>
        <v>0</v>
      </c>
      <c r="H89" s="298">
        <f t="shared" si="2"/>
        <v>200</v>
      </c>
      <c r="I89" s="298">
        <f t="shared" si="2"/>
        <v>2080</v>
      </c>
      <c r="J89" s="299"/>
      <c r="K89" s="1042" t="s">
        <v>383</v>
      </c>
    </row>
    <row r="90" spans="1:11" ht="15.75" customHeight="1" x14ac:dyDescent="0.2">
      <c r="A90" s="1021"/>
      <c r="B90" s="1024"/>
      <c r="C90" s="296">
        <v>2269</v>
      </c>
      <c r="D90" s="299">
        <v>0</v>
      </c>
      <c r="E90" s="300">
        <v>300</v>
      </c>
      <c r="F90" s="300"/>
      <c r="G90" s="300"/>
      <c r="H90" s="300">
        <f t="shared" si="2"/>
        <v>0</v>
      </c>
      <c r="I90" s="300">
        <f t="shared" si="2"/>
        <v>300</v>
      </c>
      <c r="J90" s="299"/>
      <c r="K90" s="1043"/>
    </row>
    <row r="91" spans="1:11" ht="15.75" customHeight="1" x14ac:dyDescent="0.2">
      <c r="A91" s="1022"/>
      <c r="B91" s="1025"/>
      <c r="C91" s="296">
        <v>2279</v>
      </c>
      <c r="D91" s="299">
        <v>200</v>
      </c>
      <c r="E91" s="300">
        <v>1780</v>
      </c>
      <c r="F91" s="300"/>
      <c r="G91" s="300"/>
      <c r="H91" s="300">
        <f t="shared" si="2"/>
        <v>200</v>
      </c>
      <c r="I91" s="300">
        <f t="shared" si="2"/>
        <v>1780</v>
      </c>
      <c r="J91" s="299"/>
      <c r="K91" s="1044"/>
    </row>
    <row r="92" spans="1:11" ht="16.5" customHeight="1" x14ac:dyDescent="0.2">
      <c r="A92" s="1020" t="s">
        <v>396</v>
      </c>
      <c r="B92" s="1023" t="s">
        <v>397</v>
      </c>
      <c r="C92" s="296"/>
      <c r="D92" s="297">
        <f>SUM(D93:D97)</f>
        <v>2280</v>
      </c>
      <c r="E92" s="297">
        <f t="shared" ref="E92:G92" si="15">SUM(E93:E97)</f>
        <v>0</v>
      </c>
      <c r="F92" s="297">
        <f t="shared" si="15"/>
        <v>0</v>
      </c>
      <c r="G92" s="297">
        <f t="shared" si="15"/>
        <v>0</v>
      </c>
      <c r="H92" s="298">
        <f t="shared" si="2"/>
        <v>2280</v>
      </c>
      <c r="I92" s="298">
        <f t="shared" si="2"/>
        <v>0</v>
      </c>
      <c r="J92" s="299"/>
      <c r="K92" s="1042" t="s">
        <v>398</v>
      </c>
    </row>
    <row r="93" spans="1:11" ht="16.5" customHeight="1" x14ac:dyDescent="0.2">
      <c r="A93" s="1021"/>
      <c r="B93" s="1024"/>
      <c r="C93" s="296">
        <v>1150</v>
      </c>
      <c r="D93" s="299">
        <v>666</v>
      </c>
      <c r="E93" s="300"/>
      <c r="F93" s="300"/>
      <c r="G93" s="300"/>
      <c r="H93" s="300">
        <f t="shared" si="2"/>
        <v>666</v>
      </c>
      <c r="I93" s="300">
        <f t="shared" si="2"/>
        <v>0</v>
      </c>
      <c r="J93" s="300"/>
      <c r="K93" s="1043"/>
    </row>
    <row r="94" spans="1:11" ht="16.5" customHeight="1" x14ac:dyDescent="0.2">
      <c r="A94" s="1021"/>
      <c r="B94" s="1024"/>
      <c r="C94" s="296">
        <v>1210</v>
      </c>
      <c r="D94" s="299">
        <v>34</v>
      </c>
      <c r="E94" s="300"/>
      <c r="F94" s="300"/>
      <c r="G94" s="300"/>
      <c r="H94" s="300">
        <f t="shared" si="2"/>
        <v>34</v>
      </c>
      <c r="I94" s="300">
        <f t="shared" si="2"/>
        <v>0</v>
      </c>
      <c r="J94" s="300"/>
      <c r="K94" s="1043"/>
    </row>
    <row r="95" spans="1:11" ht="16.5" customHeight="1" x14ac:dyDescent="0.2">
      <c r="A95" s="1021"/>
      <c r="B95" s="1024"/>
      <c r="C95" s="296">
        <v>2264</v>
      </c>
      <c r="D95" s="299">
        <v>674</v>
      </c>
      <c r="E95" s="300"/>
      <c r="F95" s="300"/>
      <c r="G95" s="300"/>
      <c r="H95" s="300">
        <f t="shared" si="2"/>
        <v>674</v>
      </c>
      <c r="I95" s="300">
        <f t="shared" si="2"/>
        <v>0</v>
      </c>
      <c r="J95" s="299"/>
      <c r="K95" s="1043"/>
    </row>
    <row r="96" spans="1:11" ht="16.5" customHeight="1" x14ac:dyDescent="0.2">
      <c r="A96" s="1021"/>
      <c r="B96" s="1024"/>
      <c r="C96" s="296">
        <v>2279</v>
      </c>
      <c r="D96" s="299">
        <v>606</v>
      </c>
      <c r="E96" s="300"/>
      <c r="F96" s="300"/>
      <c r="G96" s="300"/>
      <c r="H96" s="300">
        <f t="shared" si="2"/>
        <v>606</v>
      </c>
      <c r="I96" s="300">
        <f t="shared" si="2"/>
        <v>0</v>
      </c>
      <c r="J96" s="299"/>
      <c r="K96" s="1043"/>
    </row>
    <row r="97" spans="1:11" ht="16.5" customHeight="1" x14ac:dyDescent="0.2">
      <c r="A97" s="1022"/>
      <c r="B97" s="1025"/>
      <c r="C97" s="296">
        <v>2314</v>
      </c>
      <c r="D97" s="299">
        <v>300</v>
      </c>
      <c r="E97" s="300"/>
      <c r="F97" s="300"/>
      <c r="G97" s="300"/>
      <c r="H97" s="300">
        <f t="shared" si="2"/>
        <v>300</v>
      </c>
      <c r="I97" s="300">
        <f t="shared" si="2"/>
        <v>0</v>
      </c>
      <c r="J97" s="299"/>
      <c r="K97" s="1044"/>
    </row>
    <row r="98" spans="1:11" ht="15.75" customHeight="1" x14ac:dyDescent="0.2">
      <c r="A98" s="1033" t="s">
        <v>399</v>
      </c>
      <c r="B98" s="1036" t="s">
        <v>400</v>
      </c>
      <c r="C98" s="292"/>
      <c r="D98" s="289">
        <f>SUM(D99:D101)</f>
        <v>549</v>
      </c>
      <c r="E98" s="289">
        <f t="shared" ref="E98:G98" si="16">SUM(E99:E101)</f>
        <v>0</v>
      </c>
      <c r="F98" s="289">
        <f t="shared" si="16"/>
        <v>0</v>
      </c>
      <c r="G98" s="289">
        <f t="shared" si="16"/>
        <v>0</v>
      </c>
      <c r="H98" s="290">
        <f t="shared" si="2"/>
        <v>549</v>
      </c>
      <c r="I98" s="290">
        <f t="shared" si="2"/>
        <v>0</v>
      </c>
      <c r="J98" s="291"/>
      <c r="K98" s="1045" t="s">
        <v>401</v>
      </c>
    </row>
    <row r="99" spans="1:11" ht="15.75" customHeight="1" x14ac:dyDescent="0.2">
      <c r="A99" s="1034"/>
      <c r="B99" s="1037"/>
      <c r="C99" s="292">
        <v>1150</v>
      </c>
      <c r="D99" s="293">
        <v>380</v>
      </c>
      <c r="E99" s="291"/>
      <c r="F99" s="291"/>
      <c r="G99" s="291"/>
      <c r="H99" s="291">
        <f t="shared" si="2"/>
        <v>380</v>
      </c>
      <c r="I99" s="291">
        <f t="shared" si="2"/>
        <v>0</v>
      </c>
      <c r="J99" s="291"/>
      <c r="K99" s="1047"/>
    </row>
    <row r="100" spans="1:11" ht="15.75" customHeight="1" x14ac:dyDescent="0.2">
      <c r="A100" s="1034"/>
      <c r="B100" s="1037"/>
      <c r="C100" s="292">
        <v>1210</v>
      </c>
      <c r="D100" s="293">
        <v>19</v>
      </c>
      <c r="E100" s="291"/>
      <c r="F100" s="291"/>
      <c r="G100" s="291"/>
      <c r="H100" s="291">
        <f t="shared" si="2"/>
        <v>19</v>
      </c>
      <c r="I100" s="291">
        <f t="shared" si="2"/>
        <v>0</v>
      </c>
      <c r="J100" s="291"/>
      <c r="K100" s="1047"/>
    </row>
    <row r="101" spans="1:11" ht="15.75" customHeight="1" x14ac:dyDescent="0.2">
      <c r="A101" s="1035"/>
      <c r="B101" s="1038"/>
      <c r="C101" s="292">
        <v>2314</v>
      </c>
      <c r="D101" s="293">
        <v>150</v>
      </c>
      <c r="E101" s="291"/>
      <c r="F101" s="291"/>
      <c r="G101" s="291"/>
      <c r="H101" s="291">
        <f t="shared" si="2"/>
        <v>150</v>
      </c>
      <c r="I101" s="291">
        <f t="shared" si="2"/>
        <v>0</v>
      </c>
      <c r="J101" s="291"/>
      <c r="K101" s="1046"/>
    </row>
    <row r="102" spans="1:11" ht="15" customHeight="1" x14ac:dyDescent="0.2">
      <c r="A102" s="1020" t="s">
        <v>402</v>
      </c>
      <c r="B102" s="1023" t="s">
        <v>376</v>
      </c>
      <c r="C102" s="301"/>
      <c r="D102" s="297">
        <f>SUM(D103:D106)</f>
        <v>6350</v>
      </c>
      <c r="E102" s="297">
        <f t="shared" ref="E102:G102" si="17">SUM(E103:E106)</f>
        <v>2184</v>
      </c>
      <c r="F102" s="297">
        <f t="shared" si="17"/>
        <v>0</v>
      </c>
      <c r="G102" s="297">
        <f t="shared" si="17"/>
        <v>0</v>
      </c>
      <c r="H102" s="298">
        <f t="shared" si="2"/>
        <v>6350</v>
      </c>
      <c r="I102" s="298">
        <f t="shared" si="2"/>
        <v>2184</v>
      </c>
      <c r="J102" s="299"/>
      <c r="K102" s="1042" t="s">
        <v>403</v>
      </c>
    </row>
    <row r="103" spans="1:11" ht="15" customHeight="1" x14ac:dyDescent="0.2">
      <c r="A103" s="1021"/>
      <c r="B103" s="1024"/>
      <c r="C103" s="296">
        <v>1150</v>
      </c>
      <c r="D103" s="299">
        <v>4900</v>
      </c>
      <c r="E103" s="300">
        <v>1500</v>
      </c>
      <c r="F103" s="300"/>
      <c r="G103" s="300"/>
      <c r="H103" s="300">
        <f t="shared" si="2"/>
        <v>4900</v>
      </c>
      <c r="I103" s="300">
        <f t="shared" si="2"/>
        <v>1500</v>
      </c>
      <c r="J103" s="299"/>
      <c r="K103" s="1043"/>
    </row>
    <row r="104" spans="1:11" ht="15" customHeight="1" x14ac:dyDescent="0.2">
      <c r="A104" s="1021"/>
      <c r="B104" s="1024"/>
      <c r="C104" s="296">
        <v>1210</v>
      </c>
      <c r="D104" s="299">
        <v>245</v>
      </c>
      <c r="E104" s="300">
        <v>75</v>
      </c>
      <c r="F104" s="300"/>
      <c r="G104" s="300"/>
      <c r="H104" s="300">
        <f t="shared" si="2"/>
        <v>245</v>
      </c>
      <c r="I104" s="300">
        <f t="shared" si="2"/>
        <v>75</v>
      </c>
      <c r="J104" s="299"/>
      <c r="K104" s="1043"/>
    </row>
    <row r="105" spans="1:11" ht="15" customHeight="1" x14ac:dyDescent="0.2">
      <c r="A105" s="1021"/>
      <c r="B105" s="1024"/>
      <c r="C105" s="296">
        <v>2279</v>
      </c>
      <c r="D105" s="299">
        <v>1005</v>
      </c>
      <c r="E105" s="300">
        <v>609</v>
      </c>
      <c r="F105" s="300"/>
      <c r="G105" s="300"/>
      <c r="H105" s="300">
        <f t="shared" si="2"/>
        <v>1005</v>
      </c>
      <c r="I105" s="300">
        <f t="shared" si="2"/>
        <v>609</v>
      </c>
      <c r="J105" s="299"/>
      <c r="K105" s="1043"/>
    </row>
    <row r="106" spans="1:11" ht="15" customHeight="1" x14ac:dyDescent="0.2">
      <c r="A106" s="1022"/>
      <c r="B106" s="1025"/>
      <c r="C106" s="296">
        <v>2314</v>
      </c>
      <c r="D106" s="299">
        <v>200</v>
      </c>
      <c r="E106" s="300">
        <v>0</v>
      </c>
      <c r="F106" s="300"/>
      <c r="G106" s="300"/>
      <c r="H106" s="300">
        <f t="shared" ref="H106:I142" si="18">D106+F106</f>
        <v>200</v>
      </c>
      <c r="I106" s="300">
        <f t="shared" si="18"/>
        <v>0</v>
      </c>
      <c r="J106" s="300"/>
      <c r="K106" s="1044"/>
    </row>
    <row r="107" spans="1:11" ht="14.25" customHeight="1" x14ac:dyDescent="0.2">
      <c r="A107" s="305" t="s">
        <v>404</v>
      </c>
      <c r="B107" s="295" t="s">
        <v>405</v>
      </c>
      <c r="C107" s="294"/>
      <c r="D107" s="289">
        <f>SUM(D108,D114,D116,D118,D121)</f>
        <v>4515</v>
      </c>
      <c r="E107" s="289">
        <f t="shared" ref="E107:I107" si="19">SUM(E108,E114,E116,E118,E121)</f>
        <v>7714</v>
      </c>
      <c r="F107" s="289">
        <f t="shared" si="19"/>
        <v>0</v>
      </c>
      <c r="G107" s="289">
        <f t="shared" si="19"/>
        <v>0</v>
      </c>
      <c r="H107" s="289">
        <f t="shared" si="19"/>
        <v>4515</v>
      </c>
      <c r="I107" s="289">
        <f t="shared" si="19"/>
        <v>7714</v>
      </c>
      <c r="J107" s="291"/>
      <c r="K107" s="291"/>
    </row>
    <row r="108" spans="1:11" ht="14.25" customHeight="1" x14ac:dyDescent="0.2">
      <c r="A108" s="1020" t="s">
        <v>406</v>
      </c>
      <c r="B108" s="1023" t="s">
        <v>407</v>
      </c>
      <c r="C108" s="306"/>
      <c r="D108" s="297">
        <f>SUM(D109:D113)</f>
        <v>2465</v>
      </c>
      <c r="E108" s="297">
        <f t="shared" ref="E108:G108" si="20">SUM(E109:E113)</f>
        <v>5514</v>
      </c>
      <c r="F108" s="297">
        <f t="shared" si="20"/>
        <v>0</v>
      </c>
      <c r="G108" s="297">
        <f t="shared" si="20"/>
        <v>0</v>
      </c>
      <c r="H108" s="298">
        <f t="shared" si="18"/>
        <v>2465</v>
      </c>
      <c r="I108" s="298">
        <f t="shared" si="18"/>
        <v>5514</v>
      </c>
      <c r="J108" s="300"/>
      <c r="K108" s="1026" t="s">
        <v>408</v>
      </c>
    </row>
    <row r="109" spans="1:11" ht="14.25" customHeight="1" x14ac:dyDescent="0.2">
      <c r="A109" s="1021"/>
      <c r="B109" s="1024"/>
      <c r="C109" s="296">
        <v>1150</v>
      </c>
      <c r="D109" s="299">
        <v>0</v>
      </c>
      <c r="E109" s="300">
        <v>3180</v>
      </c>
      <c r="F109" s="300"/>
      <c r="G109" s="300"/>
      <c r="H109" s="300">
        <f t="shared" si="18"/>
        <v>0</v>
      </c>
      <c r="I109" s="300">
        <f t="shared" si="18"/>
        <v>3180</v>
      </c>
      <c r="J109" s="300"/>
      <c r="K109" s="1027"/>
    </row>
    <row r="110" spans="1:11" ht="14.25" customHeight="1" x14ac:dyDescent="0.2">
      <c r="A110" s="1021"/>
      <c r="B110" s="1024"/>
      <c r="C110" s="296">
        <v>1210</v>
      </c>
      <c r="D110" s="299">
        <v>0</v>
      </c>
      <c r="E110" s="300">
        <v>159</v>
      </c>
      <c r="F110" s="300"/>
      <c r="G110" s="300"/>
      <c r="H110" s="300">
        <f t="shared" si="18"/>
        <v>0</v>
      </c>
      <c r="I110" s="300">
        <f t="shared" si="18"/>
        <v>159</v>
      </c>
      <c r="J110" s="300"/>
      <c r="K110" s="1027"/>
    </row>
    <row r="111" spans="1:11" ht="14.25" customHeight="1" x14ac:dyDescent="0.2">
      <c r="A111" s="1021"/>
      <c r="B111" s="1024"/>
      <c r="C111" s="296">
        <v>2279</v>
      </c>
      <c r="D111" s="299">
        <v>665</v>
      </c>
      <c r="E111" s="300">
        <v>125</v>
      </c>
      <c r="F111" s="300"/>
      <c r="G111" s="300"/>
      <c r="H111" s="300">
        <f t="shared" si="18"/>
        <v>665</v>
      </c>
      <c r="I111" s="300">
        <f t="shared" si="18"/>
        <v>125</v>
      </c>
      <c r="J111" s="299"/>
      <c r="K111" s="1027"/>
    </row>
    <row r="112" spans="1:11" ht="14.25" customHeight="1" x14ac:dyDescent="0.2">
      <c r="A112" s="1021"/>
      <c r="B112" s="1024"/>
      <c r="C112" s="296">
        <v>2312</v>
      </c>
      <c r="D112" s="299">
        <v>0</v>
      </c>
      <c r="E112" s="300">
        <v>300</v>
      </c>
      <c r="F112" s="300"/>
      <c r="G112" s="300"/>
      <c r="H112" s="300">
        <f t="shared" si="18"/>
        <v>0</v>
      </c>
      <c r="I112" s="300">
        <f t="shared" si="18"/>
        <v>300</v>
      </c>
      <c r="J112" s="300"/>
      <c r="K112" s="1027"/>
    </row>
    <row r="113" spans="1:11" ht="14.25" customHeight="1" x14ac:dyDescent="0.2">
      <c r="A113" s="1022"/>
      <c r="B113" s="1025"/>
      <c r="C113" s="296">
        <v>2314</v>
      </c>
      <c r="D113" s="299">
        <v>1800</v>
      </c>
      <c r="E113" s="300">
        <v>1750</v>
      </c>
      <c r="F113" s="300"/>
      <c r="G113" s="300"/>
      <c r="H113" s="300">
        <f t="shared" si="18"/>
        <v>1800</v>
      </c>
      <c r="I113" s="300">
        <f t="shared" si="18"/>
        <v>1750</v>
      </c>
      <c r="J113" s="300"/>
      <c r="K113" s="1028"/>
    </row>
    <row r="114" spans="1:11" ht="32.25" customHeight="1" x14ac:dyDescent="0.2">
      <c r="A114" s="1033" t="s">
        <v>409</v>
      </c>
      <c r="B114" s="1036" t="s">
        <v>410</v>
      </c>
      <c r="C114" s="295"/>
      <c r="D114" s="289">
        <f>SUM(D115)</f>
        <v>0</v>
      </c>
      <c r="E114" s="289">
        <f t="shared" ref="E114:G114" si="21">SUM(E115)</f>
        <v>200</v>
      </c>
      <c r="F114" s="289">
        <f t="shared" si="21"/>
        <v>0</v>
      </c>
      <c r="G114" s="289">
        <f t="shared" si="21"/>
        <v>0</v>
      </c>
      <c r="H114" s="290">
        <f t="shared" si="18"/>
        <v>0</v>
      </c>
      <c r="I114" s="290">
        <f t="shared" si="18"/>
        <v>200</v>
      </c>
      <c r="J114" s="291"/>
      <c r="K114" s="1045" t="s">
        <v>408</v>
      </c>
    </row>
    <row r="115" spans="1:11" ht="32.25" customHeight="1" x14ac:dyDescent="0.2">
      <c r="A115" s="1035"/>
      <c r="B115" s="1038"/>
      <c r="C115" s="292">
        <v>2314</v>
      </c>
      <c r="D115" s="293">
        <v>0</v>
      </c>
      <c r="E115" s="291">
        <v>200</v>
      </c>
      <c r="F115" s="291"/>
      <c r="G115" s="291"/>
      <c r="H115" s="291">
        <f t="shared" si="18"/>
        <v>0</v>
      </c>
      <c r="I115" s="291">
        <f t="shared" si="18"/>
        <v>200</v>
      </c>
      <c r="J115" s="291"/>
      <c r="K115" s="1046"/>
    </row>
    <row r="116" spans="1:11" ht="26.25" customHeight="1" x14ac:dyDescent="0.2">
      <c r="A116" s="1033" t="s">
        <v>411</v>
      </c>
      <c r="B116" s="1036" t="s">
        <v>412</v>
      </c>
      <c r="C116" s="294"/>
      <c r="D116" s="289">
        <f>SUM(D117)</f>
        <v>0</v>
      </c>
      <c r="E116" s="289">
        <f t="shared" ref="E116:G116" si="22">SUM(E117)</f>
        <v>200</v>
      </c>
      <c r="F116" s="289">
        <f t="shared" si="22"/>
        <v>0</v>
      </c>
      <c r="G116" s="289">
        <f t="shared" si="22"/>
        <v>0</v>
      </c>
      <c r="H116" s="290">
        <f t="shared" si="18"/>
        <v>0</v>
      </c>
      <c r="I116" s="290">
        <f t="shared" si="18"/>
        <v>200</v>
      </c>
      <c r="J116" s="291"/>
      <c r="K116" s="1045" t="s">
        <v>413</v>
      </c>
    </row>
    <row r="117" spans="1:11" ht="26.25" customHeight="1" x14ac:dyDescent="0.2">
      <c r="A117" s="1035"/>
      <c r="B117" s="1038"/>
      <c r="C117" s="292">
        <v>2314</v>
      </c>
      <c r="D117" s="293">
        <v>0</v>
      </c>
      <c r="E117" s="291">
        <v>200</v>
      </c>
      <c r="F117" s="291"/>
      <c r="G117" s="291"/>
      <c r="H117" s="291">
        <f t="shared" si="18"/>
        <v>0</v>
      </c>
      <c r="I117" s="291">
        <f t="shared" si="18"/>
        <v>200</v>
      </c>
      <c r="J117" s="291"/>
      <c r="K117" s="1046"/>
    </row>
    <row r="118" spans="1:11" ht="21.75" customHeight="1" x14ac:dyDescent="0.2">
      <c r="A118" s="1033" t="s">
        <v>414</v>
      </c>
      <c r="B118" s="1036" t="s">
        <v>415</v>
      </c>
      <c r="C118" s="294"/>
      <c r="D118" s="289">
        <f>SUM(D119:D120)</f>
        <v>0</v>
      </c>
      <c r="E118" s="289">
        <f t="shared" ref="E118:G118" si="23">SUM(E119:E120)</f>
        <v>800</v>
      </c>
      <c r="F118" s="289">
        <f t="shared" si="23"/>
        <v>0</v>
      </c>
      <c r="G118" s="289">
        <f t="shared" si="23"/>
        <v>0</v>
      </c>
      <c r="H118" s="290">
        <f t="shared" si="18"/>
        <v>0</v>
      </c>
      <c r="I118" s="290">
        <f t="shared" si="18"/>
        <v>800</v>
      </c>
      <c r="J118" s="291"/>
      <c r="K118" s="1045" t="s">
        <v>416</v>
      </c>
    </row>
    <row r="119" spans="1:11" ht="21.75" customHeight="1" x14ac:dyDescent="0.2">
      <c r="A119" s="1034"/>
      <c r="B119" s="1037"/>
      <c r="C119" s="292">
        <v>1150</v>
      </c>
      <c r="D119" s="293">
        <v>0</v>
      </c>
      <c r="E119" s="291">
        <v>762</v>
      </c>
      <c r="F119" s="291"/>
      <c r="G119" s="291"/>
      <c r="H119" s="291">
        <f t="shared" si="18"/>
        <v>0</v>
      </c>
      <c r="I119" s="291">
        <f t="shared" si="18"/>
        <v>762</v>
      </c>
      <c r="J119" s="291"/>
      <c r="K119" s="1047"/>
    </row>
    <row r="120" spans="1:11" ht="21.75" customHeight="1" x14ac:dyDescent="0.2">
      <c r="A120" s="1035"/>
      <c r="B120" s="1038"/>
      <c r="C120" s="292">
        <v>1210</v>
      </c>
      <c r="D120" s="293">
        <v>0</v>
      </c>
      <c r="E120" s="291">
        <v>38</v>
      </c>
      <c r="F120" s="291"/>
      <c r="G120" s="291"/>
      <c r="H120" s="291">
        <f t="shared" si="18"/>
        <v>0</v>
      </c>
      <c r="I120" s="291">
        <f t="shared" si="18"/>
        <v>38</v>
      </c>
      <c r="J120" s="291"/>
      <c r="K120" s="1046"/>
    </row>
    <row r="121" spans="1:11" ht="15.75" customHeight="1" x14ac:dyDescent="0.2">
      <c r="A121" s="1020" t="s">
        <v>417</v>
      </c>
      <c r="B121" s="1023" t="s">
        <v>418</v>
      </c>
      <c r="C121" s="306"/>
      <c r="D121" s="297">
        <f>SUM(D122:D124)</f>
        <v>2050</v>
      </c>
      <c r="E121" s="297">
        <f t="shared" ref="E121:G121" si="24">SUM(E122:E124)</f>
        <v>1000</v>
      </c>
      <c r="F121" s="297">
        <f t="shared" si="24"/>
        <v>0</v>
      </c>
      <c r="G121" s="297">
        <f t="shared" si="24"/>
        <v>0</v>
      </c>
      <c r="H121" s="298">
        <f t="shared" si="18"/>
        <v>2050</v>
      </c>
      <c r="I121" s="298">
        <f t="shared" si="18"/>
        <v>1000</v>
      </c>
      <c r="J121" s="300"/>
      <c r="K121" s="1042" t="s">
        <v>419</v>
      </c>
    </row>
    <row r="122" spans="1:11" ht="15.75" customHeight="1" x14ac:dyDescent="0.2">
      <c r="A122" s="1021"/>
      <c r="B122" s="1024"/>
      <c r="C122" s="296">
        <v>2262</v>
      </c>
      <c r="D122" s="299">
        <v>1500</v>
      </c>
      <c r="E122" s="300">
        <v>500</v>
      </c>
      <c r="F122" s="300"/>
      <c r="G122" s="300"/>
      <c r="H122" s="300">
        <f t="shared" si="18"/>
        <v>1500</v>
      </c>
      <c r="I122" s="300">
        <f t="shared" si="18"/>
        <v>500</v>
      </c>
      <c r="J122" s="300"/>
      <c r="K122" s="1043"/>
    </row>
    <row r="123" spans="1:11" ht="15.75" customHeight="1" x14ac:dyDescent="0.2">
      <c r="A123" s="1021"/>
      <c r="B123" s="1024"/>
      <c r="C123" s="296">
        <v>2279</v>
      </c>
      <c r="D123" s="299">
        <v>550</v>
      </c>
      <c r="E123" s="300">
        <v>0</v>
      </c>
      <c r="F123" s="300"/>
      <c r="G123" s="300"/>
      <c r="H123" s="300">
        <f t="shared" si="18"/>
        <v>550</v>
      </c>
      <c r="I123" s="300">
        <f t="shared" si="18"/>
        <v>0</v>
      </c>
      <c r="J123" s="299"/>
      <c r="K123" s="1043"/>
    </row>
    <row r="124" spans="1:11" ht="15.75" customHeight="1" x14ac:dyDescent="0.2">
      <c r="A124" s="1022"/>
      <c r="B124" s="1025"/>
      <c r="C124" s="296">
        <v>2363</v>
      </c>
      <c r="D124" s="299">
        <v>0</v>
      </c>
      <c r="E124" s="300">
        <v>500</v>
      </c>
      <c r="F124" s="300"/>
      <c r="G124" s="300"/>
      <c r="H124" s="300">
        <f t="shared" si="18"/>
        <v>0</v>
      </c>
      <c r="I124" s="300">
        <f t="shared" si="18"/>
        <v>500</v>
      </c>
      <c r="J124" s="300"/>
      <c r="K124" s="1044"/>
    </row>
    <row r="125" spans="1:11" ht="18" customHeight="1" x14ac:dyDescent="0.2">
      <c r="A125" s="305" t="s">
        <v>420</v>
      </c>
      <c r="B125" s="383" t="s">
        <v>421</v>
      </c>
      <c r="C125" s="295"/>
      <c r="D125" s="289">
        <f t="shared" ref="D125:I125" si="25">SUM(D126,D131,D137,D143,D149,D154)</f>
        <v>61830</v>
      </c>
      <c r="E125" s="289">
        <f t="shared" si="25"/>
        <v>0</v>
      </c>
      <c r="F125" s="289">
        <f t="shared" si="25"/>
        <v>-1037</v>
      </c>
      <c r="G125" s="289">
        <f t="shared" si="25"/>
        <v>0</v>
      </c>
      <c r="H125" s="289">
        <f t="shared" si="25"/>
        <v>60793</v>
      </c>
      <c r="I125" s="289">
        <f t="shared" si="25"/>
        <v>0</v>
      </c>
      <c r="J125" s="293"/>
      <c r="K125" s="291"/>
    </row>
    <row r="126" spans="1:11" ht="15.75" customHeight="1" x14ac:dyDescent="0.2">
      <c r="A126" s="1020" t="s">
        <v>422</v>
      </c>
      <c r="B126" s="1023" t="s">
        <v>423</v>
      </c>
      <c r="C126" s="301"/>
      <c r="D126" s="297">
        <f>SUM(D127:D130)</f>
        <v>12147</v>
      </c>
      <c r="E126" s="297">
        <f>SUM(E127:E130)</f>
        <v>0</v>
      </c>
      <c r="F126" s="297">
        <f>SUM(F127:F130)</f>
        <v>0</v>
      </c>
      <c r="G126" s="297">
        <f>SUM(G127:G130)</f>
        <v>0</v>
      </c>
      <c r="H126" s="298">
        <f t="shared" si="18"/>
        <v>12147</v>
      </c>
      <c r="I126" s="298">
        <f t="shared" si="18"/>
        <v>0</v>
      </c>
      <c r="J126" s="299"/>
      <c r="K126" s="1042" t="s">
        <v>424</v>
      </c>
    </row>
    <row r="127" spans="1:11" ht="15.75" customHeight="1" x14ac:dyDescent="0.2">
      <c r="A127" s="1021"/>
      <c r="B127" s="1024"/>
      <c r="C127" s="296">
        <v>2264</v>
      </c>
      <c r="D127" s="299">
        <v>4189</v>
      </c>
      <c r="E127" s="300"/>
      <c r="F127" s="300"/>
      <c r="G127" s="300"/>
      <c r="H127" s="300">
        <f t="shared" si="18"/>
        <v>4189</v>
      </c>
      <c r="I127" s="300">
        <f t="shared" si="18"/>
        <v>0</v>
      </c>
      <c r="J127" s="299"/>
      <c r="K127" s="1043"/>
    </row>
    <row r="128" spans="1:11" ht="15.75" customHeight="1" x14ac:dyDescent="0.2">
      <c r="A128" s="1021"/>
      <c r="B128" s="1024"/>
      <c r="C128" s="296">
        <v>2279</v>
      </c>
      <c r="D128" s="299">
        <v>6715</v>
      </c>
      <c r="E128" s="300"/>
      <c r="F128" s="300"/>
      <c r="G128" s="300"/>
      <c r="H128" s="300">
        <f t="shared" si="18"/>
        <v>6715</v>
      </c>
      <c r="I128" s="300">
        <f t="shared" si="18"/>
        <v>0</v>
      </c>
      <c r="J128" s="299"/>
      <c r="K128" s="1043"/>
    </row>
    <row r="129" spans="1:11" ht="15.75" customHeight="1" x14ac:dyDescent="0.2">
      <c r="A129" s="1021"/>
      <c r="B129" s="1024"/>
      <c r="C129" s="296">
        <v>2312</v>
      </c>
      <c r="D129" s="299">
        <v>400</v>
      </c>
      <c r="E129" s="300"/>
      <c r="F129" s="300"/>
      <c r="G129" s="300"/>
      <c r="H129" s="300">
        <f t="shared" si="18"/>
        <v>400</v>
      </c>
      <c r="I129" s="300">
        <f t="shared" si="18"/>
        <v>0</v>
      </c>
      <c r="J129" s="299"/>
      <c r="K129" s="1043"/>
    </row>
    <row r="130" spans="1:11" ht="15.75" customHeight="1" x14ac:dyDescent="0.2">
      <c r="A130" s="1022"/>
      <c r="B130" s="1025"/>
      <c r="C130" s="296">
        <v>2314</v>
      </c>
      <c r="D130" s="299">
        <v>843</v>
      </c>
      <c r="E130" s="300"/>
      <c r="F130" s="300"/>
      <c r="G130" s="300"/>
      <c r="H130" s="300">
        <f t="shared" si="18"/>
        <v>843</v>
      </c>
      <c r="I130" s="300">
        <f t="shared" si="18"/>
        <v>0</v>
      </c>
      <c r="J130" s="299"/>
      <c r="K130" s="1044"/>
    </row>
    <row r="131" spans="1:11" ht="15.75" customHeight="1" x14ac:dyDescent="0.2">
      <c r="A131" s="1020" t="s">
        <v>425</v>
      </c>
      <c r="B131" s="1023" t="s">
        <v>426</v>
      </c>
      <c r="C131" s="296"/>
      <c r="D131" s="297">
        <f>SUM(D132:D136)</f>
        <v>8366</v>
      </c>
      <c r="E131" s="297">
        <f t="shared" ref="E131:G131" si="26">SUM(E132:E136)</f>
        <v>0</v>
      </c>
      <c r="F131" s="297">
        <f t="shared" si="26"/>
        <v>0</v>
      </c>
      <c r="G131" s="297">
        <f t="shared" si="26"/>
        <v>0</v>
      </c>
      <c r="H131" s="298">
        <f t="shared" si="18"/>
        <v>8366</v>
      </c>
      <c r="I131" s="298">
        <f t="shared" si="18"/>
        <v>0</v>
      </c>
      <c r="J131" s="299"/>
      <c r="K131" s="1042" t="s">
        <v>424</v>
      </c>
    </row>
    <row r="132" spans="1:11" ht="15.75" customHeight="1" x14ac:dyDescent="0.2">
      <c r="A132" s="1021"/>
      <c r="B132" s="1024"/>
      <c r="C132" s="296">
        <v>1150</v>
      </c>
      <c r="D132" s="299">
        <v>2429</v>
      </c>
      <c r="E132" s="300"/>
      <c r="F132" s="300"/>
      <c r="G132" s="300"/>
      <c r="H132" s="300">
        <f t="shared" si="18"/>
        <v>2429</v>
      </c>
      <c r="I132" s="300">
        <f t="shared" si="18"/>
        <v>0</v>
      </c>
      <c r="J132" s="299"/>
      <c r="K132" s="1043"/>
    </row>
    <row r="133" spans="1:11" ht="15.75" customHeight="1" x14ac:dyDescent="0.2">
      <c r="A133" s="1021"/>
      <c r="B133" s="1024"/>
      <c r="C133" s="296">
        <v>1210</v>
      </c>
      <c r="D133" s="299">
        <v>122</v>
      </c>
      <c r="E133" s="300"/>
      <c r="F133" s="300"/>
      <c r="G133" s="300"/>
      <c r="H133" s="300">
        <f t="shared" si="18"/>
        <v>122</v>
      </c>
      <c r="I133" s="300">
        <f t="shared" si="18"/>
        <v>0</v>
      </c>
      <c r="J133" s="299"/>
      <c r="K133" s="1043"/>
    </row>
    <row r="134" spans="1:11" ht="15.75" customHeight="1" x14ac:dyDescent="0.2">
      <c r="A134" s="1021"/>
      <c r="B134" s="1024"/>
      <c r="C134" s="296">
        <v>2264</v>
      </c>
      <c r="D134" s="299">
        <v>2160</v>
      </c>
      <c r="E134" s="300"/>
      <c r="F134" s="300"/>
      <c r="G134" s="300"/>
      <c r="H134" s="300">
        <f t="shared" si="18"/>
        <v>2160</v>
      </c>
      <c r="I134" s="300">
        <f t="shared" si="18"/>
        <v>0</v>
      </c>
      <c r="J134" s="299"/>
      <c r="K134" s="1043"/>
    </row>
    <row r="135" spans="1:11" ht="15.75" customHeight="1" x14ac:dyDescent="0.2">
      <c r="A135" s="1021"/>
      <c r="B135" s="1024"/>
      <c r="C135" s="296">
        <v>2279</v>
      </c>
      <c r="D135" s="299">
        <v>3255</v>
      </c>
      <c r="E135" s="300"/>
      <c r="F135" s="300"/>
      <c r="G135" s="300"/>
      <c r="H135" s="300">
        <f t="shared" si="18"/>
        <v>3255</v>
      </c>
      <c r="I135" s="300">
        <f t="shared" si="18"/>
        <v>0</v>
      </c>
      <c r="J135" s="299"/>
      <c r="K135" s="1043"/>
    </row>
    <row r="136" spans="1:11" ht="15.75" customHeight="1" x14ac:dyDescent="0.2">
      <c r="A136" s="1022"/>
      <c r="B136" s="1025"/>
      <c r="C136" s="296">
        <v>2314</v>
      </c>
      <c r="D136" s="299">
        <v>400</v>
      </c>
      <c r="E136" s="300"/>
      <c r="F136" s="300"/>
      <c r="G136" s="300"/>
      <c r="H136" s="300">
        <f t="shared" si="18"/>
        <v>400</v>
      </c>
      <c r="I136" s="300">
        <f t="shared" si="18"/>
        <v>0</v>
      </c>
      <c r="J136" s="299"/>
      <c r="K136" s="1044"/>
    </row>
    <row r="137" spans="1:11" s="325" customFormat="1" ht="16.5" customHeight="1" x14ac:dyDescent="0.2">
      <c r="A137" s="1020" t="s">
        <v>427</v>
      </c>
      <c r="B137" s="1023" t="s">
        <v>428</v>
      </c>
      <c r="C137" s="296"/>
      <c r="D137" s="297">
        <f>SUM(D138:D142)</f>
        <v>20245</v>
      </c>
      <c r="E137" s="297">
        <f t="shared" ref="E137:G137" si="27">SUM(E138:E142)</f>
        <v>0</v>
      </c>
      <c r="F137" s="297">
        <f t="shared" si="27"/>
        <v>-1037</v>
      </c>
      <c r="G137" s="297">
        <f t="shared" si="27"/>
        <v>0</v>
      </c>
      <c r="H137" s="298">
        <f t="shared" si="18"/>
        <v>19208</v>
      </c>
      <c r="I137" s="298">
        <f t="shared" si="18"/>
        <v>0</v>
      </c>
      <c r="J137" s="299" t="s">
        <v>429</v>
      </c>
      <c r="K137" s="1042" t="s">
        <v>424</v>
      </c>
    </row>
    <row r="138" spans="1:11" s="325" customFormat="1" ht="16.5" customHeight="1" x14ac:dyDescent="0.2">
      <c r="A138" s="1021"/>
      <c r="B138" s="1024"/>
      <c r="C138" s="296">
        <v>1150</v>
      </c>
      <c r="D138" s="299">
        <v>3000</v>
      </c>
      <c r="E138" s="300"/>
      <c r="F138" s="300"/>
      <c r="G138" s="300"/>
      <c r="H138" s="300">
        <f t="shared" si="18"/>
        <v>3000</v>
      </c>
      <c r="I138" s="300">
        <f t="shared" si="18"/>
        <v>0</v>
      </c>
      <c r="J138" s="299"/>
      <c r="K138" s="1043"/>
    </row>
    <row r="139" spans="1:11" s="325" customFormat="1" ht="16.5" customHeight="1" x14ac:dyDescent="0.2">
      <c r="A139" s="1021"/>
      <c r="B139" s="1024"/>
      <c r="C139" s="296">
        <v>1210</v>
      </c>
      <c r="D139" s="299">
        <v>150</v>
      </c>
      <c r="E139" s="300"/>
      <c r="F139" s="300"/>
      <c r="G139" s="300"/>
      <c r="H139" s="300">
        <f t="shared" si="18"/>
        <v>150</v>
      </c>
      <c r="I139" s="300">
        <f t="shared" si="18"/>
        <v>0</v>
      </c>
      <c r="J139" s="299"/>
      <c r="K139" s="1043"/>
    </row>
    <row r="140" spans="1:11" s="325" customFormat="1" ht="16.5" customHeight="1" x14ac:dyDescent="0.2">
      <c r="A140" s="1021"/>
      <c r="B140" s="1024"/>
      <c r="C140" s="296">
        <v>2264</v>
      </c>
      <c r="D140" s="299">
        <v>11795</v>
      </c>
      <c r="E140" s="300"/>
      <c r="F140" s="300">
        <v>-1037</v>
      </c>
      <c r="G140" s="300"/>
      <c r="H140" s="300">
        <f t="shared" si="18"/>
        <v>10758</v>
      </c>
      <c r="I140" s="300">
        <f t="shared" si="18"/>
        <v>0</v>
      </c>
      <c r="J140" s="299"/>
      <c r="K140" s="1043"/>
    </row>
    <row r="141" spans="1:11" s="325" customFormat="1" ht="16.5" customHeight="1" x14ac:dyDescent="0.2">
      <c r="A141" s="1021"/>
      <c r="B141" s="1024"/>
      <c r="C141" s="296">
        <v>2279</v>
      </c>
      <c r="D141" s="299">
        <v>4800</v>
      </c>
      <c r="E141" s="300"/>
      <c r="F141" s="300"/>
      <c r="G141" s="300"/>
      <c r="H141" s="300">
        <f t="shared" si="18"/>
        <v>4800</v>
      </c>
      <c r="I141" s="300">
        <f t="shared" si="18"/>
        <v>0</v>
      </c>
      <c r="J141" s="299"/>
      <c r="K141" s="1043"/>
    </row>
    <row r="142" spans="1:11" s="325" customFormat="1" ht="16.5" customHeight="1" x14ac:dyDescent="0.2">
      <c r="A142" s="1022"/>
      <c r="B142" s="1025"/>
      <c r="C142" s="296">
        <v>2314</v>
      </c>
      <c r="D142" s="299">
        <v>500</v>
      </c>
      <c r="E142" s="300"/>
      <c r="F142" s="300"/>
      <c r="G142" s="300"/>
      <c r="H142" s="300">
        <f t="shared" si="18"/>
        <v>500</v>
      </c>
      <c r="I142" s="300">
        <f t="shared" si="18"/>
        <v>0</v>
      </c>
      <c r="J142" s="299"/>
      <c r="K142" s="1044"/>
    </row>
    <row r="143" spans="1:11" x14ac:dyDescent="0.2">
      <c r="A143" s="1020" t="s">
        <v>430</v>
      </c>
      <c r="B143" s="1023" t="s">
        <v>431</v>
      </c>
      <c r="C143" s="296"/>
      <c r="D143" s="297">
        <f>SUM(D144:D148)</f>
        <v>8519</v>
      </c>
      <c r="E143" s="297">
        <f t="shared" ref="E143:G143" si="28">SUM(E144:E148)</f>
        <v>0</v>
      </c>
      <c r="F143" s="297">
        <f t="shared" si="28"/>
        <v>0</v>
      </c>
      <c r="G143" s="297">
        <f t="shared" si="28"/>
        <v>0</v>
      </c>
      <c r="H143" s="298">
        <f t="shared" ref="H143:I194" si="29">D143+F143</f>
        <v>8519</v>
      </c>
      <c r="I143" s="298">
        <f t="shared" si="29"/>
        <v>0</v>
      </c>
      <c r="J143" s="299"/>
      <c r="K143" s="1042" t="s">
        <v>424</v>
      </c>
    </row>
    <row r="144" spans="1:11" ht="12.75" customHeight="1" x14ac:dyDescent="0.2">
      <c r="A144" s="1021"/>
      <c r="B144" s="1024"/>
      <c r="C144" s="296">
        <v>1150</v>
      </c>
      <c r="D144" s="299">
        <v>1509</v>
      </c>
      <c r="E144" s="300"/>
      <c r="F144" s="300"/>
      <c r="G144" s="300"/>
      <c r="H144" s="300">
        <f t="shared" si="29"/>
        <v>1509</v>
      </c>
      <c r="I144" s="300">
        <f t="shared" si="29"/>
        <v>0</v>
      </c>
      <c r="J144" s="299"/>
      <c r="K144" s="1043"/>
    </row>
    <row r="145" spans="1:11" ht="12.75" customHeight="1" x14ac:dyDescent="0.2">
      <c r="A145" s="1021"/>
      <c r="B145" s="1024"/>
      <c r="C145" s="296">
        <v>1210</v>
      </c>
      <c r="D145" s="299">
        <v>76</v>
      </c>
      <c r="E145" s="300"/>
      <c r="F145" s="300"/>
      <c r="G145" s="300"/>
      <c r="H145" s="300">
        <f t="shared" si="29"/>
        <v>76</v>
      </c>
      <c r="I145" s="300">
        <f t="shared" si="29"/>
        <v>0</v>
      </c>
      <c r="J145" s="299"/>
      <c r="K145" s="1043"/>
    </row>
    <row r="146" spans="1:11" ht="12.75" customHeight="1" x14ac:dyDescent="0.2">
      <c r="A146" s="1021"/>
      <c r="B146" s="1024"/>
      <c r="C146" s="296">
        <v>2264</v>
      </c>
      <c r="D146" s="299">
        <v>3400</v>
      </c>
      <c r="E146" s="300"/>
      <c r="F146" s="300"/>
      <c r="G146" s="300"/>
      <c r="H146" s="300">
        <f t="shared" si="29"/>
        <v>3400</v>
      </c>
      <c r="I146" s="300">
        <f t="shared" si="29"/>
        <v>0</v>
      </c>
      <c r="J146" s="299"/>
      <c r="K146" s="1043"/>
    </row>
    <row r="147" spans="1:11" ht="12.75" customHeight="1" x14ac:dyDescent="0.2">
      <c r="A147" s="1021"/>
      <c r="B147" s="1024"/>
      <c r="C147" s="296">
        <v>2279</v>
      </c>
      <c r="D147" s="299">
        <v>3334</v>
      </c>
      <c r="E147" s="300"/>
      <c r="F147" s="300"/>
      <c r="G147" s="300"/>
      <c r="H147" s="300">
        <f t="shared" si="29"/>
        <v>3334</v>
      </c>
      <c r="I147" s="300">
        <f t="shared" si="29"/>
        <v>0</v>
      </c>
      <c r="J147" s="299"/>
      <c r="K147" s="1043"/>
    </row>
    <row r="148" spans="1:11" ht="12.75" customHeight="1" x14ac:dyDescent="0.2">
      <c r="A148" s="1022"/>
      <c r="B148" s="1025"/>
      <c r="C148" s="296">
        <v>2314</v>
      </c>
      <c r="D148" s="299">
        <v>200</v>
      </c>
      <c r="E148" s="300"/>
      <c r="F148" s="300"/>
      <c r="G148" s="300"/>
      <c r="H148" s="300">
        <f t="shared" si="29"/>
        <v>200</v>
      </c>
      <c r="I148" s="300">
        <f t="shared" si="29"/>
        <v>0</v>
      </c>
      <c r="J148" s="299"/>
      <c r="K148" s="1044"/>
    </row>
    <row r="149" spans="1:11" x14ac:dyDescent="0.2">
      <c r="A149" s="1020" t="s">
        <v>432</v>
      </c>
      <c r="B149" s="1023" t="s">
        <v>433</v>
      </c>
      <c r="C149" s="301"/>
      <c r="D149" s="297">
        <f>SUM(D150:D153)</f>
        <v>6723</v>
      </c>
      <c r="E149" s="297">
        <f>SUM(E150:E153)</f>
        <v>0</v>
      </c>
      <c r="F149" s="297">
        <f>SUM(F150:F153)</f>
        <v>0</v>
      </c>
      <c r="G149" s="297">
        <f>SUM(G150:G153)</f>
        <v>0</v>
      </c>
      <c r="H149" s="298">
        <f t="shared" si="29"/>
        <v>6723</v>
      </c>
      <c r="I149" s="298">
        <f t="shared" si="29"/>
        <v>0</v>
      </c>
      <c r="J149" s="299"/>
      <c r="K149" s="1042" t="s">
        <v>424</v>
      </c>
    </row>
    <row r="150" spans="1:11" ht="13.5" customHeight="1" x14ac:dyDescent="0.2">
      <c r="A150" s="1021"/>
      <c r="B150" s="1024"/>
      <c r="C150" s="296">
        <v>1150</v>
      </c>
      <c r="D150" s="299">
        <v>0</v>
      </c>
      <c r="E150" s="300"/>
      <c r="F150" s="300"/>
      <c r="G150" s="300"/>
      <c r="H150" s="300">
        <f t="shared" si="29"/>
        <v>0</v>
      </c>
      <c r="I150" s="300">
        <f t="shared" si="29"/>
        <v>0</v>
      </c>
      <c r="J150" s="299"/>
      <c r="K150" s="1043"/>
    </row>
    <row r="151" spans="1:11" ht="12.75" customHeight="1" x14ac:dyDescent="0.2">
      <c r="A151" s="1021"/>
      <c r="B151" s="1024"/>
      <c r="C151" s="296">
        <v>1210</v>
      </c>
      <c r="D151" s="299">
        <v>0</v>
      </c>
      <c r="E151" s="300"/>
      <c r="F151" s="300"/>
      <c r="G151" s="300"/>
      <c r="H151" s="300">
        <f t="shared" si="29"/>
        <v>0</v>
      </c>
      <c r="I151" s="300">
        <f t="shared" si="29"/>
        <v>0</v>
      </c>
      <c r="J151" s="299"/>
      <c r="K151" s="1043"/>
    </row>
    <row r="152" spans="1:11" ht="14.25" customHeight="1" x14ac:dyDescent="0.2">
      <c r="A152" s="1021"/>
      <c r="B152" s="1024"/>
      <c r="C152" s="296">
        <v>2279</v>
      </c>
      <c r="D152" s="299">
        <v>6723</v>
      </c>
      <c r="E152" s="300"/>
      <c r="F152" s="300"/>
      <c r="G152" s="300"/>
      <c r="H152" s="300">
        <f t="shared" si="29"/>
        <v>6723</v>
      </c>
      <c r="I152" s="300">
        <f t="shared" si="29"/>
        <v>0</v>
      </c>
      <c r="J152" s="299"/>
      <c r="K152" s="1043"/>
    </row>
    <row r="153" spans="1:11" ht="12.75" customHeight="1" x14ac:dyDescent="0.2">
      <c r="A153" s="1022"/>
      <c r="B153" s="1025"/>
      <c r="C153" s="296">
        <v>2314</v>
      </c>
      <c r="D153" s="299">
        <v>0</v>
      </c>
      <c r="E153" s="300"/>
      <c r="F153" s="300"/>
      <c r="G153" s="300"/>
      <c r="H153" s="300">
        <f t="shared" si="29"/>
        <v>0</v>
      </c>
      <c r="I153" s="300">
        <f t="shared" si="29"/>
        <v>0</v>
      </c>
      <c r="J153" s="299"/>
      <c r="K153" s="1044"/>
    </row>
    <row r="154" spans="1:11" ht="15" customHeight="1" x14ac:dyDescent="0.2">
      <c r="A154" s="1020" t="s">
        <v>434</v>
      </c>
      <c r="B154" s="1023" t="s">
        <v>435</v>
      </c>
      <c r="C154" s="296"/>
      <c r="D154" s="297">
        <f>SUM(D155:D159)</f>
        <v>5830</v>
      </c>
      <c r="E154" s="297">
        <f t="shared" ref="E154:G154" si="30">SUM(E155:E159)</f>
        <v>0</v>
      </c>
      <c r="F154" s="297">
        <f t="shared" si="30"/>
        <v>0</v>
      </c>
      <c r="G154" s="297">
        <f t="shared" si="30"/>
        <v>0</v>
      </c>
      <c r="H154" s="298">
        <f t="shared" si="29"/>
        <v>5830</v>
      </c>
      <c r="I154" s="298">
        <f t="shared" si="29"/>
        <v>0</v>
      </c>
      <c r="J154" s="299"/>
      <c r="K154" s="1042" t="s">
        <v>424</v>
      </c>
    </row>
    <row r="155" spans="1:11" ht="13.5" customHeight="1" x14ac:dyDescent="0.2">
      <c r="A155" s="1021"/>
      <c r="B155" s="1024"/>
      <c r="C155" s="296">
        <v>1150</v>
      </c>
      <c r="D155" s="299">
        <v>1537</v>
      </c>
      <c r="E155" s="300"/>
      <c r="F155" s="300"/>
      <c r="G155" s="300"/>
      <c r="H155" s="300">
        <f t="shared" si="29"/>
        <v>1537</v>
      </c>
      <c r="I155" s="300">
        <f t="shared" si="29"/>
        <v>0</v>
      </c>
      <c r="J155" s="299"/>
      <c r="K155" s="1043"/>
    </row>
    <row r="156" spans="1:11" ht="14.25" customHeight="1" x14ac:dyDescent="0.2">
      <c r="A156" s="1021"/>
      <c r="B156" s="1024"/>
      <c r="C156" s="296">
        <v>1210</v>
      </c>
      <c r="D156" s="299">
        <v>77</v>
      </c>
      <c r="E156" s="300"/>
      <c r="F156" s="300"/>
      <c r="G156" s="300"/>
      <c r="H156" s="300">
        <f t="shared" si="29"/>
        <v>77</v>
      </c>
      <c r="I156" s="300">
        <f t="shared" si="29"/>
        <v>0</v>
      </c>
      <c r="J156" s="299"/>
      <c r="K156" s="1043"/>
    </row>
    <row r="157" spans="1:11" ht="13.5" customHeight="1" x14ac:dyDescent="0.2">
      <c r="A157" s="1021"/>
      <c r="B157" s="1024"/>
      <c r="C157" s="296">
        <v>2264</v>
      </c>
      <c r="D157" s="299">
        <v>1145</v>
      </c>
      <c r="E157" s="300"/>
      <c r="F157" s="300"/>
      <c r="G157" s="300"/>
      <c r="H157" s="300">
        <f t="shared" si="29"/>
        <v>1145</v>
      </c>
      <c r="I157" s="300">
        <f t="shared" si="29"/>
        <v>0</v>
      </c>
      <c r="J157" s="299"/>
      <c r="K157" s="1043"/>
    </row>
    <row r="158" spans="1:11" ht="14.25" customHeight="1" x14ac:dyDescent="0.2">
      <c r="A158" s="1021"/>
      <c r="B158" s="1024"/>
      <c r="C158" s="296">
        <v>2279</v>
      </c>
      <c r="D158" s="299">
        <v>2747</v>
      </c>
      <c r="E158" s="300"/>
      <c r="F158" s="300"/>
      <c r="G158" s="300"/>
      <c r="H158" s="300">
        <f t="shared" si="29"/>
        <v>2747</v>
      </c>
      <c r="I158" s="300">
        <f t="shared" si="29"/>
        <v>0</v>
      </c>
      <c r="J158" s="299"/>
      <c r="K158" s="1043"/>
    </row>
    <row r="159" spans="1:11" ht="14.25" customHeight="1" x14ac:dyDescent="0.2">
      <c r="A159" s="1022"/>
      <c r="B159" s="1025"/>
      <c r="C159" s="296">
        <v>2314</v>
      </c>
      <c r="D159" s="299">
        <v>324</v>
      </c>
      <c r="E159" s="300"/>
      <c r="F159" s="300"/>
      <c r="G159" s="300"/>
      <c r="H159" s="300">
        <f t="shared" si="29"/>
        <v>324</v>
      </c>
      <c r="I159" s="300">
        <f t="shared" si="29"/>
        <v>0</v>
      </c>
      <c r="J159" s="299"/>
      <c r="K159" s="1044"/>
    </row>
    <row r="160" spans="1:11" ht="16.5" customHeight="1" x14ac:dyDescent="0.2">
      <c r="A160" s="305" t="s">
        <v>436</v>
      </c>
      <c r="B160" s="295" t="s">
        <v>437</v>
      </c>
      <c r="C160" s="295"/>
      <c r="D160" s="289">
        <f>SUM(D161,D163,D170,D176,D181,D183,D188)</f>
        <v>50549</v>
      </c>
      <c r="E160" s="289">
        <f t="shared" ref="E160:I160" si="31">SUM(E161,E163,E170,E176,E181,E183,E188)</f>
        <v>0</v>
      </c>
      <c r="F160" s="289">
        <f t="shared" si="31"/>
        <v>0</v>
      </c>
      <c r="G160" s="289">
        <f t="shared" si="31"/>
        <v>0</v>
      </c>
      <c r="H160" s="289">
        <f t="shared" si="31"/>
        <v>50549</v>
      </c>
      <c r="I160" s="289">
        <f t="shared" si="31"/>
        <v>0</v>
      </c>
      <c r="J160" s="291"/>
      <c r="K160" s="291"/>
    </row>
    <row r="161" spans="1:11" ht="16.5" customHeight="1" x14ac:dyDescent="0.2">
      <c r="A161" s="1033" t="s">
        <v>438</v>
      </c>
      <c r="B161" s="1036" t="s">
        <v>439</v>
      </c>
      <c r="C161" s="295"/>
      <c r="D161" s="289">
        <f>SUM(D162)</f>
        <v>876</v>
      </c>
      <c r="E161" s="289">
        <f t="shared" ref="E161:G161" si="32">SUM(E162)</f>
        <v>0</v>
      </c>
      <c r="F161" s="289">
        <f t="shared" si="32"/>
        <v>0</v>
      </c>
      <c r="G161" s="289">
        <f t="shared" si="32"/>
        <v>0</v>
      </c>
      <c r="H161" s="290">
        <f t="shared" si="29"/>
        <v>876</v>
      </c>
      <c r="I161" s="290">
        <f t="shared" si="29"/>
        <v>0</v>
      </c>
      <c r="J161" s="291"/>
      <c r="K161" s="1045" t="s">
        <v>440</v>
      </c>
    </row>
    <row r="162" spans="1:11" ht="16.5" customHeight="1" x14ac:dyDescent="0.2">
      <c r="A162" s="1035"/>
      <c r="B162" s="1038"/>
      <c r="C162" s="292">
        <v>2279</v>
      </c>
      <c r="D162" s="293">
        <v>876</v>
      </c>
      <c r="E162" s="291"/>
      <c r="F162" s="291"/>
      <c r="G162" s="291"/>
      <c r="H162" s="291">
        <f t="shared" si="29"/>
        <v>876</v>
      </c>
      <c r="I162" s="291">
        <f t="shared" si="29"/>
        <v>0</v>
      </c>
      <c r="J162" s="293"/>
      <c r="K162" s="1046"/>
    </row>
    <row r="163" spans="1:11" ht="15" customHeight="1" x14ac:dyDescent="0.2">
      <c r="A163" s="1020" t="s">
        <v>441</v>
      </c>
      <c r="B163" s="1023" t="s">
        <v>442</v>
      </c>
      <c r="C163" s="296"/>
      <c r="D163" s="297">
        <f>SUM(D164:D169)</f>
        <v>25000</v>
      </c>
      <c r="E163" s="297">
        <f t="shared" ref="E163:G163" si="33">SUM(E164:E169)</f>
        <v>0</v>
      </c>
      <c r="F163" s="297">
        <f t="shared" si="33"/>
        <v>0</v>
      </c>
      <c r="G163" s="297">
        <f t="shared" si="33"/>
        <v>0</v>
      </c>
      <c r="H163" s="298">
        <f t="shared" si="29"/>
        <v>25000</v>
      </c>
      <c r="I163" s="298">
        <f t="shared" si="29"/>
        <v>0</v>
      </c>
      <c r="J163" s="299"/>
      <c r="K163" s="1042" t="s">
        <v>424</v>
      </c>
    </row>
    <row r="164" spans="1:11" ht="15" customHeight="1" x14ac:dyDescent="0.2">
      <c r="A164" s="1021"/>
      <c r="B164" s="1024"/>
      <c r="C164" s="296">
        <v>1150</v>
      </c>
      <c r="D164" s="299">
        <v>3791</v>
      </c>
      <c r="E164" s="300"/>
      <c r="F164" s="300"/>
      <c r="G164" s="300"/>
      <c r="H164" s="300">
        <f t="shared" si="29"/>
        <v>3791</v>
      </c>
      <c r="I164" s="300">
        <f t="shared" si="29"/>
        <v>0</v>
      </c>
      <c r="J164" s="299"/>
      <c r="K164" s="1043"/>
    </row>
    <row r="165" spans="1:11" ht="15" customHeight="1" x14ac:dyDescent="0.2">
      <c r="A165" s="1021"/>
      <c r="B165" s="1024"/>
      <c r="C165" s="296">
        <v>1210</v>
      </c>
      <c r="D165" s="299">
        <v>189</v>
      </c>
      <c r="E165" s="300"/>
      <c r="F165" s="300"/>
      <c r="G165" s="300"/>
      <c r="H165" s="300">
        <f t="shared" si="29"/>
        <v>189</v>
      </c>
      <c r="I165" s="300">
        <f t="shared" si="29"/>
        <v>0</v>
      </c>
      <c r="J165" s="299"/>
      <c r="K165" s="1043"/>
    </row>
    <row r="166" spans="1:11" ht="15" customHeight="1" x14ac:dyDescent="0.2">
      <c r="A166" s="1021"/>
      <c r="B166" s="1024"/>
      <c r="C166" s="296">
        <v>2264</v>
      </c>
      <c r="D166" s="299">
        <v>11135</v>
      </c>
      <c r="E166" s="300"/>
      <c r="F166" s="300"/>
      <c r="G166" s="300"/>
      <c r="H166" s="300">
        <f t="shared" si="29"/>
        <v>11135</v>
      </c>
      <c r="I166" s="300">
        <f t="shared" si="29"/>
        <v>0</v>
      </c>
      <c r="J166" s="299"/>
      <c r="K166" s="1043"/>
    </row>
    <row r="167" spans="1:11" ht="15" customHeight="1" x14ac:dyDescent="0.2">
      <c r="A167" s="1021"/>
      <c r="B167" s="1024"/>
      <c r="C167" s="296">
        <v>2262</v>
      </c>
      <c r="D167" s="299">
        <v>350</v>
      </c>
      <c r="E167" s="300"/>
      <c r="F167" s="300"/>
      <c r="G167" s="300"/>
      <c r="H167" s="300">
        <f t="shared" si="29"/>
        <v>350</v>
      </c>
      <c r="I167" s="300">
        <f t="shared" si="29"/>
        <v>0</v>
      </c>
      <c r="J167" s="299"/>
      <c r="K167" s="1043"/>
    </row>
    <row r="168" spans="1:11" ht="15" customHeight="1" x14ac:dyDescent="0.2">
      <c r="A168" s="1021"/>
      <c r="B168" s="1024"/>
      <c r="C168" s="296">
        <v>2279</v>
      </c>
      <c r="D168" s="299">
        <v>7935</v>
      </c>
      <c r="E168" s="300"/>
      <c r="F168" s="300"/>
      <c r="G168" s="300"/>
      <c r="H168" s="300">
        <f t="shared" si="29"/>
        <v>7935</v>
      </c>
      <c r="I168" s="300">
        <f t="shared" si="29"/>
        <v>0</v>
      </c>
      <c r="J168" s="299"/>
      <c r="K168" s="1043"/>
    </row>
    <row r="169" spans="1:11" ht="15" customHeight="1" x14ac:dyDescent="0.2">
      <c r="A169" s="1022"/>
      <c r="B169" s="1025"/>
      <c r="C169" s="296">
        <v>2314</v>
      </c>
      <c r="D169" s="299">
        <v>1600</v>
      </c>
      <c r="E169" s="300"/>
      <c r="F169" s="300"/>
      <c r="G169" s="300"/>
      <c r="H169" s="300">
        <f t="shared" si="29"/>
        <v>1600</v>
      </c>
      <c r="I169" s="300">
        <f t="shared" si="29"/>
        <v>0</v>
      </c>
      <c r="J169" s="299"/>
      <c r="K169" s="1044"/>
    </row>
    <row r="170" spans="1:11" ht="13.5" customHeight="1" x14ac:dyDescent="0.2">
      <c r="A170" s="1033" t="s">
        <v>443</v>
      </c>
      <c r="B170" s="1036" t="s">
        <v>444</v>
      </c>
      <c r="C170" s="292"/>
      <c r="D170" s="289">
        <f>SUM(D171:D175)</f>
        <v>7928</v>
      </c>
      <c r="E170" s="289">
        <f t="shared" ref="E170:G170" si="34">SUM(E171:E175)</f>
        <v>0</v>
      </c>
      <c r="F170" s="289">
        <f t="shared" si="34"/>
        <v>0</v>
      </c>
      <c r="G170" s="289">
        <f t="shared" si="34"/>
        <v>0</v>
      </c>
      <c r="H170" s="290">
        <f t="shared" si="29"/>
        <v>7928</v>
      </c>
      <c r="I170" s="290">
        <f t="shared" si="29"/>
        <v>0</v>
      </c>
      <c r="J170" s="293"/>
      <c r="K170" s="1039" t="s">
        <v>445</v>
      </c>
    </row>
    <row r="171" spans="1:11" ht="13.5" customHeight="1" x14ac:dyDescent="0.2">
      <c r="A171" s="1034"/>
      <c r="B171" s="1037"/>
      <c r="C171" s="292">
        <v>1150</v>
      </c>
      <c r="D171" s="293">
        <v>650</v>
      </c>
      <c r="E171" s="291"/>
      <c r="F171" s="291"/>
      <c r="G171" s="291"/>
      <c r="H171" s="291">
        <f t="shared" si="29"/>
        <v>650</v>
      </c>
      <c r="I171" s="291">
        <f t="shared" si="29"/>
        <v>0</v>
      </c>
      <c r="J171" s="293"/>
      <c r="K171" s="1040"/>
    </row>
    <row r="172" spans="1:11" ht="13.5" customHeight="1" x14ac:dyDescent="0.2">
      <c r="A172" s="1034"/>
      <c r="B172" s="1037"/>
      <c r="C172" s="292">
        <v>1210</v>
      </c>
      <c r="D172" s="293">
        <v>33</v>
      </c>
      <c r="E172" s="291"/>
      <c r="F172" s="291"/>
      <c r="G172" s="291"/>
      <c r="H172" s="291">
        <f t="shared" si="29"/>
        <v>33</v>
      </c>
      <c r="I172" s="291">
        <f t="shared" si="29"/>
        <v>0</v>
      </c>
      <c r="J172" s="293"/>
      <c r="K172" s="1040"/>
    </row>
    <row r="173" spans="1:11" ht="13.5" customHeight="1" x14ac:dyDescent="0.2">
      <c r="A173" s="1034"/>
      <c r="B173" s="1037"/>
      <c r="C173" s="292">
        <v>2231</v>
      </c>
      <c r="D173" s="293">
        <v>2700</v>
      </c>
      <c r="E173" s="291"/>
      <c r="F173" s="291"/>
      <c r="G173" s="291"/>
      <c r="H173" s="291">
        <f t="shared" si="29"/>
        <v>2700</v>
      </c>
      <c r="I173" s="291">
        <f t="shared" si="29"/>
        <v>0</v>
      </c>
      <c r="J173" s="291"/>
      <c r="K173" s="1040"/>
    </row>
    <row r="174" spans="1:11" ht="13.5" customHeight="1" x14ac:dyDescent="0.2">
      <c r="A174" s="1034"/>
      <c r="B174" s="1037"/>
      <c r="C174" s="292">
        <v>2264</v>
      </c>
      <c r="D174" s="293">
        <v>345</v>
      </c>
      <c r="E174" s="291"/>
      <c r="F174" s="291"/>
      <c r="G174" s="291"/>
      <c r="H174" s="291">
        <f t="shared" si="29"/>
        <v>345</v>
      </c>
      <c r="I174" s="291">
        <f t="shared" si="29"/>
        <v>0</v>
      </c>
      <c r="J174" s="291"/>
      <c r="K174" s="1040"/>
    </row>
    <row r="175" spans="1:11" ht="13.5" customHeight="1" x14ac:dyDescent="0.2">
      <c r="A175" s="1035"/>
      <c r="B175" s="1038"/>
      <c r="C175" s="292">
        <v>2279</v>
      </c>
      <c r="D175" s="293">
        <v>4200</v>
      </c>
      <c r="E175" s="291"/>
      <c r="F175" s="291"/>
      <c r="G175" s="291"/>
      <c r="H175" s="291">
        <f t="shared" si="29"/>
        <v>4200</v>
      </c>
      <c r="I175" s="291">
        <f t="shared" si="29"/>
        <v>0</v>
      </c>
      <c r="J175" s="291"/>
      <c r="K175" s="1041"/>
    </row>
    <row r="176" spans="1:11" ht="15.75" customHeight="1" x14ac:dyDescent="0.2">
      <c r="A176" s="1020" t="s">
        <v>446</v>
      </c>
      <c r="B176" s="1023" t="s">
        <v>447</v>
      </c>
      <c r="C176" s="296"/>
      <c r="D176" s="297">
        <f>SUM(D177:D180)</f>
        <v>2555</v>
      </c>
      <c r="E176" s="297">
        <f t="shared" ref="E176:G176" si="35">SUM(E177:E180)</f>
        <v>0</v>
      </c>
      <c r="F176" s="297">
        <f t="shared" si="35"/>
        <v>0</v>
      </c>
      <c r="G176" s="297">
        <f t="shared" si="35"/>
        <v>0</v>
      </c>
      <c r="H176" s="298">
        <f t="shared" si="29"/>
        <v>2555</v>
      </c>
      <c r="I176" s="298">
        <f t="shared" si="29"/>
        <v>0</v>
      </c>
      <c r="J176" s="299"/>
      <c r="K176" s="1026" t="s">
        <v>448</v>
      </c>
    </row>
    <row r="177" spans="1:11" ht="15.75" customHeight="1" x14ac:dyDescent="0.2">
      <c r="A177" s="1021"/>
      <c r="B177" s="1024"/>
      <c r="C177" s="296">
        <v>1150</v>
      </c>
      <c r="D177" s="299">
        <v>1349</v>
      </c>
      <c r="E177" s="300"/>
      <c r="F177" s="300"/>
      <c r="G177" s="300"/>
      <c r="H177" s="300">
        <f t="shared" si="29"/>
        <v>1349</v>
      </c>
      <c r="I177" s="300">
        <f t="shared" si="29"/>
        <v>0</v>
      </c>
      <c r="J177" s="299"/>
      <c r="K177" s="1027"/>
    </row>
    <row r="178" spans="1:11" ht="15.75" customHeight="1" x14ac:dyDescent="0.2">
      <c r="A178" s="1021"/>
      <c r="B178" s="1024"/>
      <c r="C178" s="296">
        <v>1210</v>
      </c>
      <c r="D178" s="299">
        <v>68</v>
      </c>
      <c r="E178" s="300"/>
      <c r="F178" s="300"/>
      <c r="G178" s="300"/>
      <c r="H178" s="300">
        <f t="shared" si="29"/>
        <v>68</v>
      </c>
      <c r="I178" s="300">
        <f t="shared" si="29"/>
        <v>0</v>
      </c>
      <c r="J178" s="299"/>
      <c r="K178" s="1027"/>
    </row>
    <row r="179" spans="1:11" ht="15.75" customHeight="1" x14ac:dyDescent="0.2">
      <c r="A179" s="1021"/>
      <c r="B179" s="1024"/>
      <c r="C179" s="296">
        <v>2264</v>
      </c>
      <c r="D179" s="299">
        <v>363</v>
      </c>
      <c r="E179" s="300"/>
      <c r="F179" s="300"/>
      <c r="G179" s="300"/>
      <c r="H179" s="300">
        <f t="shared" si="29"/>
        <v>363</v>
      </c>
      <c r="I179" s="300">
        <f t="shared" si="29"/>
        <v>0</v>
      </c>
      <c r="J179" s="299"/>
      <c r="K179" s="1027"/>
    </row>
    <row r="180" spans="1:11" ht="15.75" customHeight="1" x14ac:dyDescent="0.2">
      <c r="A180" s="1022"/>
      <c r="B180" s="1025"/>
      <c r="C180" s="296">
        <v>2314</v>
      </c>
      <c r="D180" s="299">
        <v>775</v>
      </c>
      <c r="E180" s="300"/>
      <c r="F180" s="300"/>
      <c r="G180" s="300"/>
      <c r="H180" s="300">
        <f t="shared" si="29"/>
        <v>775</v>
      </c>
      <c r="I180" s="300">
        <f t="shared" si="29"/>
        <v>0</v>
      </c>
      <c r="J180" s="299"/>
      <c r="K180" s="1028"/>
    </row>
    <row r="181" spans="1:11" ht="15.75" customHeight="1" x14ac:dyDescent="0.2">
      <c r="A181" s="1033" t="s">
        <v>449</v>
      </c>
      <c r="B181" s="1036" t="s">
        <v>450</v>
      </c>
      <c r="C181" s="292"/>
      <c r="D181" s="289">
        <f>SUM(D182)</f>
        <v>2000</v>
      </c>
      <c r="E181" s="289">
        <f t="shared" ref="E181:G181" si="36">SUM(E182)</f>
        <v>0</v>
      </c>
      <c r="F181" s="289">
        <f t="shared" si="36"/>
        <v>0</v>
      </c>
      <c r="G181" s="289">
        <f t="shared" si="36"/>
        <v>0</v>
      </c>
      <c r="H181" s="290">
        <f t="shared" si="29"/>
        <v>2000</v>
      </c>
      <c r="I181" s="290">
        <f t="shared" si="29"/>
        <v>0</v>
      </c>
      <c r="J181" s="291"/>
      <c r="K181" s="1039" t="s">
        <v>451</v>
      </c>
    </row>
    <row r="182" spans="1:11" ht="15.75" customHeight="1" x14ac:dyDescent="0.2">
      <c r="A182" s="1035"/>
      <c r="B182" s="1038"/>
      <c r="C182" s="292">
        <v>2279</v>
      </c>
      <c r="D182" s="293">
        <v>2000</v>
      </c>
      <c r="E182" s="291"/>
      <c r="F182" s="291"/>
      <c r="G182" s="291"/>
      <c r="H182" s="291">
        <f t="shared" si="29"/>
        <v>2000</v>
      </c>
      <c r="I182" s="291">
        <f t="shared" si="29"/>
        <v>0</v>
      </c>
      <c r="J182" s="291"/>
      <c r="K182" s="1041"/>
    </row>
    <row r="183" spans="1:11" ht="15" customHeight="1" x14ac:dyDescent="0.2">
      <c r="A183" s="1033" t="s">
        <v>452</v>
      </c>
      <c r="B183" s="1036" t="s">
        <v>453</v>
      </c>
      <c r="C183" s="292"/>
      <c r="D183" s="289">
        <f>SUM(D184:D187)</f>
        <v>2415</v>
      </c>
      <c r="E183" s="289">
        <f t="shared" ref="E183:G183" si="37">SUM(E184:E187)</f>
        <v>0</v>
      </c>
      <c r="F183" s="289">
        <f t="shared" si="37"/>
        <v>0</v>
      </c>
      <c r="G183" s="289">
        <f t="shared" si="37"/>
        <v>0</v>
      </c>
      <c r="H183" s="290">
        <f t="shared" si="29"/>
        <v>2415</v>
      </c>
      <c r="I183" s="290">
        <f t="shared" si="29"/>
        <v>0</v>
      </c>
      <c r="J183" s="291"/>
      <c r="K183" s="1039" t="s">
        <v>454</v>
      </c>
    </row>
    <row r="184" spans="1:11" ht="15" customHeight="1" x14ac:dyDescent="0.2">
      <c r="A184" s="1034"/>
      <c r="B184" s="1037"/>
      <c r="C184" s="292">
        <v>1150</v>
      </c>
      <c r="D184" s="293">
        <v>762</v>
      </c>
      <c r="E184" s="291"/>
      <c r="F184" s="291"/>
      <c r="G184" s="291"/>
      <c r="H184" s="291">
        <f t="shared" si="29"/>
        <v>762</v>
      </c>
      <c r="I184" s="291">
        <f t="shared" si="29"/>
        <v>0</v>
      </c>
      <c r="J184" s="291"/>
      <c r="K184" s="1040"/>
    </row>
    <row r="185" spans="1:11" ht="15" customHeight="1" x14ac:dyDescent="0.2">
      <c r="A185" s="1034"/>
      <c r="B185" s="1037"/>
      <c r="C185" s="292">
        <v>1210</v>
      </c>
      <c r="D185" s="293">
        <v>39</v>
      </c>
      <c r="E185" s="291"/>
      <c r="F185" s="291"/>
      <c r="G185" s="291"/>
      <c r="H185" s="291">
        <f t="shared" si="29"/>
        <v>39</v>
      </c>
      <c r="I185" s="291">
        <f t="shared" si="29"/>
        <v>0</v>
      </c>
      <c r="J185" s="291"/>
      <c r="K185" s="1040"/>
    </row>
    <row r="186" spans="1:11" ht="15" customHeight="1" x14ac:dyDescent="0.2">
      <c r="A186" s="1034"/>
      <c r="B186" s="1037"/>
      <c r="C186" s="292">
        <v>2264</v>
      </c>
      <c r="D186" s="293">
        <v>1114</v>
      </c>
      <c r="E186" s="291"/>
      <c r="F186" s="291"/>
      <c r="G186" s="291"/>
      <c r="H186" s="291">
        <f t="shared" si="29"/>
        <v>1114</v>
      </c>
      <c r="I186" s="291">
        <f t="shared" si="29"/>
        <v>0</v>
      </c>
      <c r="J186" s="291"/>
      <c r="K186" s="1040"/>
    </row>
    <row r="187" spans="1:11" ht="15" customHeight="1" x14ac:dyDescent="0.2">
      <c r="A187" s="1035"/>
      <c r="B187" s="1038"/>
      <c r="C187" s="292">
        <v>2314</v>
      </c>
      <c r="D187" s="293">
        <v>500</v>
      </c>
      <c r="E187" s="291"/>
      <c r="F187" s="291"/>
      <c r="G187" s="291"/>
      <c r="H187" s="291">
        <f t="shared" si="29"/>
        <v>500</v>
      </c>
      <c r="I187" s="291">
        <f t="shared" si="29"/>
        <v>0</v>
      </c>
      <c r="J187" s="291"/>
      <c r="K187" s="1041"/>
    </row>
    <row r="188" spans="1:11" ht="14.25" customHeight="1" x14ac:dyDescent="0.2">
      <c r="A188" s="1020" t="s">
        <v>455</v>
      </c>
      <c r="B188" s="1023" t="s">
        <v>456</v>
      </c>
      <c r="C188" s="296"/>
      <c r="D188" s="297">
        <f>SUM(D189:D195)</f>
        <v>9775</v>
      </c>
      <c r="E188" s="297">
        <f>SUM(E189:E195)</f>
        <v>0</v>
      </c>
      <c r="F188" s="297">
        <f>SUM(F189:F195)</f>
        <v>0</v>
      </c>
      <c r="G188" s="297">
        <f>SUM(G189:G195)</f>
        <v>0</v>
      </c>
      <c r="H188" s="298">
        <f t="shared" si="29"/>
        <v>9775</v>
      </c>
      <c r="I188" s="298">
        <f t="shared" si="29"/>
        <v>0</v>
      </c>
      <c r="J188" s="299"/>
      <c r="K188" s="1042" t="s">
        <v>457</v>
      </c>
    </row>
    <row r="189" spans="1:11" ht="13.5" customHeight="1" x14ac:dyDescent="0.2">
      <c r="A189" s="1021"/>
      <c r="B189" s="1024"/>
      <c r="C189" s="296">
        <v>1150</v>
      </c>
      <c r="D189" s="299">
        <v>1940</v>
      </c>
      <c r="E189" s="300"/>
      <c r="F189" s="300"/>
      <c r="G189" s="300"/>
      <c r="H189" s="300">
        <f t="shared" si="29"/>
        <v>1940</v>
      </c>
      <c r="I189" s="300">
        <f t="shared" si="29"/>
        <v>0</v>
      </c>
      <c r="J189" s="299"/>
      <c r="K189" s="1043"/>
    </row>
    <row r="190" spans="1:11" ht="15" customHeight="1" x14ac:dyDescent="0.2">
      <c r="A190" s="1021"/>
      <c r="B190" s="1024"/>
      <c r="C190" s="296">
        <v>1210</v>
      </c>
      <c r="D190" s="299">
        <v>90</v>
      </c>
      <c r="E190" s="300"/>
      <c r="F190" s="300"/>
      <c r="G190" s="300"/>
      <c r="H190" s="300">
        <f t="shared" si="29"/>
        <v>90</v>
      </c>
      <c r="I190" s="300">
        <f t="shared" si="29"/>
        <v>0</v>
      </c>
      <c r="J190" s="299"/>
      <c r="K190" s="1043"/>
    </row>
    <row r="191" spans="1:11" ht="14.25" customHeight="1" x14ac:dyDescent="0.2">
      <c r="A191" s="1021"/>
      <c r="B191" s="1024"/>
      <c r="C191" s="296">
        <v>2262</v>
      </c>
      <c r="D191" s="299">
        <v>400</v>
      </c>
      <c r="E191" s="300"/>
      <c r="F191" s="300"/>
      <c r="G191" s="300"/>
      <c r="H191" s="300">
        <f t="shared" si="29"/>
        <v>400</v>
      </c>
      <c r="I191" s="300">
        <f t="shared" si="29"/>
        <v>0</v>
      </c>
      <c r="J191" s="299"/>
      <c r="K191" s="1043"/>
    </row>
    <row r="192" spans="1:11" ht="15.75" customHeight="1" x14ac:dyDescent="0.2">
      <c r="A192" s="1021"/>
      <c r="B192" s="1024"/>
      <c r="C192" s="296">
        <v>2264</v>
      </c>
      <c r="D192" s="299">
        <v>1647</v>
      </c>
      <c r="E192" s="300"/>
      <c r="F192" s="300"/>
      <c r="G192" s="300"/>
      <c r="H192" s="300">
        <f t="shared" si="29"/>
        <v>1647</v>
      </c>
      <c r="I192" s="300">
        <f t="shared" si="29"/>
        <v>0</v>
      </c>
      <c r="J192" s="299"/>
      <c r="K192" s="1043"/>
    </row>
    <row r="193" spans="1:11" ht="13.5" customHeight="1" x14ac:dyDescent="0.2">
      <c r="A193" s="1021"/>
      <c r="B193" s="1024"/>
      <c r="C193" s="296">
        <v>2279</v>
      </c>
      <c r="D193" s="299">
        <v>1800</v>
      </c>
      <c r="E193" s="300"/>
      <c r="F193" s="300"/>
      <c r="G193" s="300"/>
      <c r="H193" s="300">
        <f t="shared" si="29"/>
        <v>1800</v>
      </c>
      <c r="I193" s="300">
        <f t="shared" si="29"/>
        <v>0</v>
      </c>
      <c r="J193" s="299"/>
      <c r="K193" s="1043"/>
    </row>
    <row r="194" spans="1:11" ht="15" customHeight="1" x14ac:dyDescent="0.2">
      <c r="A194" s="1021"/>
      <c r="B194" s="1024"/>
      <c r="C194" s="296">
        <v>2314</v>
      </c>
      <c r="D194" s="299">
        <v>2898</v>
      </c>
      <c r="E194" s="300"/>
      <c r="F194" s="300"/>
      <c r="G194" s="300"/>
      <c r="H194" s="300">
        <f t="shared" si="29"/>
        <v>2898</v>
      </c>
      <c r="I194" s="300">
        <f t="shared" si="29"/>
        <v>0</v>
      </c>
      <c r="J194" s="299"/>
      <c r="K194" s="1043"/>
    </row>
    <row r="195" spans="1:11" ht="13.5" customHeight="1" x14ac:dyDescent="0.2">
      <c r="A195" s="1022"/>
      <c r="B195" s="1025"/>
      <c r="C195" s="296">
        <v>2363</v>
      </c>
      <c r="D195" s="299">
        <v>1000</v>
      </c>
      <c r="E195" s="300"/>
      <c r="F195" s="300"/>
      <c r="G195" s="300"/>
      <c r="H195" s="300">
        <f t="shared" ref="H195:I233" si="38">D195+F195</f>
        <v>1000</v>
      </c>
      <c r="I195" s="300">
        <f t="shared" si="38"/>
        <v>0</v>
      </c>
      <c r="J195" s="299"/>
      <c r="K195" s="1044"/>
    </row>
    <row r="196" spans="1:11" ht="24" x14ac:dyDescent="0.2">
      <c r="A196" s="307" t="s">
        <v>458</v>
      </c>
      <c r="B196" s="308" t="s">
        <v>459</v>
      </c>
      <c r="C196" s="306"/>
      <c r="D196" s="297">
        <f>SUM(D197,D207,D212,D216,D221)</f>
        <v>61382</v>
      </c>
      <c r="E196" s="297">
        <f t="shared" ref="E196:I196" si="39">SUM(E197,E207,E212,E216,E221)</f>
        <v>0</v>
      </c>
      <c r="F196" s="297">
        <f t="shared" si="39"/>
        <v>0</v>
      </c>
      <c r="G196" s="297">
        <f t="shared" si="39"/>
        <v>0</v>
      </c>
      <c r="H196" s="297">
        <f t="shared" si="39"/>
        <v>61382</v>
      </c>
      <c r="I196" s="297">
        <f t="shared" si="39"/>
        <v>0</v>
      </c>
      <c r="J196" s="299"/>
      <c r="K196" s="300"/>
    </row>
    <row r="197" spans="1:11" ht="14.25" customHeight="1" x14ac:dyDescent="0.2">
      <c r="A197" s="1020" t="s">
        <v>460</v>
      </c>
      <c r="B197" s="1023" t="s">
        <v>461</v>
      </c>
      <c r="C197" s="308"/>
      <c r="D197" s="297">
        <f>SUM(D198:D206)</f>
        <v>21806</v>
      </c>
      <c r="E197" s="297">
        <f t="shared" ref="E197:G197" si="40">SUM(E198:E206)</f>
        <v>0</v>
      </c>
      <c r="F197" s="297">
        <f t="shared" si="40"/>
        <v>0</v>
      </c>
      <c r="G197" s="297">
        <f t="shared" si="40"/>
        <v>0</v>
      </c>
      <c r="H197" s="298">
        <f t="shared" ref="H197:I197" si="41">D197+F197</f>
        <v>21806</v>
      </c>
      <c r="I197" s="298">
        <f t="shared" si="41"/>
        <v>0</v>
      </c>
      <c r="J197" s="299"/>
      <c r="K197" s="1026" t="s">
        <v>462</v>
      </c>
    </row>
    <row r="198" spans="1:11" ht="14.25" customHeight="1" x14ac:dyDescent="0.2">
      <c r="A198" s="1021"/>
      <c r="B198" s="1024"/>
      <c r="C198" s="296">
        <v>1150</v>
      </c>
      <c r="D198" s="299">
        <v>1352</v>
      </c>
      <c r="E198" s="300"/>
      <c r="F198" s="300"/>
      <c r="G198" s="300"/>
      <c r="H198" s="300">
        <f t="shared" si="38"/>
        <v>1352</v>
      </c>
      <c r="I198" s="300">
        <f t="shared" si="38"/>
        <v>0</v>
      </c>
      <c r="J198" s="299"/>
      <c r="K198" s="1027"/>
    </row>
    <row r="199" spans="1:11" ht="14.25" customHeight="1" x14ac:dyDescent="0.2">
      <c r="A199" s="1021"/>
      <c r="B199" s="1024"/>
      <c r="C199" s="296">
        <v>1210</v>
      </c>
      <c r="D199" s="299">
        <v>68</v>
      </c>
      <c r="E199" s="300"/>
      <c r="F199" s="300"/>
      <c r="G199" s="300"/>
      <c r="H199" s="300">
        <f t="shared" si="38"/>
        <v>68</v>
      </c>
      <c r="I199" s="300">
        <f t="shared" si="38"/>
        <v>0</v>
      </c>
      <c r="J199" s="299"/>
      <c r="K199" s="1027"/>
    </row>
    <row r="200" spans="1:11" ht="14.25" customHeight="1" x14ac:dyDescent="0.2">
      <c r="A200" s="1021"/>
      <c r="B200" s="1024"/>
      <c r="C200" s="296">
        <v>2261</v>
      </c>
      <c r="D200" s="299">
        <v>376</v>
      </c>
      <c r="E200" s="300"/>
      <c r="F200" s="300"/>
      <c r="G200" s="300"/>
      <c r="H200" s="300">
        <f t="shared" si="38"/>
        <v>376</v>
      </c>
      <c r="I200" s="300">
        <f t="shared" si="38"/>
        <v>0</v>
      </c>
      <c r="J200" s="309"/>
      <c r="K200" s="1027"/>
    </row>
    <row r="201" spans="1:11" ht="14.25" customHeight="1" x14ac:dyDescent="0.2">
      <c r="A201" s="1021"/>
      <c r="B201" s="1024"/>
      <c r="C201" s="296">
        <v>2262</v>
      </c>
      <c r="D201" s="299">
        <v>12442</v>
      </c>
      <c r="E201" s="300"/>
      <c r="F201" s="300"/>
      <c r="G201" s="300"/>
      <c r="H201" s="300">
        <f t="shared" si="38"/>
        <v>12442</v>
      </c>
      <c r="I201" s="300">
        <f t="shared" si="38"/>
        <v>0</v>
      </c>
      <c r="J201" s="299"/>
      <c r="K201" s="1027"/>
    </row>
    <row r="202" spans="1:11" ht="14.25" customHeight="1" x14ac:dyDescent="0.2">
      <c r="A202" s="1021"/>
      <c r="B202" s="1024"/>
      <c r="C202" s="296">
        <v>2279</v>
      </c>
      <c r="D202" s="299">
        <v>3136</v>
      </c>
      <c r="E202" s="300"/>
      <c r="F202" s="300"/>
      <c r="G202" s="300"/>
      <c r="H202" s="300">
        <f t="shared" si="38"/>
        <v>3136</v>
      </c>
      <c r="I202" s="300">
        <f t="shared" si="38"/>
        <v>0</v>
      </c>
      <c r="J202" s="299"/>
      <c r="K202" s="1027"/>
    </row>
    <row r="203" spans="1:11" ht="14.25" customHeight="1" x14ac:dyDescent="0.2">
      <c r="A203" s="1021"/>
      <c r="B203" s="1024"/>
      <c r="C203" s="296">
        <v>2312</v>
      </c>
      <c r="D203" s="299">
        <v>870</v>
      </c>
      <c r="E203" s="300"/>
      <c r="F203" s="300"/>
      <c r="G203" s="300"/>
      <c r="H203" s="300">
        <f t="shared" si="38"/>
        <v>870</v>
      </c>
      <c r="I203" s="300">
        <f t="shared" si="38"/>
        <v>0</v>
      </c>
      <c r="J203" s="299"/>
      <c r="K203" s="1027"/>
    </row>
    <row r="204" spans="1:11" ht="14.25" customHeight="1" x14ac:dyDescent="0.2">
      <c r="A204" s="1021"/>
      <c r="B204" s="1024"/>
      <c r="C204" s="296">
        <v>2314</v>
      </c>
      <c r="D204" s="299">
        <v>1526</v>
      </c>
      <c r="E204" s="300"/>
      <c r="F204" s="300"/>
      <c r="G204" s="300"/>
      <c r="H204" s="300">
        <f t="shared" si="38"/>
        <v>1526</v>
      </c>
      <c r="I204" s="300">
        <f t="shared" si="38"/>
        <v>0</v>
      </c>
      <c r="J204" s="299"/>
      <c r="K204" s="1027"/>
    </row>
    <row r="205" spans="1:11" ht="14.25" customHeight="1" x14ac:dyDescent="0.2">
      <c r="A205" s="1021"/>
      <c r="B205" s="1024"/>
      <c r="C205" s="296">
        <v>2363</v>
      </c>
      <c r="D205" s="299">
        <v>1715</v>
      </c>
      <c r="E205" s="300"/>
      <c r="F205" s="300"/>
      <c r="G205" s="300"/>
      <c r="H205" s="300">
        <f t="shared" si="38"/>
        <v>1715</v>
      </c>
      <c r="I205" s="300">
        <f t="shared" si="38"/>
        <v>0</v>
      </c>
      <c r="J205" s="299"/>
      <c r="K205" s="1027"/>
    </row>
    <row r="206" spans="1:11" ht="14.25" customHeight="1" x14ac:dyDescent="0.2">
      <c r="A206" s="1022"/>
      <c r="B206" s="1025"/>
      <c r="C206" s="296">
        <v>2390</v>
      </c>
      <c r="D206" s="299">
        <v>321</v>
      </c>
      <c r="E206" s="300"/>
      <c r="F206" s="300"/>
      <c r="G206" s="300"/>
      <c r="H206" s="300">
        <f t="shared" si="38"/>
        <v>321</v>
      </c>
      <c r="I206" s="300">
        <f t="shared" si="38"/>
        <v>0</v>
      </c>
      <c r="J206" s="299"/>
      <c r="K206" s="1028"/>
    </row>
    <row r="207" spans="1:11" ht="13.5" customHeight="1" x14ac:dyDescent="0.2">
      <c r="A207" s="1020" t="s">
        <v>463</v>
      </c>
      <c r="B207" s="1023" t="s">
        <v>464</v>
      </c>
      <c r="C207" s="296"/>
      <c r="D207" s="297">
        <f>SUM(D208:D211)</f>
        <v>2486</v>
      </c>
      <c r="E207" s="297">
        <f t="shared" ref="E207:G207" si="42">SUM(E208:E211)</f>
        <v>0</v>
      </c>
      <c r="F207" s="297">
        <f t="shared" si="42"/>
        <v>0</v>
      </c>
      <c r="G207" s="297">
        <f t="shared" si="42"/>
        <v>0</v>
      </c>
      <c r="H207" s="298">
        <f t="shared" si="38"/>
        <v>2486</v>
      </c>
      <c r="I207" s="298">
        <f t="shared" si="38"/>
        <v>0</v>
      </c>
      <c r="J207" s="299"/>
      <c r="K207" s="1026" t="s">
        <v>465</v>
      </c>
    </row>
    <row r="208" spans="1:11" ht="12.75" customHeight="1" x14ac:dyDescent="0.2">
      <c r="A208" s="1021"/>
      <c r="B208" s="1024"/>
      <c r="C208" s="296">
        <v>1150</v>
      </c>
      <c r="D208" s="299">
        <v>1012</v>
      </c>
      <c r="E208" s="300"/>
      <c r="F208" s="300"/>
      <c r="G208" s="300"/>
      <c r="H208" s="300">
        <f t="shared" si="38"/>
        <v>1012</v>
      </c>
      <c r="I208" s="300">
        <f t="shared" si="38"/>
        <v>0</v>
      </c>
      <c r="J208" s="299"/>
      <c r="K208" s="1027"/>
    </row>
    <row r="209" spans="1:11" ht="12.75" customHeight="1" x14ac:dyDescent="0.2">
      <c r="A209" s="1021"/>
      <c r="B209" s="1024"/>
      <c r="C209" s="296">
        <v>1210</v>
      </c>
      <c r="D209" s="299">
        <v>51</v>
      </c>
      <c r="E209" s="300"/>
      <c r="F209" s="300"/>
      <c r="G209" s="300"/>
      <c r="H209" s="300">
        <f t="shared" si="38"/>
        <v>51</v>
      </c>
      <c r="I209" s="300">
        <f t="shared" si="38"/>
        <v>0</v>
      </c>
      <c r="J209" s="299"/>
      <c r="K209" s="1027"/>
    </row>
    <row r="210" spans="1:11" ht="12.75" customHeight="1" x14ac:dyDescent="0.2">
      <c r="A210" s="1021"/>
      <c r="B210" s="1024"/>
      <c r="C210" s="296">
        <v>2314</v>
      </c>
      <c r="D210" s="299">
        <v>1213</v>
      </c>
      <c r="E210" s="300"/>
      <c r="F210" s="300"/>
      <c r="G210" s="300"/>
      <c r="H210" s="300">
        <f t="shared" si="38"/>
        <v>1213</v>
      </c>
      <c r="I210" s="300">
        <f t="shared" si="38"/>
        <v>0</v>
      </c>
      <c r="J210" s="299"/>
      <c r="K210" s="1027"/>
    </row>
    <row r="211" spans="1:11" ht="12.75" customHeight="1" x14ac:dyDescent="0.2">
      <c r="A211" s="1022"/>
      <c r="B211" s="1025"/>
      <c r="C211" s="296">
        <v>2363</v>
      </c>
      <c r="D211" s="299">
        <v>210</v>
      </c>
      <c r="E211" s="300"/>
      <c r="F211" s="300"/>
      <c r="G211" s="300"/>
      <c r="H211" s="300">
        <f t="shared" si="38"/>
        <v>210</v>
      </c>
      <c r="I211" s="300">
        <f t="shared" si="38"/>
        <v>0</v>
      </c>
      <c r="J211" s="299"/>
      <c r="K211" s="1028"/>
    </row>
    <row r="212" spans="1:11" ht="14.25" customHeight="1" x14ac:dyDescent="0.2">
      <c r="A212" s="1020" t="s">
        <v>466</v>
      </c>
      <c r="B212" s="1023" t="s">
        <v>467</v>
      </c>
      <c r="C212" s="296"/>
      <c r="D212" s="297">
        <f>SUM(D213:D215)</f>
        <v>3459</v>
      </c>
      <c r="E212" s="297">
        <f t="shared" ref="E212:G212" si="43">SUM(E213:E215)</f>
        <v>0</v>
      </c>
      <c r="F212" s="297">
        <f t="shared" si="43"/>
        <v>0</v>
      </c>
      <c r="G212" s="297">
        <f t="shared" si="43"/>
        <v>0</v>
      </c>
      <c r="H212" s="298">
        <f t="shared" si="38"/>
        <v>3459</v>
      </c>
      <c r="I212" s="298">
        <f t="shared" si="38"/>
        <v>0</v>
      </c>
      <c r="J212" s="299"/>
      <c r="K212" s="1026" t="s">
        <v>468</v>
      </c>
    </row>
    <row r="213" spans="1:11" ht="14.25" customHeight="1" x14ac:dyDescent="0.2">
      <c r="A213" s="1021"/>
      <c r="B213" s="1024"/>
      <c r="C213" s="296">
        <v>1150</v>
      </c>
      <c r="D213" s="299">
        <v>2113</v>
      </c>
      <c r="E213" s="300"/>
      <c r="F213" s="300"/>
      <c r="G213" s="300"/>
      <c r="H213" s="300">
        <f t="shared" si="38"/>
        <v>2113</v>
      </c>
      <c r="I213" s="300">
        <f t="shared" si="38"/>
        <v>0</v>
      </c>
      <c r="J213" s="299"/>
      <c r="K213" s="1027"/>
    </row>
    <row r="214" spans="1:11" ht="14.25" customHeight="1" x14ac:dyDescent="0.2">
      <c r="A214" s="1021"/>
      <c r="B214" s="1024"/>
      <c r="C214" s="296">
        <v>1210</v>
      </c>
      <c r="D214" s="299">
        <v>106</v>
      </c>
      <c r="E214" s="300"/>
      <c r="F214" s="300"/>
      <c r="G214" s="300"/>
      <c r="H214" s="300">
        <f t="shared" si="38"/>
        <v>106</v>
      </c>
      <c r="I214" s="300">
        <f t="shared" si="38"/>
        <v>0</v>
      </c>
      <c r="J214" s="299"/>
      <c r="K214" s="1027"/>
    </row>
    <row r="215" spans="1:11" ht="14.25" customHeight="1" x14ac:dyDescent="0.2">
      <c r="A215" s="1022"/>
      <c r="B215" s="1025"/>
      <c r="C215" s="296">
        <v>2314</v>
      </c>
      <c r="D215" s="299">
        <v>1240</v>
      </c>
      <c r="E215" s="300"/>
      <c r="F215" s="300"/>
      <c r="G215" s="300"/>
      <c r="H215" s="300">
        <f t="shared" si="38"/>
        <v>1240</v>
      </c>
      <c r="I215" s="300">
        <f t="shared" si="38"/>
        <v>0</v>
      </c>
      <c r="J215" s="299"/>
      <c r="K215" s="1028"/>
    </row>
    <row r="216" spans="1:11" ht="15.75" customHeight="1" x14ac:dyDescent="0.2">
      <c r="A216" s="1020" t="s">
        <v>469</v>
      </c>
      <c r="B216" s="1023" t="s">
        <v>470</v>
      </c>
      <c r="C216" s="296"/>
      <c r="D216" s="297">
        <f>SUM(D217:D220)</f>
        <v>14955</v>
      </c>
      <c r="E216" s="297">
        <f t="shared" ref="E216:G216" si="44">SUM(E217:E220)</f>
        <v>0</v>
      </c>
      <c r="F216" s="297">
        <f t="shared" si="44"/>
        <v>0</v>
      </c>
      <c r="G216" s="297">
        <f t="shared" si="44"/>
        <v>0</v>
      </c>
      <c r="H216" s="298">
        <f t="shared" si="38"/>
        <v>14955</v>
      </c>
      <c r="I216" s="298">
        <f t="shared" si="38"/>
        <v>0</v>
      </c>
      <c r="J216" s="299"/>
      <c r="K216" s="1026" t="s">
        <v>471</v>
      </c>
    </row>
    <row r="217" spans="1:11" ht="15" customHeight="1" x14ac:dyDescent="0.2">
      <c r="A217" s="1021"/>
      <c r="B217" s="1024"/>
      <c r="C217" s="296">
        <v>2121</v>
      </c>
      <c r="D217" s="299">
        <v>1510</v>
      </c>
      <c r="E217" s="300"/>
      <c r="F217" s="300"/>
      <c r="G217" s="300"/>
      <c r="H217" s="300">
        <f t="shared" si="38"/>
        <v>1510</v>
      </c>
      <c r="I217" s="300">
        <f t="shared" si="38"/>
        <v>0</v>
      </c>
      <c r="J217" s="299"/>
      <c r="K217" s="1027"/>
    </row>
    <row r="218" spans="1:11" ht="15" customHeight="1" x14ac:dyDescent="0.2">
      <c r="A218" s="1021"/>
      <c r="B218" s="1024"/>
      <c r="C218" s="296">
        <v>2122</v>
      </c>
      <c r="D218" s="299">
        <v>410</v>
      </c>
      <c r="E218" s="300"/>
      <c r="F218" s="300"/>
      <c r="G218" s="300"/>
      <c r="H218" s="300">
        <f t="shared" si="38"/>
        <v>410</v>
      </c>
      <c r="I218" s="300">
        <f t="shared" si="38"/>
        <v>0</v>
      </c>
      <c r="J218" s="299"/>
      <c r="K218" s="1027"/>
    </row>
    <row r="219" spans="1:11" ht="16.5" customHeight="1" x14ac:dyDescent="0.2">
      <c r="A219" s="1021"/>
      <c r="B219" s="1024"/>
      <c r="C219" s="296">
        <v>2262</v>
      </c>
      <c r="D219" s="299">
        <v>6879</v>
      </c>
      <c r="E219" s="300"/>
      <c r="F219" s="300"/>
      <c r="G219" s="300"/>
      <c r="H219" s="300">
        <f t="shared" si="38"/>
        <v>6879</v>
      </c>
      <c r="I219" s="300">
        <f t="shared" si="38"/>
        <v>0</v>
      </c>
      <c r="J219" s="299"/>
      <c r="K219" s="1027"/>
    </row>
    <row r="220" spans="1:11" ht="15.75" customHeight="1" x14ac:dyDescent="0.2">
      <c r="A220" s="1022"/>
      <c r="B220" s="1025"/>
      <c r="C220" s="296">
        <v>2279</v>
      </c>
      <c r="D220" s="299">
        <v>6156</v>
      </c>
      <c r="E220" s="300"/>
      <c r="F220" s="300"/>
      <c r="G220" s="300"/>
      <c r="H220" s="300">
        <f t="shared" si="38"/>
        <v>6156</v>
      </c>
      <c r="I220" s="300">
        <f t="shared" si="38"/>
        <v>0</v>
      </c>
      <c r="J220" s="299"/>
      <c r="K220" s="1028"/>
    </row>
    <row r="221" spans="1:11" ht="26.25" customHeight="1" x14ac:dyDescent="0.2">
      <c r="A221" s="1020" t="s">
        <v>472</v>
      </c>
      <c r="B221" s="1023" t="s">
        <v>473</v>
      </c>
      <c r="C221" s="296"/>
      <c r="D221" s="297">
        <f>SUM(D222)</f>
        <v>18676</v>
      </c>
      <c r="E221" s="297">
        <f t="shared" ref="E221:G221" si="45">SUM(E222)</f>
        <v>0</v>
      </c>
      <c r="F221" s="297">
        <f t="shared" si="45"/>
        <v>0</v>
      </c>
      <c r="G221" s="297">
        <f t="shared" si="45"/>
        <v>0</v>
      </c>
      <c r="H221" s="298">
        <f t="shared" si="38"/>
        <v>18676</v>
      </c>
      <c r="I221" s="298">
        <f t="shared" si="38"/>
        <v>0</v>
      </c>
      <c r="J221" s="299"/>
      <c r="K221" s="1030" t="s">
        <v>462</v>
      </c>
    </row>
    <row r="222" spans="1:11" ht="26.25" customHeight="1" x14ac:dyDescent="0.2">
      <c r="A222" s="1022"/>
      <c r="B222" s="1025"/>
      <c r="C222" s="296">
        <v>2361</v>
      </c>
      <c r="D222" s="299">
        <v>18676</v>
      </c>
      <c r="E222" s="300"/>
      <c r="F222" s="300"/>
      <c r="G222" s="300"/>
      <c r="H222" s="300">
        <f t="shared" si="38"/>
        <v>18676</v>
      </c>
      <c r="I222" s="300">
        <f t="shared" si="38"/>
        <v>0</v>
      </c>
      <c r="J222" s="299"/>
      <c r="K222" s="1031"/>
    </row>
    <row r="223" spans="1:11" ht="24" x14ac:dyDescent="0.2">
      <c r="A223" s="305" t="s">
        <v>474</v>
      </c>
      <c r="B223" s="295" t="s">
        <v>475</v>
      </c>
      <c r="C223" s="294"/>
      <c r="D223" s="289">
        <f>SUM(D224,D225,D226,D227,D230)</f>
        <v>68791</v>
      </c>
      <c r="E223" s="289">
        <f t="shared" ref="E223:I223" si="46">SUM(E224,E225,E226,E227,E230)</f>
        <v>4000</v>
      </c>
      <c r="F223" s="289">
        <f t="shared" si="46"/>
        <v>0</v>
      </c>
      <c r="G223" s="289">
        <f t="shared" si="46"/>
        <v>0</v>
      </c>
      <c r="H223" s="289">
        <f t="shared" si="46"/>
        <v>68791</v>
      </c>
      <c r="I223" s="289">
        <f t="shared" si="46"/>
        <v>4000</v>
      </c>
      <c r="J223" s="291"/>
      <c r="K223" s="291"/>
    </row>
    <row r="224" spans="1:11" ht="59.25" customHeight="1" x14ac:dyDescent="0.2">
      <c r="A224" s="331" t="s">
        <v>476</v>
      </c>
      <c r="B224" s="381" t="s">
        <v>477</v>
      </c>
      <c r="C224" s="292">
        <v>2314</v>
      </c>
      <c r="D224" s="289">
        <v>5650</v>
      </c>
      <c r="E224" s="290">
        <v>2800</v>
      </c>
      <c r="F224" s="290"/>
      <c r="G224" s="290"/>
      <c r="H224" s="290">
        <f t="shared" si="38"/>
        <v>5650</v>
      </c>
      <c r="I224" s="290">
        <f t="shared" si="38"/>
        <v>2800</v>
      </c>
      <c r="J224" s="291"/>
      <c r="K224" s="329" t="s">
        <v>478</v>
      </c>
    </row>
    <row r="225" spans="1:13" ht="15" customHeight="1" x14ac:dyDescent="0.2">
      <c r="A225" s="310" t="s">
        <v>479</v>
      </c>
      <c r="B225" s="382" t="s">
        <v>480</v>
      </c>
      <c r="C225" s="292">
        <v>2279</v>
      </c>
      <c r="D225" s="289">
        <v>4000</v>
      </c>
      <c r="E225" s="290">
        <v>1200</v>
      </c>
      <c r="F225" s="290"/>
      <c r="G225" s="290"/>
      <c r="H225" s="290">
        <f t="shared" si="38"/>
        <v>4000</v>
      </c>
      <c r="I225" s="290">
        <f t="shared" si="38"/>
        <v>1200</v>
      </c>
      <c r="J225" s="291"/>
      <c r="K225" s="329" t="s">
        <v>481</v>
      </c>
    </row>
    <row r="226" spans="1:13" ht="15" customHeight="1" x14ac:dyDescent="0.2">
      <c r="A226" s="310" t="s">
        <v>482</v>
      </c>
      <c r="B226" s="382" t="s">
        <v>483</v>
      </c>
      <c r="C226" s="292">
        <v>2248</v>
      </c>
      <c r="D226" s="289">
        <v>700</v>
      </c>
      <c r="E226" s="290"/>
      <c r="F226" s="290"/>
      <c r="G226" s="290"/>
      <c r="H226" s="290">
        <f t="shared" si="38"/>
        <v>700</v>
      </c>
      <c r="I226" s="290">
        <f t="shared" si="38"/>
        <v>0</v>
      </c>
      <c r="J226" s="291"/>
      <c r="K226" s="329" t="s">
        <v>481</v>
      </c>
    </row>
    <row r="227" spans="1:13" ht="14.25" customHeight="1" x14ac:dyDescent="0.2">
      <c r="A227" s="1020" t="s">
        <v>484</v>
      </c>
      <c r="B227" s="1023" t="s">
        <v>485</v>
      </c>
      <c r="C227" s="296"/>
      <c r="D227" s="297">
        <f>SUM(D228:D229)</f>
        <v>700</v>
      </c>
      <c r="E227" s="297">
        <f t="shared" ref="E227:G227" si="47">SUM(E228:E229)</f>
        <v>0</v>
      </c>
      <c r="F227" s="297">
        <f t="shared" si="47"/>
        <v>0</v>
      </c>
      <c r="G227" s="297">
        <f t="shared" si="47"/>
        <v>0</v>
      </c>
      <c r="H227" s="298">
        <f t="shared" si="38"/>
        <v>700</v>
      </c>
      <c r="I227" s="298">
        <f t="shared" si="38"/>
        <v>0</v>
      </c>
      <c r="J227" s="300"/>
      <c r="K227" s="1032" t="s">
        <v>481</v>
      </c>
    </row>
    <row r="228" spans="1:13" ht="17.25" customHeight="1" x14ac:dyDescent="0.2">
      <c r="A228" s="1021"/>
      <c r="B228" s="1024"/>
      <c r="C228" s="296">
        <v>2223</v>
      </c>
      <c r="D228" s="299">
        <v>360</v>
      </c>
      <c r="E228" s="300"/>
      <c r="F228" s="300"/>
      <c r="G228" s="300"/>
      <c r="H228" s="300">
        <f t="shared" si="38"/>
        <v>360</v>
      </c>
      <c r="I228" s="300">
        <f t="shared" si="38"/>
        <v>0</v>
      </c>
      <c r="J228" s="299"/>
      <c r="K228" s="1032"/>
    </row>
    <row r="229" spans="1:13" ht="14.25" customHeight="1" x14ac:dyDescent="0.2">
      <c r="A229" s="1022"/>
      <c r="B229" s="1025"/>
      <c r="C229" s="296">
        <v>2279</v>
      </c>
      <c r="D229" s="299">
        <v>340</v>
      </c>
      <c r="E229" s="300"/>
      <c r="F229" s="300"/>
      <c r="G229" s="300"/>
      <c r="H229" s="300">
        <f t="shared" si="38"/>
        <v>340</v>
      </c>
      <c r="I229" s="300">
        <f t="shared" si="38"/>
        <v>0</v>
      </c>
      <c r="J229" s="299"/>
      <c r="K229" s="1032"/>
    </row>
    <row r="230" spans="1:13" ht="16.5" customHeight="1" x14ac:dyDescent="0.2">
      <c r="A230" s="1020" t="s">
        <v>486</v>
      </c>
      <c r="B230" s="1023" t="s">
        <v>487</v>
      </c>
      <c r="C230" s="296"/>
      <c r="D230" s="297">
        <f>SUM(D231:D233)</f>
        <v>57741</v>
      </c>
      <c r="E230" s="297">
        <f t="shared" ref="E230:G230" si="48">SUM(E231:E233)</f>
        <v>0</v>
      </c>
      <c r="F230" s="297">
        <f t="shared" si="48"/>
        <v>0</v>
      </c>
      <c r="G230" s="297">
        <f t="shared" si="48"/>
        <v>0</v>
      </c>
      <c r="H230" s="298">
        <f t="shared" si="38"/>
        <v>57741</v>
      </c>
      <c r="I230" s="298">
        <f t="shared" si="38"/>
        <v>0</v>
      </c>
      <c r="J230" s="299"/>
      <c r="K230" s="1026" t="s">
        <v>478</v>
      </c>
    </row>
    <row r="231" spans="1:13" ht="16.5" customHeight="1" x14ac:dyDescent="0.2">
      <c r="A231" s="1021"/>
      <c r="B231" s="1024"/>
      <c r="C231" s="296">
        <v>2239</v>
      </c>
      <c r="D231" s="299">
        <v>40184</v>
      </c>
      <c r="E231" s="300"/>
      <c r="F231" s="300"/>
      <c r="G231" s="300"/>
      <c r="H231" s="300">
        <f t="shared" si="38"/>
        <v>40184</v>
      </c>
      <c r="I231" s="300">
        <f t="shared" si="38"/>
        <v>0</v>
      </c>
      <c r="J231" s="299"/>
      <c r="K231" s="1027"/>
    </row>
    <row r="232" spans="1:13" ht="16.5" customHeight="1" x14ac:dyDescent="0.2">
      <c r="A232" s="1021"/>
      <c r="B232" s="1024"/>
      <c r="C232" s="296">
        <v>2279</v>
      </c>
      <c r="D232" s="299">
        <v>8500</v>
      </c>
      <c r="E232" s="300"/>
      <c r="F232" s="300"/>
      <c r="G232" s="300"/>
      <c r="H232" s="300">
        <f t="shared" si="38"/>
        <v>8500</v>
      </c>
      <c r="I232" s="300">
        <f t="shared" si="38"/>
        <v>0</v>
      </c>
      <c r="J232" s="299"/>
      <c r="K232" s="1027"/>
    </row>
    <row r="233" spans="1:13" ht="16.5" customHeight="1" x14ac:dyDescent="0.2">
      <c r="A233" s="1022"/>
      <c r="B233" s="1025"/>
      <c r="C233" s="296">
        <v>2314</v>
      </c>
      <c r="D233" s="299">
        <v>9057</v>
      </c>
      <c r="E233" s="300"/>
      <c r="F233" s="300"/>
      <c r="G233" s="300"/>
      <c r="H233" s="300">
        <f t="shared" si="38"/>
        <v>9057</v>
      </c>
      <c r="I233" s="300">
        <f t="shared" si="38"/>
        <v>0</v>
      </c>
      <c r="J233" s="299"/>
      <c r="K233" s="1028"/>
    </row>
    <row r="234" spans="1:13" s="277" customFormat="1" x14ac:dyDescent="0.2">
      <c r="A234" s="311" t="s">
        <v>488</v>
      </c>
      <c r="B234" s="312"/>
      <c r="C234" s="312"/>
      <c r="D234" s="312"/>
    </row>
    <row r="235" spans="1:13" s="277" customFormat="1" x14ac:dyDescent="0.2">
      <c r="A235" s="311" t="s">
        <v>489</v>
      </c>
      <c r="B235" s="312"/>
      <c r="C235" s="312"/>
      <c r="D235" s="312"/>
    </row>
    <row r="236" spans="1:13" s="277" customFormat="1" x14ac:dyDescent="0.2">
      <c r="A236" s="1029" t="s">
        <v>490</v>
      </c>
      <c r="B236" s="1029"/>
      <c r="C236" s="1029"/>
      <c r="D236" s="1029"/>
      <c r="E236" s="1029"/>
      <c r="F236" s="1029"/>
      <c r="G236" s="1029"/>
      <c r="H236" s="1029"/>
      <c r="I236" s="1029"/>
      <c r="J236" s="1029"/>
      <c r="K236" s="1029"/>
      <c r="L236" s="1029"/>
      <c r="M236" s="313"/>
    </row>
    <row r="237" spans="1:13" s="277" customFormat="1" x14ac:dyDescent="0.2">
      <c r="A237" s="314" t="s">
        <v>491</v>
      </c>
      <c r="B237" s="314"/>
      <c r="C237" s="314"/>
      <c r="D237" s="314"/>
      <c r="E237" s="314"/>
      <c r="F237" s="315"/>
      <c r="G237" s="315"/>
      <c r="H237" s="315"/>
      <c r="I237" s="315"/>
      <c r="J237" s="315"/>
      <c r="K237" s="315"/>
      <c r="L237" s="315"/>
      <c r="M237" s="313"/>
    </row>
    <row r="238" spans="1:13" s="277" customFormat="1" ht="12" customHeight="1" x14ac:dyDescent="0.2">
      <c r="A238" s="1018" t="s">
        <v>492</v>
      </c>
      <c r="B238" s="1018"/>
      <c r="C238" s="1018"/>
      <c r="D238" s="1018"/>
      <c r="E238" s="1018"/>
      <c r="F238" s="1018"/>
      <c r="G238" s="1018"/>
      <c r="H238" s="1018"/>
      <c r="I238" s="1018"/>
      <c r="J238" s="1018"/>
      <c r="K238" s="1018"/>
      <c r="L238" s="1018"/>
      <c r="M238" s="313"/>
    </row>
    <row r="239" spans="1:13" s="277" customFormat="1" ht="12" customHeight="1" x14ac:dyDescent="0.2">
      <c r="A239" s="316" t="s">
        <v>493</v>
      </c>
      <c r="B239" s="316"/>
      <c r="C239" s="316"/>
      <c r="D239" s="316"/>
      <c r="E239" s="317"/>
      <c r="F239" s="317"/>
      <c r="G239" s="317"/>
      <c r="H239" s="317"/>
      <c r="I239" s="317"/>
      <c r="J239" s="317"/>
      <c r="K239" s="317"/>
      <c r="L239" s="317"/>
      <c r="M239" s="313"/>
    </row>
    <row r="240" spans="1:13" s="277" customFormat="1" ht="12" customHeight="1" x14ac:dyDescent="0.2">
      <c r="A240" s="316" t="s">
        <v>494</v>
      </c>
      <c r="B240" s="316"/>
      <c r="C240" s="316"/>
      <c r="D240" s="316"/>
      <c r="E240" s="317"/>
      <c r="F240" s="317"/>
      <c r="G240" s="317"/>
      <c r="H240" s="317"/>
      <c r="I240" s="317"/>
      <c r="J240" s="317"/>
      <c r="K240" s="317"/>
      <c r="L240" s="317"/>
      <c r="M240" s="313"/>
    </row>
    <row r="241" spans="1:14" s="318" customFormat="1" ht="12" customHeight="1" x14ac:dyDescent="0.2">
      <c r="A241" s="1018" t="s">
        <v>495</v>
      </c>
      <c r="B241" s="1018"/>
      <c r="C241" s="1018"/>
      <c r="D241" s="1018"/>
      <c r="E241" s="1018"/>
      <c r="F241" s="1018"/>
      <c r="G241" s="1018"/>
      <c r="H241" s="1018"/>
      <c r="I241" s="1018"/>
      <c r="J241" s="1018"/>
      <c r="K241" s="1018"/>
      <c r="L241" s="1018"/>
      <c r="M241" s="1018"/>
    </row>
    <row r="242" spans="1:14" s="319" customFormat="1" ht="12" customHeight="1" x14ac:dyDescent="0.2">
      <c r="A242" s="1018" t="s">
        <v>492</v>
      </c>
      <c r="B242" s="1018"/>
      <c r="C242" s="1018"/>
      <c r="D242" s="1018"/>
      <c r="E242" s="1018"/>
      <c r="F242" s="1018"/>
      <c r="G242" s="1018"/>
      <c r="H242" s="1018"/>
      <c r="I242" s="1018"/>
      <c r="J242" s="1018"/>
      <c r="K242" s="1018"/>
      <c r="L242" s="1018"/>
      <c r="M242" s="317"/>
    </row>
    <row r="243" spans="1:14" s="319" customFormat="1" ht="12" customHeight="1" x14ac:dyDescent="0.2">
      <c r="A243" s="316" t="s">
        <v>496</v>
      </c>
      <c r="B243" s="317"/>
      <c r="C243" s="317"/>
      <c r="D243" s="317"/>
      <c r="E243" s="317"/>
      <c r="F243" s="317"/>
      <c r="G243" s="317"/>
      <c r="H243" s="317"/>
      <c r="I243" s="317"/>
      <c r="J243" s="317"/>
      <c r="K243" s="317"/>
      <c r="L243" s="317"/>
      <c r="M243" s="317"/>
    </row>
    <row r="244" spans="1:14" s="1018" customFormat="1" ht="12" customHeight="1" x14ac:dyDescent="0.25">
      <c r="A244" s="1018" t="s">
        <v>497</v>
      </c>
    </row>
    <row r="245" spans="1:14" s="319" customFormat="1" ht="12" customHeight="1" x14ac:dyDescent="0.2">
      <c r="A245" s="320" t="s">
        <v>498</v>
      </c>
      <c r="B245" s="317"/>
      <c r="C245" s="317"/>
      <c r="D245" s="317"/>
      <c r="E245" s="317"/>
      <c r="F245" s="317"/>
      <c r="G245" s="317"/>
      <c r="H245" s="317"/>
      <c r="I245" s="317"/>
      <c r="J245" s="317"/>
      <c r="K245" s="317"/>
      <c r="L245" s="317"/>
      <c r="M245" s="317"/>
    </row>
    <row r="246" spans="1:14" s="319" customFormat="1" ht="12" customHeight="1" x14ac:dyDescent="0.2">
      <c r="A246" s="1018" t="s">
        <v>499</v>
      </c>
      <c r="B246" s="1018"/>
      <c r="C246" s="1018"/>
      <c r="D246" s="1018"/>
      <c r="E246" s="1018"/>
      <c r="F246" s="1018"/>
      <c r="G246" s="1018"/>
      <c r="H246" s="1018"/>
      <c r="I246" s="1018"/>
      <c r="J246" s="1018"/>
      <c r="K246" s="1018"/>
      <c r="L246" s="1018"/>
      <c r="M246" s="317"/>
    </row>
    <row r="247" spans="1:14" s="319" customFormat="1" ht="12" customHeight="1" x14ac:dyDescent="0.2">
      <c r="A247" s="321" t="s">
        <v>500</v>
      </c>
      <c r="B247" s="321"/>
      <c r="C247" s="321"/>
      <c r="D247" s="321"/>
      <c r="E247" s="321"/>
      <c r="F247" s="321"/>
      <c r="G247" s="316"/>
      <c r="H247" s="317"/>
      <c r="I247" s="317"/>
      <c r="J247" s="317"/>
      <c r="K247" s="317"/>
      <c r="L247" s="317"/>
      <c r="M247" s="317"/>
    </row>
    <row r="248" spans="1:14" s="319" customFormat="1" ht="12" customHeight="1" x14ac:dyDescent="0.2">
      <c r="A248" s="316" t="s">
        <v>501</v>
      </c>
      <c r="B248" s="316"/>
      <c r="C248" s="316"/>
      <c r="D248" s="316"/>
      <c r="E248" s="316"/>
      <c r="F248" s="316"/>
      <c r="G248" s="316"/>
      <c r="H248" s="317"/>
      <c r="I248" s="317"/>
      <c r="J248" s="317"/>
      <c r="K248" s="317"/>
      <c r="L248" s="317"/>
      <c r="M248" s="317"/>
    </row>
    <row r="249" spans="1:14" s="319" customFormat="1" ht="12" customHeight="1" x14ac:dyDescent="0.2">
      <c r="A249" s="316" t="s">
        <v>502</v>
      </c>
      <c r="B249" s="316"/>
      <c r="C249" s="316"/>
      <c r="D249" s="316"/>
      <c r="E249" s="316"/>
      <c r="F249" s="316"/>
      <c r="G249" s="316"/>
      <c r="H249" s="317"/>
      <c r="I249" s="317"/>
      <c r="J249" s="317"/>
      <c r="K249" s="317"/>
      <c r="L249" s="317"/>
      <c r="M249" s="317"/>
    </row>
    <row r="250" spans="1:14" s="319" customFormat="1" ht="12" customHeight="1" x14ac:dyDescent="0.2">
      <c r="A250" s="316" t="s">
        <v>503</v>
      </c>
      <c r="B250" s="316"/>
      <c r="C250" s="316"/>
      <c r="D250" s="316"/>
      <c r="E250" s="316"/>
      <c r="F250" s="316"/>
      <c r="G250" s="317"/>
      <c r="H250" s="317"/>
      <c r="I250" s="317"/>
      <c r="J250" s="317"/>
      <c r="K250" s="317"/>
      <c r="L250" s="317"/>
      <c r="M250" s="317"/>
    </row>
    <row r="251" spans="1:14" s="319" customFormat="1" ht="12" customHeight="1" x14ac:dyDescent="0.2">
      <c r="A251" s="316" t="s">
        <v>504</v>
      </c>
      <c r="B251" s="316"/>
      <c r="C251" s="316"/>
      <c r="D251" s="316"/>
      <c r="E251" s="316"/>
      <c r="F251" s="316"/>
      <c r="G251" s="316"/>
      <c r="H251" s="316"/>
      <c r="I251" s="317"/>
      <c r="J251" s="317"/>
      <c r="K251" s="317"/>
      <c r="L251" s="317"/>
      <c r="M251" s="317"/>
    </row>
    <row r="252" spans="1:14" s="319" customFormat="1" ht="12" customHeight="1" x14ac:dyDescent="0.2">
      <c r="A252" s="316" t="s">
        <v>505</v>
      </c>
      <c r="B252" s="316"/>
      <c r="C252" s="316"/>
      <c r="D252" s="316"/>
      <c r="E252" s="316"/>
      <c r="F252" s="316"/>
      <c r="G252" s="316"/>
      <c r="H252" s="316"/>
      <c r="I252" s="316"/>
      <c r="J252" s="316"/>
      <c r="K252" s="316"/>
      <c r="L252" s="316"/>
      <c r="M252" s="317"/>
    </row>
    <row r="253" spans="1:14" s="319" customFormat="1" ht="23.25" customHeight="1" x14ac:dyDescent="0.2">
      <c r="A253" s="1018" t="s">
        <v>506</v>
      </c>
      <c r="B253" s="1018"/>
      <c r="C253" s="1018"/>
      <c r="D253" s="1018"/>
      <c r="E253" s="1018"/>
      <c r="F253" s="1018"/>
      <c r="G253" s="1018"/>
      <c r="H253" s="1018"/>
      <c r="I253" s="1018"/>
      <c r="J253" s="1018"/>
      <c r="K253" s="1018"/>
      <c r="L253" s="1018"/>
      <c r="M253" s="1018"/>
      <c r="N253" s="1018"/>
    </row>
    <row r="254" spans="1:14" s="319" customFormat="1" ht="12" customHeight="1" x14ac:dyDescent="0.2">
      <c r="A254" s="316" t="s">
        <v>507</v>
      </c>
      <c r="B254" s="316"/>
      <c r="C254" s="316"/>
      <c r="D254" s="316"/>
      <c r="E254" s="316"/>
      <c r="F254" s="316"/>
      <c r="G254" s="317"/>
      <c r="H254" s="317"/>
      <c r="I254" s="317"/>
      <c r="J254" s="317"/>
      <c r="K254" s="317"/>
      <c r="L254" s="317"/>
      <c r="M254" s="317"/>
    </row>
    <row r="255" spans="1:14" s="319" customFormat="1" ht="12" customHeight="1" x14ac:dyDescent="0.2">
      <c r="A255" s="316" t="s">
        <v>508</v>
      </c>
      <c r="B255" s="316"/>
      <c r="C255" s="316"/>
      <c r="D255" s="316"/>
      <c r="E255" s="316"/>
      <c r="F255" s="316"/>
      <c r="G255" s="317"/>
      <c r="H255" s="317"/>
      <c r="I255" s="317"/>
      <c r="J255" s="317"/>
      <c r="K255" s="317"/>
      <c r="L255" s="317"/>
      <c r="M255" s="317"/>
    </row>
    <row r="256" spans="1:14" s="319" customFormat="1" ht="12" customHeight="1" x14ac:dyDescent="0.2">
      <c r="A256" s="316" t="s">
        <v>509</v>
      </c>
      <c r="B256" s="316"/>
      <c r="C256" s="316"/>
      <c r="D256" s="316"/>
      <c r="E256" s="316"/>
      <c r="F256" s="316"/>
      <c r="G256" s="317"/>
      <c r="H256" s="317"/>
      <c r="I256" s="317"/>
      <c r="J256" s="317"/>
      <c r="K256" s="317"/>
      <c r="L256" s="317"/>
      <c r="M256" s="317"/>
    </row>
    <row r="257" spans="1:14" s="319" customFormat="1" ht="23.25" customHeight="1" x14ac:dyDescent="0.2">
      <c r="A257" s="1018" t="s">
        <v>510</v>
      </c>
      <c r="B257" s="1018"/>
      <c r="C257" s="1018"/>
      <c r="D257" s="1018"/>
      <c r="E257" s="1018"/>
      <c r="F257" s="1018"/>
      <c r="G257" s="1018"/>
      <c r="H257" s="1018"/>
      <c r="I257" s="1018"/>
      <c r="J257" s="1018"/>
      <c r="K257" s="1018"/>
      <c r="L257" s="1018"/>
      <c r="M257" s="1018"/>
      <c r="N257" s="1018"/>
    </row>
    <row r="258" spans="1:14" s="319" customFormat="1" ht="12" customHeight="1" x14ac:dyDescent="0.2">
      <c r="A258" s="316" t="s">
        <v>511</v>
      </c>
      <c r="B258" s="316"/>
      <c r="C258" s="316"/>
      <c r="D258" s="316"/>
      <c r="E258" s="316"/>
      <c r="F258" s="316"/>
      <c r="G258" s="316"/>
      <c r="H258" s="317"/>
      <c r="I258" s="317"/>
      <c r="J258" s="317"/>
      <c r="K258" s="317"/>
      <c r="L258" s="317"/>
      <c r="M258" s="317"/>
    </row>
    <row r="259" spans="1:14" s="319" customFormat="1" ht="12" customHeight="1" x14ac:dyDescent="0.2">
      <c r="A259" s="316" t="s">
        <v>512</v>
      </c>
      <c r="B259" s="316"/>
      <c r="C259" s="316"/>
      <c r="D259" s="316"/>
      <c r="E259" s="316"/>
      <c r="F259" s="316"/>
      <c r="G259" s="316"/>
      <c r="H259" s="317"/>
      <c r="I259" s="317"/>
      <c r="J259" s="317"/>
      <c r="K259" s="317"/>
      <c r="L259" s="317"/>
      <c r="M259" s="317"/>
    </row>
    <row r="260" spans="1:14" s="319" customFormat="1" ht="12" customHeight="1" x14ac:dyDescent="0.2">
      <c r="A260" s="316" t="s">
        <v>503</v>
      </c>
      <c r="B260" s="316"/>
      <c r="C260" s="316"/>
      <c r="D260" s="316"/>
      <c r="E260" s="316"/>
      <c r="F260" s="316"/>
      <c r="G260" s="317"/>
      <c r="H260" s="317"/>
      <c r="I260" s="317"/>
      <c r="J260" s="317"/>
      <c r="K260" s="317"/>
      <c r="L260" s="317"/>
      <c r="M260" s="317"/>
    </row>
    <row r="261" spans="1:14" s="319" customFormat="1" ht="12" customHeight="1" x14ac:dyDescent="0.2">
      <c r="A261" s="316" t="s">
        <v>513</v>
      </c>
      <c r="B261" s="316"/>
      <c r="C261" s="316"/>
      <c r="D261" s="316"/>
      <c r="E261" s="316"/>
      <c r="F261" s="316"/>
      <c r="G261" s="317"/>
      <c r="H261" s="317"/>
      <c r="I261" s="317"/>
      <c r="J261" s="317"/>
      <c r="K261" s="317"/>
      <c r="L261" s="317"/>
      <c r="M261" s="317"/>
    </row>
    <row r="262" spans="1:14" s="319" customFormat="1" ht="12" customHeight="1" x14ac:dyDescent="0.2">
      <c r="A262" s="316" t="s">
        <v>514</v>
      </c>
      <c r="B262" s="316"/>
      <c r="C262" s="316"/>
      <c r="D262" s="316"/>
      <c r="E262" s="316"/>
      <c r="F262" s="316"/>
      <c r="G262" s="317"/>
      <c r="H262" s="317"/>
      <c r="I262" s="317"/>
      <c r="J262" s="317"/>
      <c r="K262" s="317"/>
      <c r="L262" s="317"/>
      <c r="M262" s="317"/>
    </row>
    <row r="263" spans="1:14" s="319" customFormat="1" ht="12" customHeight="1" x14ac:dyDescent="0.2">
      <c r="A263" s="316" t="s">
        <v>503</v>
      </c>
      <c r="B263" s="316"/>
      <c r="C263" s="316"/>
      <c r="D263" s="316"/>
      <c r="E263" s="316"/>
      <c r="F263" s="316"/>
      <c r="G263" s="317"/>
      <c r="H263" s="317"/>
      <c r="I263" s="317"/>
      <c r="J263" s="317"/>
      <c r="K263" s="317"/>
      <c r="L263" s="317"/>
      <c r="M263" s="317"/>
    </row>
    <row r="264" spans="1:14" s="319" customFormat="1" ht="12" customHeight="1" x14ac:dyDescent="0.2">
      <c r="A264" s="316" t="s">
        <v>515</v>
      </c>
      <c r="B264" s="316"/>
      <c r="C264" s="316"/>
      <c r="D264" s="316"/>
      <c r="E264" s="316"/>
      <c r="F264" s="316"/>
      <c r="G264" s="317"/>
      <c r="H264" s="317"/>
      <c r="I264" s="317"/>
      <c r="J264" s="317"/>
      <c r="K264" s="317"/>
      <c r="L264" s="317"/>
      <c r="M264" s="317"/>
    </row>
    <row r="265" spans="1:14" s="319" customFormat="1" ht="12" customHeight="1" x14ac:dyDescent="0.2">
      <c r="A265" s="316" t="s">
        <v>516</v>
      </c>
      <c r="B265" s="316"/>
      <c r="C265" s="316"/>
      <c r="D265" s="316"/>
      <c r="E265" s="316"/>
      <c r="F265" s="316"/>
      <c r="G265" s="317"/>
      <c r="H265" s="317"/>
      <c r="I265" s="317"/>
      <c r="J265" s="317"/>
      <c r="K265" s="317"/>
      <c r="L265" s="317"/>
      <c r="M265" s="317"/>
    </row>
    <row r="266" spans="1:14" s="319" customFormat="1" ht="12" customHeight="1" x14ac:dyDescent="0.2">
      <c r="A266" s="316" t="s">
        <v>517</v>
      </c>
      <c r="B266" s="316"/>
      <c r="C266" s="316"/>
      <c r="D266" s="316"/>
      <c r="E266" s="316"/>
      <c r="F266" s="316"/>
      <c r="G266" s="317"/>
      <c r="H266" s="317"/>
      <c r="I266" s="317"/>
      <c r="J266" s="317"/>
      <c r="K266" s="317"/>
      <c r="L266" s="317"/>
      <c r="M266" s="317"/>
    </row>
    <row r="267" spans="1:14" s="319" customFormat="1" ht="12" customHeight="1" x14ac:dyDescent="0.2">
      <c r="A267" s="316" t="s">
        <v>518</v>
      </c>
      <c r="B267" s="316"/>
      <c r="C267" s="316"/>
      <c r="D267" s="316"/>
      <c r="E267" s="316"/>
      <c r="F267" s="316"/>
      <c r="G267" s="317"/>
      <c r="H267" s="317"/>
      <c r="I267" s="317"/>
      <c r="J267" s="317"/>
      <c r="K267" s="317"/>
      <c r="L267" s="317"/>
      <c r="M267" s="317"/>
    </row>
    <row r="268" spans="1:14" s="319" customFormat="1" ht="12" customHeight="1" x14ac:dyDescent="0.2">
      <c r="A268" s="316" t="s">
        <v>519</v>
      </c>
      <c r="B268" s="316"/>
      <c r="C268" s="316"/>
      <c r="D268" s="316"/>
      <c r="E268" s="316"/>
      <c r="F268" s="316"/>
      <c r="G268" s="317"/>
      <c r="H268" s="317"/>
      <c r="I268" s="317"/>
      <c r="J268" s="317"/>
      <c r="K268" s="317"/>
      <c r="L268" s="317"/>
      <c r="M268" s="317"/>
    </row>
    <row r="269" spans="1:14" s="319" customFormat="1" ht="12" customHeight="1" x14ac:dyDescent="0.2">
      <c r="A269" s="316" t="s">
        <v>503</v>
      </c>
      <c r="B269" s="316"/>
      <c r="C269" s="316"/>
      <c r="D269" s="316"/>
      <c r="E269" s="316"/>
      <c r="F269" s="316"/>
      <c r="G269" s="317"/>
      <c r="H269" s="317"/>
      <c r="I269" s="317"/>
      <c r="J269" s="317"/>
      <c r="K269" s="317"/>
      <c r="L269" s="317"/>
      <c r="M269" s="317"/>
    </row>
    <row r="270" spans="1:14" s="319" customFormat="1" ht="12" customHeight="1" x14ac:dyDescent="0.2">
      <c r="A270" s="316" t="s">
        <v>520</v>
      </c>
      <c r="B270" s="316"/>
      <c r="C270" s="316"/>
      <c r="D270" s="316"/>
      <c r="E270" s="316"/>
      <c r="F270" s="316"/>
      <c r="G270" s="317"/>
      <c r="H270" s="317"/>
      <c r="I270" s="317"/>
      <c r="J270" s="317"/>
      <c r="K270" s="317"/>
      <c r="L270" s="317"/>
      <c r="M270" s="317"/>
    </row>
    <row r="271" spans="1:14" s="319" customFormat="1" ht="12" customHeight="1" x14ac:dyDescent="0.2">
      <c r="A271" s="316" t="s">
        <v>521</v>
      </c>
      <c r="B271" s="316"/>
      <c r="C271" s="316"/>
      <c r="D271" s="316"/>
      <c r="E271" s="316"/>
      <c r="F271" s="316"/>
      <c r="G271" s="317"/>
      <c r="H271" s="317"/>
      <c r="I271" s="317"/>
      <c r="J271" s="317"/>
      <c r="K271" s="317"/>
      <c r="L271" s="317"/>
      <c r="M271" s="317"/>
    </row>
    <row r="272" spans="1:14" s="319" customFormat="1" ht="12" customHeight="1" x14ac:dyDescent="0.2">
      <c r="A272" s="316" t="s">
        <v>522</v>
      </c>
      <c r="B272" s="316"/>
      <c r="C272" s="316"/>
      <c r="D272" s="316"/>
      <c r="E272" s="316"/>
      <c r="F272" s="316"/>
      <c r="G272" s="317"/>
      <c r="H272" s="317"/>
      <c r="I272" s="317"/>
      <c r="J272" s="317"/>
      <c r="K272" s="317"/>
      <c r="L272" s="317"/>
      <c r="M272" s="317"/>
    </row>
    <row r="273" spans="1:14" s="319" customFormat="1" ht="12" customHeight="1" x14ac:dyDescent="0.2">
      <c r="A273" s="316" t="s">
        <v>523</v>
      </c>
      <c r="B273" s="316"/>
      <c r="C273" s="316"/>
      <c r="D273" s="316"/>
      <c r="E273" s="316"/>
      <c r="F273" s="316"/>
      <c r="G273" s="317"/>
      <c r="H273" s="317"/>
      <c r="I273" s="317"/>
      <c r="J273" s="317"/>
      <c r="K273" s="317"/>
      <c r="L273" s="317"/>
      <c r="M273" s="317"/>
    </row>
    <row r="274" spans="1:14" s="319" customFormat="1" ht="12" customHeight="1" x14ac:dyDescent="0.2">
      <c r="A274" s="316" t="s">
        <v>524</v>
      </c>
      <c r="B274" s="316"/>
      <c r="C274" s="316"/>
      <c r="D274" s="316"/>
      <c r="E274" s="316"/>
      <c r="F274" s="316"/>
      <c r="G274" s="317"/>
      <c r="H274" s="317"/>
      <c r="I274" s="317"/>
      <c r="J274" s="317"/>
      <c r="K274" s="317"/>
      <c r="L274" s="317"/>
      <c r="M274" s="317"/>
    </row>
    <row r="275" spans="1:14" s="319" customFormat="1" ht="12" customHeight="1" x14ac:dyDescent="0.2">
      <c r="A275" s="316" t="s">
        <v>525</v>
      </c>
      <c r="B275" s="316"/>
      <c r="C275" s="316"/>
      <c r="D275" s="316"/>
      <c r="E275" s="316"/>
      <c r="F275" s="316"/>
      <c r="G275" s="317"/>
      <c r="H275" s="317"/>
      <c r="I275" s="317"/>
      <c r="J275" s="317"/>
      <c r="K275" s="317"/>
      <c r="L275" s="317"/>
      <c r="M275" s="317"/>
    </row>
    <row r="276" spans="1:14" s="319" customFormat="1" ht="12" customHeight="1" x14ac:dyDescent="0.2">
      <c r="A276" s="316" t="s">
        <v>526</v>
      </c>
      <c r="B276" s="316"/>
      <c r="C276" s="316"/>
      <c r="D276" s="316"/>
      <c r="E276" s="316"/>
      <c r="F276" s="316"/>
      <c r="G276" s="317"/>
      <c r="H276" s="317"/>
      <c r="I276" s="317"/>
      <c r="J276" s="317"/>
      <c r="K276" s="317"/>
      <c r="L276" s="317"/>
      <c r="M276" s="317"/>
    </row>
    <row r="277" spans="1:14" s="319" customFormat="1" ht="22.5" customHeight="1" x14ac:dyDescent="0.2">
      <c r="A277" s="1018" t="s">
        <v>527</v>
      </c>
      <c r="B277" s="1018"/>
      <c r="C277" s="1018"/>
      <c r="D277" s="1018"/>
      <c r="E277" s="1018"/>
      <c r="F277" s="1018"/>
      <c r="G277" s="1018"/>
      <c r="H277" s="1018"/>
      <c r="I277" s="1018"/>
      <c r="J277" s="1018"/>
      <c r="K277" s="1018"/>
      <c r="L277" s="1018"/>
      <c r="M277" s="1018"/>
      <c r="N277" s="1018"/>
    </row>
    <row r="278" spans="1:14" s="319" customFormat="1" ht="12" customHeight="1" x14ac:dyDescent="0.2">
      <c r="A278" s="316" t="s">
        <v>503</v>
      </c>
      <c r="B278" s="316"/>
      <c r="C278" s="316"/>
      <c r="D278" s="316"/>
      <c r="E278" s="316"/>
      <c r="F278" s="316"/>
      <c r="G278" s="317"/>
      <c r="H278" s="317"/>
      <c r="I278" s="317"/>
      <c r="J278" s="317"/>
      <c r="K278" s="317"/>
      <c r="L278" s="317"/>
      <c r="M278" s="317"/>
    </row>
    <row r="279" spans="1:14" s="319" customFormat="1" ht="12" customHeight="1" x14ac:dyDescent="0.2">
      <c r="A279" s="316" t="s">
        <v>528</v>
      </c>
      <c r="B279" s="316"/>
      <c r="C279" s="316"/>
      <c r="D279" s="316"/>
      <c r="E279" s="316"/>
      <c r="F279" s="316"/>
      <c r="G279" s="317"/>
      <c r="H279" s="317"/>
      <c r="I279" s="317"/>
      <c r="J279" s="317"/>
      <c r="K279" s="317"/>
      <c r="L279" s="317"/>
      <c r="M279" s="317"/>
    </row>
    <row r="280" spans="1:14" s="319" customFormat="1" ht="12" customHeight="1" x14ac:dyDescent="0.2">
      <c r="A280" s="316" t="s">
        <v>529</v>
      </c>
      <c r="B280" s="316"/>
      <c r="C280" s="316"/>
      <c r="D280" s="316"/>
      <c r="E280" s="316"/>
      <c r="F280" s="316"/>
      <c r="G280" s="317"/>
      <c r="H280" s="317"/>
      <c r="I280" s="317"/>
      <c r="J280" s="317"/>
      <c r="K280" s="317"/>
      <c r="L280" s="317"/>
      <c r="M280" s="317"/>
    </row>
    <row r="281" spans="1:14" s="319" customFormat="1" ht="12" customHeight="1" x14ac:dyDescent="0.2">
      <c r="A281" s="316" t="s">
        <v>503</v>
      </c>
      <c r="B281" s="316"/>
      <c r="C281" s="316"/>
      <c r="D281" s="316"/>
      <c r="E281" s="316"/>
      <c r="F281" s="316"/>
      <c r="G281" s="317"/>
      <c r="H281" s="317"/>
      <c r="I281" s="317"/>
      <c r="J281" s="317"/>
      <c r="K281" s="317"/>
      <c r="L281" s="317"/>
      <c r="M281" s="317"/>
    </row>
    <row r="282" spans="1:14" s="319" customFormat="1" ht="12" customHeight="1" x14ac:dyDescent="0.2">
      <c r="A282" s="316" t="s">
        <v>530</v>
      </c>
      <c r="B282" s="316"/>
      <c r="C282" s="316"/>
      <c r="D282" s="316"/>
      <c r="E282" s="316"/>
      <c r="F282" s="316"/>
      <c r="G282" s="317"/>
      <c r="H282" s="317"/>
      <c r="I282" s="317"/>
      <c r="J282" s="317"/>
      <c r="K282" s="317"/>
      <c r="L282" s="317"/>
      <c r="M282" s="317"/>
    </row>
    <row r="283" spans="1:14" s="319" customFormat="1" ht="12" customHeight="1" x14ac:dyDescent="0.2">
      <c r="A283" s="321" t="s">
        <v>531</v>
      </c>
      <c r="B283" s="316"/>
      <c r="C283" s="316"/>
      <c r="D283" s="316"/>
      <c r="E283" s="316"/>
      <c r="F283" s="316"/>
      <c r="G283" s="317"/>
      <c r="H283" s="317"/>
      <c r="I283" s="317"/>
      <c r="J283" s="317"/>
      <c r="K283" s="317"/>
      <c r="L283" s="317"/>
      <c r="M283" s="317"/>
    </row>
    <row r="284" spans="1:14" s="319" customFormat="1" ht="12" customHeight="1" x14ac:dyDescent="0.2">
      <c r="A284" s="316" t="s">
        <v>532</v>
      </c>
      <c r="B284" s="316"/>
      <c r="C284" s="316"/>
      <c r="D284" s="316"/>
      <c r="E284" s="316"/>
      <c r="F284" s="316"/>
      <c r="G284" s="317"/>
      <c r="H284" s="317"/>
      <c r="I284" s="317"/>
      <c r="J284" s="317"/>
      <c r="K284" s="317"/>
      <c r="L284" s="317"/>
      <c r="M284" s="317"/>
    </row>
    <row r="285" spans="1:14" s="319" customFormat="1" ht="12" customHeight="1" x14ac:dyDescent="0.2">
      <c r="A285" s="316" t="s">
        <v>533</v>
      </c>
      <c r="B285" s="316"/>
      <c r="C285" s="316"/>
      <c r="D285" s="316"/>
      <c r="E285" s="316"/>
      <c r="F285" s="316"/>
      <c r="G285" s="317"/>
      <c r="H285" s="317"/>
      <c r="I285" s="317"/>
      <c r="J285" s="317"/>
      <c r="K285" s="317"/>
      <c r="L285" s="317"/>
      <c r="M285" s="317"/>
    </row>
    <row r="286" spans="1:14" s="319" customFormat="1" ht="12" customHeight="1" x14ac:dyDescent="0.2">
      <c r="A286" s="316" t="s">
        <v>534</v>
      </c>
      <c r="B286" s="316"/>
      <c r="C286" s="316"/>
      <c r="D286" s="316"/>
      <c r="E286" s="316"/>
      <c r="F286" s="316"/>
      <c r="G286" s="317"/>
      <c r="H286" s="317"/>
      <c r="I286" s="317"/>
      <c r="J286" s="317"/>
      <c r="K286" s="317"/>
      <c r="L286" s="317"/>
      <c r="M286" s="317"/>
    </row>
    <row r="287" spans="1:14" s="319" customFormat="1" ht="12" customHeight="1" x14ac:dyDescent="0.2">
      <c r="A287" s="316" t="s">
        <v>535</v>
      </c>
      <c r="B287" s="316"/>
      <c r="C287" s="316"/>
      <c r="D287" s="316"/>
      <c r="E287" s="316"/>
      <c r="F287" s="316"/>
      <c r="G287" s="317"/>
      <c r="H287" s="317"/>
      <c r="I287" s="317"/>
      <c r="J287" s="317"/>
      <c r="K287" s="317"/>
      <c r="L287" s="317"/>
      <c r="M287" s="317"/>
    </row>
    <row r="288" spans="1:14" s="319" customFormat="1" ht="23.25" customHeight="1" x14ac:dyDescent="0.2">
      <c r="A288" s="1018" t="s">
        <v>536</v>
      </c>
      <c r="B288" s="1018"/>
      <c r="C288" s="1018"/>
      <c r="D288" s="1018"/>
      <c r="E288" s="1018"/>
      <c r="F288" s="1018"/>
      <c r="G288" s="1018"/>
      <c r="H288" s="1018"/>
      <c r="I288" s="1018"/>
      <c r="J288" s="1018"/>
      <c r="K288" s="1018"/>
      <c r="L288" s="1018"/>
      <c r="M288" s="1018"/>
      <c r="N288" s="1018"/>
    </row>
    <row r="289" spans="1:14" s="319" customFormat="1" ht="12" customHeight="1" x14ac:dyDescent="0.2">
      <c r="A289" s="316" t="s">
        <v>537</v>
      </c>
      <c r="B289" s="316"/>
      <c r="C289" s="316"/>
      <c r="D289" s="316"/>
      <c r="E289" s="316"/>
      <c r="F289" s="316"/>
      <c r="G289" s="317"/>
      <c r="H289" s="317"/>
      <c r="I289" s="317"/>
      <c r="J289" s="317"/>
      <c r="K289" s="317"/>
      <c r="L289" s="317"/>
      <c r="M289" s="317"/>
    </row>
    <row r="290" spans="1:14" s="319" customFormat="1" ht="24" customHeight="1" x14ac:dyDescent="0.2">
      <c r="A290" s="1018" t="s">
        <v>538</v>
      </c>
      <c r="B290" s="1018"/>
      <c r="C290" s="1018"/>
      <c r="D290" s="1018"/>
      <c r="E290" s="1018"/>
      <c r="F290" s="1018"/>
      <c r="G290" s="1018"/>
      <c r="H290" s="1018"/>
      <c r="I290" s="1018"/>
      <c r="J290" s="1018"/>
      <c r="K290" s="1018"/>
      <c r="L290" s="1018"/>
      <c r="M290" s="1018"/>
      <c r="N290" s="1018"/>
    </row>
    <row r="291" spans="1:14" s="319" customFormat="1" ht="12" customHeight="1" x14ac:dyDescent="0.2">
      <c r="A291" s="316" t="s">
        <v>539</v>
      </c>
      <c r="B291" s="316"/>
      <c r="C291" s="316"/>
      <c r="D291" s="316"/>
      <c r="E291" s="316"/>
      <c r="F291" s="316"/>
      <c r="G291" s="317"/>
      <c r="H291" s="317"/>
      <c r="I291" s="317"/>
      <c r="J291" s="317"/>
      <c r="K291" s="317"/>
      <c r="L291" s="317"/>
      <c r="M291" s="317"/>
    </row>
    <row r="292" spans="1:14" s="319" customFormat="1" ht="12" customHeight="1" x14ac:dyDescent="0.2">
      <c r="A292" s="317"/>
      <c r="B292" s="317"/>
      <c r="C292" s="317"/>
      <c r="D292" s="317"/>
      <c r="E292" s="317"/>
      <c r="F292" s="317"/>
      <c r="G292" s="317"/>
      <c r="H292" s="317"/>
      <c r="I292" s="317"/>
      <c r="J292" s="317"/>
      <c r="K292" s="317"/>
      <c r="L292" s="317"/>
      <c r="M292" s="317"/>
    </row>
    <row r="293" spans="1:14" s="319" customFormat="1" ht="12" customHeight="1" x14ac:dyDescent="0.2">
      <c r="A293" s="317"/>
      <c r="B293" s="317"/>
      <c r="C293" s="317"/>
      <c r="D293" s="317"/>
      <c r="E293" s="317"/>
      <c r="F293" s="317"/>
      <c r="G293" s="317"/>
      <c r="H293" s="317"/>
      <c r="I293" s="317"/>
      <c r="J293" s="317"/>
      <c r="K293" s="317"/>
      <c r="L293" s="317"/>
      <c r="M293" s="317"/>
    </row>
    <row r="294" spans="1:14" x14ac:dyDescent="0.2">
      <c r="A294" s="322"/>
      <c r="B294" s="327"/>
      <c r="C294" s="327"/>
      <c r="D294" s="327"/>
      <c r="E294" s="328"/>
      <c r="F294" s="322"/>
      <c r="G294" s="323"/>
      <c r="H294" s="322"/>
      <c r="I294" s="322"/>
      <c r="J294" s="322"/>
      <c r="K294" s="322"/>
      <c r="L294" s="322"/>
      <c r="M294" s="324"/>
    </row>
    <row r="295" spans="1:14" x14ac:dyDescent="0.2">
      <c r="A295" s="322"/>
      <c r="B295" s="327"/>
      <c r="C295" s="327"/>
      <c r="D295" s="327"/>
      <c r="E295" s="328"/>
      <c r="F295" s="322"/>
      <c r="G295" s="323"/>
      <c r="H295" s="322"/>
      <c r="I295" s="322"/>
      <c r="J295" s="322"/>
      <c r="K295" s="322"/>
      <c r="L295" s="322"/>
      <c r="M295" s="324"/>
    </row>
    <row r="296" spans="1:14" x14ac:dyDescent="0.2">
      <c r="A296" s="322"/>
      <c r="B296" s="327"/>
      <c r="C296" s="327"/>
      <c r="D296" s="327"/>
      <c r="E296" s="328"/>
      <c r="F296" s="322"/>
      <c r="G296" s="323"/>
      <c r="H296" s="322"/>
      <c r="I296" s="322"/>
      <c r="J296" s="322"/>
      <c r="K296" s="322"/>
      <c r="L296" s="322"/>
      <c r="M296" s="324"/>
    </row>
    <row r="297" spans="1:14" x14ac:dyDescent="0.2">
      <c r="A297" s="322"/>
      <c r="B297" s="327"/>
      <c r="C297" s="327"/>
      <c r="D297" s="327"/>
      <c r="E297" s="328"/>
      <c r="F297" s="322"/>
      <c r="G297" s="323"/>
      <c r="H297" s="322"/>
      <c r="I297" s="322"/>
      <c r="J297" s="322"/>
      <c r="K297" s="322"/>
      <c r="L297" s="322"/>
      <c r="M297" s="324"/>
    </row>
    <row r="298" spans="1:14" x14ac:dyDescent="0.2">
      <c r="B298" s="277"/>
      <c r="C298" s="277"/>
      <c r="D298" s="277"/>
      <c r="E298" s="277"/>
    </row>
    <row r="299" spans="1:14" x14ac:dyDescent="0.2">
      <c r="B299" s="277"/>
      <c r="C299" s="277"/>
      <c r="D299" s="277"/>
      <c r="E299" s="277"/>
    </row>
  </sheetData>
  <sheetProtection algorithmName="SHA-512" hashValue="GWJlRLzgecoFdpO+RErAU6zQeLQSNkofN9Z0N+dHlpbxpDzBswm5gbtMTfKYrXAR06V4Ik4aC/s3sg5UAdcMAw==" saltValue="px0Dz+CJkK4P5n0eQFZ01g==" spinCount="100000" sheet="1" objects="1" scenarios="1"/>
  <mergeCells count="150">
    <mergeCell ref="C8:E8"/>
    <mergeCell ref="A9:A10"/>
    <mergeCell ref="B9:B10"/>
    <mergeCell ref="C9:C10"/>
    <mergeCell ref="D9:E9"/>
    <mergeCell ref="F9:G9"/>
    <mergeCell ref="A5:K5"/>
    <mergeCell ref="A6:B6"/>
    <mergeCell ref="A19:A27"/>
    <mergeCell ref="B19:B27"/>
    <mergeCell ref="K19:K27"/>
    <mergeCell ref="A29:A35"/>
    <mergeCell ref="B29:B35"/>
    <mergeCell ref="K29:K35"/>
    <mergeCell ref="H9:I9"/>
    <mergeCell ref="J9:J10"/>
    <mergeCell ref="K9:K10"/>
    <mergeCell ref="A11:B11"/>
    <mergeCell ref="K12:K18"/>
    <mergeCell ref="A13:A18"/>
    <mergeCell ref="B13:B18"/>
    <mergeCell ref="A51:A57"/>
    <mergeCell ref="B51:B57"/>
    <mergeCell ref="K51:K57"/>
    <mergeCell ref="A59:A63"/>
    <mergeCell ref="B59:B63"/>
    <mergeCell ref="K59:K63"/>
    <mergeCell ref="A36:A43"/>
    <mergeCell ref="B36:B43"/>
    <mergeCell ref="K36:K43"/>
    <mergeCell ref="A44:A50"/>
    <mergeCell ref="B44:B50"/>
    <mergeCell ref="K44:K50"/>
    <mergeCell ref="A72:A74"/>
    <mergeCell ref="B72:B74"/>
    <mergeCell ref="K72:K74"/>
    <mergeCell ref="A76:A78"/>
    <mergeCell ref="B76:B78"/>
    <mergeCell ref="K76:K78"/>
    <mergeCell ref="A64:A68"/>
    <mergeCell ref="B64:B68"/>
    <mergeCell ref="K64:K68"/>
    <mergeCell ref="A69:A71"/>
    <mergeCell ref="B69:B71"/>
    <mergeCell ref="K69:K71"/>
    <mergeCell ref="A89:A91"/>
    <mergeCell ref="B89:B91"/>
    <mergeCell ref="K89:K91"/>
    <mergeCell ref="A92:A97"/>
    <mergeCell ref="B92:B97"/>
    <mergeCell ref="K92:K97"/>
    <mergeCell ref="A79:A82"/>
    <mergeCell ref="B79:B82"/>
    <mergeCell ref="K79:K82"/>
    <mergeCell ref="A83:A88"/>
    <mergeCell ref="B83:B88"/>
    <mergeCell ref="K83:K88"/>
    <mergeCell ref="A108:A113"/>
    <mergeCell ref="B108:B113"/>
    <mergeCell ref="K108:K113"/>
    <mergeCell ref="A114:A115"/>
    <mergeCell ref="B114:B115"/>
    <mergeCell ref="K114:K115"/>
    <mergeCell ref="A98:A101"/>
    <mergeCell ref="B98:B101"/>
    <mergeCell ref="K98:K101"/>
    <mergeCell ref="A102:A106"/>
    <mergeCell ref="B102:B106"/>
    <mergeCell ref="K102:K106"/>
    <mergeCell ref="A121:A124"/>
    <mergeCell ref="B121:B124"/>
    <mergeCell ref="K121:K124"/>
    <mergeCell ref="A126:A130"/>
    <mergeCell ref="B126:B130"/>
    <mergeCell ref="K126:K130"/>
    <mergeCell ref="A116:A117"/>
    <mergeCell ref="B116:B117"/>
    <mergeCell ref="K116:K117"/>
    <mergeCell ref="A118:A120"/>
    <mergeCell ref="B118:B120"/>
    <mergeCell ref="K118:K120"/>
    <mergeCell ref="A143:A148"/>
    <mergeCell ref="B143:B148"/>
    <mergeCell ref="K143:K148"/>
    <mergeCell ref="A149:A153"/>
    <mergeCell ref="B149:B153"/>
    <mergeCell ref="K149:K153"/>
    <mergeCell ref="A131:A136"/>
    <mergeCell ref="B131:B136"/>
    <mergeCell ref="K131:K136"/>
    <mergeCell ref="A137:A142"/>
    <mergeCell ref="B137:B142"/>
    <mergeCell ref="K137:K142"/>
    <mergeCell ref="A163:A169"/>
    <mergeCell ref="B163:B169"/>
    <mergeCell ref="K163:K169"/>
    <mergeCell ref="A170:A175"/>
    <mergeCell ref="B170:B175"/>
    <mergeCell ref="K170:K175"/>
    <mergeCell ref="A154:A159"/>
    <mergeCell ref="B154:B159"/>
    <mergeCell ref="K154:K159"/>
    <mergeCell ref="A161:A162"/>
    <mergeCell ref="B161:B162"/>
    <mergeCell ref="K161:K162"/>
    <mergeCell ref="A183:A187"/>
    <mergeCell ref="B183:B187"/>
    <mergeCell ref="K183:K187"/>
    <mergeCell ref="A188:A195"/>
    <mergeCell ref="B188:B195"/>
    <mergeCell ref="K188:K195"/>
    <mergeCell ref="A176:A180"/>
    <mergeCell ref="B176:B180"/>
    <mergeCell ref="K176:K180"/>
    <mergeCell ref="A181:A182"/>
    <mergeCell ref="B181:B182"/>
    <mergeCell ref="K181:K182"/>
    <mergeCell ref="A216:A220"/>
    <mergeCell ref="B216:B220"/>
    <mergeCell ref="K216:K220"/>
    <mergeCell ref="A197:A206"/>
    <mergeCell ref="B197:B206"/>
    <mergeCell ref="K197:K206"/>
    <mergeCell ref="A207:A211"/>
    <mergeCell ref="B207:B211"/>
    <mergeCell ref="K207:K211"/>
    <mergeCell ref="A277:N277"/>
    <mergeCell ref="A288:N288"/>
    <mergeCell ref="A290:N290"/>
    <mergeCell ref="A242:L242"/>
    <mergeCell ref="A244:XFD244"/>
    <mergeCell ref="A246:L246"/>
    <mergeCell ref="C4:H4"/>
    <mergeCell ref="A253:N253"/>
    <mergeCell ref="A257:N257"/>
    <mergeCell ref="A230:A233"/>
    <mergeCell ref="B230:B233"/>
    <mergeCell ref="K230:K233"/>
    <mergeCell ref="A236:L236"/>
    <mergeCell ref="A238:L238"/>
    <mergeCell ref="A241:M241"/>
    <mergeCell ref="A221:A222"/>
    <mergeCell ref="B221:B222"/>
    <mergeCell ref="K221:K222"/>
    <mergeCell ref="A227:A229"/>
    <mergeCell ref="B227:B229"/>
    <mergeCell ref="K227:K229"/>
    <mergeCell ref="A212:A215"/>
    <mergeCell ref="B212:B215"/>
    <mergeCell ref="K212:K2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2019.gada 19.decembra saistošajiem noteikumiem Nr.56
(protokols Nr.16, 31.punkts)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00"/>
  <sheetViews>
    <sheetView tabSelected="1" view="pageLayout" zoomScaleNormal="100" workbookViewId="0">
      <selection activeCell="N242" sqref="N242"/>
    </sheetView>
  </sheetViews>
  <sheetFormatPr defaultRowHeight="12" outlineLevelCol="1" x14ac:dyDescent="0.2"/>
  <cols>
    <col min="1" max="1" width="5.28515625" style="275" customWidth="1"/>
    <col min="2" max="2" width="26.5703125" style="275" customWidth="1"/>
    <col min="3" max="3" width="10" style="275" customWidth="1"/>
    <col min="4" max="4" width="10.7109375" style="275" hidden="1" customWidth="1" outlineLevel="1"/>
    <col min="5" max="5" width="9.5703125" style="275" hidden="1" customWidth="1" outlineLevel="1"/>
    <col min="6" max="6" width="10.85546875" style="275" hidden="1" customWidth="1" outlineLevel="1"/>
    <col min="7" max="7" width="9.5703125" style="275" hidden="1" customWidth="1" outlineLevel="1"/>
    <col min="8" max="8" width="11.42578125" style="275" customWidth="1" collapsed="1"/>
    <col min="9" max="9" width="9.5703125" style="275" customWidth="1"/>
    <col min="10" max="10" width="29.140625" style="275" hidden="1" customWidth="1" outlineLevel="1"/>
    <col min="11" max="11" width="18.85546875" style="275" customWidth="1" collapsed="1"/>
    <col min="12" max="16384" width="9.140625" style="275"/>
  </cols>
  <sheetData>
    <row r="1" spans="1:12" x14ac:dyDescent="0.2">
      <c r="K1" s="744" t="s">
        <v>333</v>
      </c>
    </row>
    <row r="2" spans="1:12" x14ac:dyDescent="0.2">
      <c r="K2" s="744" t="s">
        <v>334</v>
      </c>
    </row>
    <row r="3" spans="1:12" ht="12.75" customHeight="1" x14ac:dyDescent="0.2">
      <c r="A3" s="277" t="s">
        <v>2</v>
      </c>
      <c r="B3" s="278"/>
      <c r="C3" s="745" t="s">
        <v>3</v>
      </c>
      <c r="D3" s="332"/>
      <c r="E3" s="332"/>
      <c r="F3" s="279"/>
      <c r="G3" s="279"/>
      <c r="H3" s="279"/>
      <c r="I3" s="279"/>
      <c r="J3" s="279"/>
    </row>
    <row r="4" spans="1:12" ht="12.75" customHeight="1" x14ac:dyDescent="0.2">
      <c r="A4" s="277" t="s">
        <v>4</v>
      </c>
      <c r="B4" s="278"/>
      <c r="C4" s="1019">
        <v>90009229680</v>
      </c>
      <c r="D4" s="1019"/>
      <c r="E4" s="1019"/>
      <c r="F4" s="1019"/>
      <c r="G4" s="1019"/>
      <c r="H4" s="1019"/>
      <c r="I4" s="280"/>
      <c r="J4" s="280"/>
    </row>
    <row r="5" spans="1:12" ht="15.75" x14ac:dyDescent="0.25">
      <c r="A5" s="1067" t="s">
        <v>335</v>
      </c>
      <c r="B5" s="1067"/>
      <c r="C5" s="1067"/>
      <c r="D5" s="1067"/>
      <c r="E5" s="1067"/>
      <c r="F5" s="1067"/>
      <c r="G5" s="1067"/>
      <c r="H5" s="1067"/>
      <c r="I5" s="1067"/>
      <c r="J5" s="1067"/>
      <c r="K5" s="1067"/>
      <c r="L5" s="281"/>
    </row>
    <row r="6" spans="1:12" ht="12.75" customHeight="1" x14ac:dyDescent="0.25">
      <c r="A6" s="1068" t="s">
        <v>336</v>
      </c>
      <c r="B6" s="1068"/>
      <c r="C6" s="746" t="s">
        <v>3</v>
      </c>
      <c r="D6" s="747"/>
      <c r="E6" s="747"/>
      <c r="F6" s="279"/>
      <c r="G6" s="279"/>
      <c r="H6" s="279"/>
      <c r="I6" s="279"/>
      <c r="J6" s="279"/>
    </row>
    <row r="7" spans="1:12" ht="12.75" customHeight="1" x14ac:dyDescent="0.2">
      <c r="A7" s="277" t="s">
        <v>337</v>
      </c>
      <c r="B7" s="277"/>
      <c r="C7" s="745" t="s">
        <v>11</v>
      </c>
      <c r="D7" s="332"/>
      <c r="E7" s="332"/>
      <c r="F7" s="279"/>
      <c r="G7" s="279"/>
      <c r="H7" s="279"/>
      <c r="I7" s="279"/>
      <c r="J7" s="279"/>
    </row>
    <row r="8" spans="1:12" ht="12.75" customHeight="1" x14ac:dyDescent="0.2">
      <c r="A8" s="282" t="s">
        <v>338</v>
      </c>
      <c r="B8" s="282"/>
      <c r="C8" s="748" t="s">
        <v>9</v>
      </c>
      <c r="D8" s="748"/>
      <c r="E8" s="748"/>
      <c r="F8" s="283"/>
      <c r="G8" s="283"/>
      <c r="H8" s="283"/>
      <c r="I8" s="283"/>
      <c r="J8" s="283"/>
    </row>
    <row r="9" spans="1:12" ht="36" customHeight="1" x14ac:dyDescent="0.2">
      <c r="A9" s="1056" t="s">
        <v>339</v>
      </c>
      <c r="B9" s="1056" t="s">
        <v>340</v>
      </c>
      <c r="C9" s="1056" t="s">
        <v>341</v>
      </c>
      <c r="D9" s="1054" t="s">
        <v>342</v>
      </c>
      <c r="E9" s="1055"/>
      <c r="F9" s="1054" t="s">
        <v>343</v>
      </c>
      <c r="G9" s="1055"/>
      <c r="H9" s="1054" t="s">
        <v>344</v>
      </c>
      <c r="I9" s="1055"/>
      <c r="J9" s="1056" t="s">
        <v>37</v>
      </c>
      <c r="K9" s="1056" t="s">
        <v>345</v>
      </c>
    </row>
    <row r="10" spans="1:12" ht="24" x14ac:dyDescent="0.2">
      <c r="A10" s="1057"/>
      <c r="B10" s="1057"/>
      <c r="C10" s="1057"/>
      <c r="D10" s="284" t="s">
        <v>346</v>
      </c>
      <c r="E10" s="284" t="s">
        <v>347</v>
      </c>
      <c r="F10" s="284" t="s">
        <v>346</v>
      </c>
      <c r="G10" s="284" t="s">
        <v>347</v>
      </c>
      <c r="H10" s="284" t="s">
        <v>346</v>
      </c>
      <c r="I10" s="284" t="s">
        <v>347</v>
      </c>
      <c r="J10" s="1057"/>
      <c r="K10" s="1057"/>
    </row>
    <row r="11" spans="1:12" ht="13.5" customHeight="1" x14ac:dyDescent="0.2">
      <c r="A11" s="1058" t="s">
        <v>348</v>
      </c>
      <c r="B11" s="1059"/>
      <c r="C11" s="285"/>
      <c r="D11" s="286">
        <f t="shared" ref="D11:I11" si="0">SUM(D12,D19,D28,D58,D75,D107,D125,D160,D198,D225)</f>
        <v>509228</v>
      </c>
      <c r="E11" s="286">
        <f t="shared" si="0"/>
        <v>24865</v>
      </c>
      <c r="F11" s="286">
        <f t="shared" si="0"/>
        <v>2573</v>
      </c>
      <c r="G11" s="286">
        <f t="shared" si="0"/>
        <v>0</v>
      </c>
      <c r="H11" s="286">
        <f t="shared" si="0"/>
        <v>511801</v>
      </c>
      <c r="I11" s="286">
        <f t="shared" si="0"/>
        <v>24865</v>
      </c>
      <c r="J11" s="287"/>
      <c r="K11" s="286"/>
    </row>
    <row r="12" spans="1:12" ht="15" customHeight="1" x14ac:dyDescent="0.2">
      <c r="A12" s="1060">
        <v>1</v>
      </c>
      <c r="B12" s="1063" t="s">
        <v>351</v>
      </c>
      <c r="C12" s="301"/>
      <c r="D12" s="297">
        <f>SUM(D13:D18)</f>
        <v>46740</v>
      </c>
      <c r="E12" s="297">
        <f t="shared" ref="E12:G12" si="1">SUM(E13:E18)</f>
        <v>0</v>
      </c>
      <c r="F12" s="297">
        <f t="shared" si="1"/>
        <v>0</v>
      </c>
      <c r="G12" s="297">
        <f t="shared" si="1"/>
        <v>0</v>
      </c>
      <c r="H12" s="298">
        <f>D12+F12</f>
        <v>46740</v>
      </c>
      <c r="I12" s="298">
        <f>E12+G12</f>
        <v>0</v>
      </c>
      <c r="J12" s="299"/>
      <c r="K12" s="1078" t="s">
        <v>350</v>
      </c>
    </row>
    <row r="13" spans="1:12" ht="15" customHeight="1" x14ac:dyDescent="0.2">
      <c r="A13" s="1061"/>
      <c r="B13" s="1064"/>
      <c r="C13" s="296">
        <v>1150</v>
      </c>
      <c r="D13" s="299">
        <v>8000</v>
      </c>
      <c r="E13" s="300"/>
      <c r="F13" s="300"/>
      <c r="G13" s="300"/>
      <c r="H13" s="300">
        <f t="shared" ref="H13:I105" si="2">D13+F13</f>
        <v>8000</v>
      </c>
      <c r="I13" s="300">
        <f t="shared" si="2"/>
        <v>0</v>
      </c>
      <c r="J13" s="749"/>
      <c r="K13" s="1079"/>
    </row>
    <row r="14" spans="1:12" ht="14.25" customHeight="1" x14ac:dyDescent="0.2">
      <c r="A14" s="1061"/>
      <c r="B14" s="1064"/>
      <c r="C14" s="296">
        <v>1210</v>
      </c>
      <c r="D14" s="299">
        <v>385</v>
      </c>
      <c r="E14" s="300"/>
      <c r="F14" s="300"/>
      <c r="G14" s="300"/>
      <c r="H14" s="300">
        <f t="shared" si="2"/>
        <v>385</v>
      </c>
      <c r="I14" s="300">
        <f t="shared" si="2"/>
        <v>0</v>
      </c>
      <c r="J14" s="299"/>
      <c r="K14" s="1079"/>
    </row>
    <row r="15" spans="1:12" ht="12.75" customHeight="1" x14ac:dyDescent="0.2">
      <c r="A15" s="1061"/>
      <c r="B15" s="1064"/>
      <c r="C15" s="296">
        <v>2262</v>
      </c>
      <c r="D15" s="299">
        <v>272</v>
      </c>
      <c r="E15" s="300"/>
      <c r="F15" s="300"/>
      <c r="G15" s="300"/>
      <c r="H15" s="300">
        <f t="shared" si="2"/>
        <v>272</v>
      </c>
      <c r="I15" s="300">
        <f t="shared" si="2"/>
        <v>0</v>
      </c>
      <c r="J15" s="299"/>
      <c r="K15" s="1079"/>
    </row>
    <row r="16" spans="1:12" ht="12.75" customHeight="1" x14ac:dyDescent="0.2">
      <c r="A16" s="1061"/>
      <c r="B16" s="1064"/>
      <c r="C16" s="296">
        <v>2264</v>
      </c>
      <c r="D16" s="299">
        <v>19075</v>
      </c>
      <c r="E16" s="300"/>
      <c r="F16" s="300"/>
      <c r="G16" s="300"/>
      <c r="H16" s="300">
        <f t="shared" si="2"/>
        <v>19075</v>
      </c>
      <c r="I16" s="300">
        <f t="shared" si="2"/>
        <v>0</v>
      </c>
      <c r="J16" s="299"/>
      <c r="K16" s="1079"/>
    </row>
    <row r="17" spans="1:11" ht="13.5" customHeight="1" x14ac:dyDescent="0.2">
      <c r="A17" s="1061"/>
      <c r="B17" s="1064"/>
      <c r="C17" s="296">
        <v>2279</v>
      </c>
      <c r="D17" s="299">
        <v>15113</v>
      </c>
      <c r="E17" s="300"/>
      <c r="F17" s="300"/>
      <c r="G17" s="300"/>
      <c r="H17" s="300">
        <f t="shared" si="2"/>
        <v>15113</v>
      </c>
      <c r="I17" s="300">
        <f t="shared" si="2"/>
        <v>0</v>
      </c>
      <c r="J17" s="299"/>
      <c r="K17" s="1079"/>
    </row>
    <row r="18" spans="1:11" ht="12.75" customHeight="1" x14ac:dyDescent="0.2">
      <c r="A18" s="1062"/>
      <c r="B18" s="1065"/>
      <c r="C18" s="296">
        <v>2314</v>
      </c>
      <c r="D18" s="299">
        <v>3895</v>
      </c>
      <c r="E18" s="300"/>
      <c r="F18" s="300"/>
      <c r="G18" s="300"/>
      <c r="H18" s="300">
        <f t="shared" si="2"/>
        <v>3895</v>
      </c>
      <c r="I18" s="300">
        <f t="shared" si="2"/>
        <v>0</v>
      </c>
      <c r="J18" s="299"/>
      <c r="K18" s="1080"/>
    </row>
    <row r="19" spans="1:11" ht="17.25" customHeight="1" x14ac:dyDescent="0.2">
      <c r="A19" s="1060">
        <v>2</v>
      </c>
      <c r="B19" s="1063" t="s">
        <v>355</v>
      </c>
      <c r="C19" s="301"/>
      <c r="D19" s="297">
        <f>SUM(D20:D27)</f>
        <v>56097</v>
      </c>
      <c r="E19" s="297">
        <f t="shared" ref="E19:G19" si="3">SUM(E20:E27)</f>
        <v>0</v>
      </c>
      <c r="F19" s="297">
        <f t="shared" si="3"/>
        <v>3336</v>
      </c>
      <c r="G19" s="297">
        <f t="shared" si="3"/>
        <v>0</v>
      </c>
      <c r="H19" s="298">
        <f t="shared" si="2"/>
        <v>59433</v>
      </c>
      <c r="I19" s="298">
        <f t="shared" si="2"/>
        <v>0</v>
      </c>
      <c r="J19" s="299" t="s">
        <v>1124</v>
      </c>
      <c r="K19" s="1078" t="s">
        <v>356</v>
      </c>
    </row>
    <row r="20" spans="1:11" ht="13.5" customHeight="1" x14ac:dyDescent="0.2">
      <c r="A20" s="1061"/>
      <c r="B20" s="1064"/>
      <c r="C20" s="296">
        <v>1150</v>
      </c>
      <c r="D20" s="299">
        <v>6824</v>
      </c>
      <c r="E20" s="300"/>
      <c r="F20" s="300">
        <v>945</v>
      </c>
      <c r="G20" s="300"/>
      <c r="H20" s="300">
        <f t="shared" si="2"/>
        <v>7769</v>
      </c>
      <c r="I20" s="300">
        <f t="shared" si="2"/>
        <v>0</v>
      </c>
      <c r="J20" s="299"/>
      <c r="K20" s="1079"/>
    </row>
    <row r="21" spans="1:11" ht="13.5" customHeight="1" x14ac:dyDescent="0.2">
      <c r="A21" s="1061"/>
      <c r="B21" s="1064"/>
      <c r="C21" s="296">
        <v>1210</v>
      </c>
      <c r="D21" s="299">
        <v>341</v>
      </c>
      <c r="E21" s="300"/>
      <c r="F21" s="300">
        <v>40</v>
      </c>
      <c r="G21" s="300"/>
      <c r="H21" s="300">
        <f t="shared" si="2"/>
        <v>381</v>
      </c>
      <c r="I21" s="300">
        <f t="shared" si="2"/>
        <v>0</v>
      </c>
      <c r="J21" s="299"/>
      <c r="K21" s="1079"/>
    </row>
    <row r="22" spans="1:11" ht="13.5" customHeight="1" x14ac:dyDescent="0.2">
      <c r="A22" s="1061"/>
      <c r="B22" s="1064"/>
      <c r="C22" s="296">
        <v>2231</v>
      </c>
      <c r="D22" s="299">
        <v>600</v>
      </c>
      <c r="E22" s="300"/>
      <c r="F22" s="300">
        <v>-600</v>
      </c>
      <c r="G22" s="300"/>
      <c r="H22" s="300">
        <f t="shared" si="2"/>
        <v>0</v>
      </c>
      <c r="I22" s="300">
        <f t="shared" si="2"/>
        <v>0</v>
      </c>
      <c r="J22" s="299"/>
      <c r="K22" s="1079"/>
    </row>
    <row r="23" spans="1:11" ht="13.5" customHeight="1" x14ac:dyDescent="0.2">
      <c r="A23" s="1061"/>
      <c r="B23" s="1064"/>
      <c r="C23" s="296">
        <v>2262</v>
      </c>
      <c r="D23" s="299">
        <v>1180</v>
      </c>
      <c r="E23" s="300"/>
      <c r="F23" s="300">
        <v>-876</v>
      </c>
      <c r="G23" s="300"/>
      <c r="H23" s="300">
        <f t="shared" si="2"/>
        <v>304</v>
      </c>
      <c r="I23" s="300">
        <f t="shared" si="2"/>
        <v>0</v>
      </c>
      <c r="J23" s="299"/>
      <c r="K23" s="1079"/>
    </row>
    <row r="24" spans="1:11" ht="13.5" customHeight="1" x14ac:dyDescent="0.2">
      <c r="A24" s="1061"/>
      <c r="B24" s="1064"/>
      <c r="C24" s="296">
        <v>2264</v>
      </c>
      <c r="D24" s="299">
        <v>24848</v>
      </c>
      <c r="E24" s="300"/>
      <c r="F24" s="300">
        <v>-5024</v>
      </c>
      <c r="G24" s="300"/>
      <c r="H24" s="300">
        <f t="shared" si="2"/>
        <v>19824</v>
      </c>
      <c r="I24" s="300">
        <f t="shared" si="2"/>
        <v>0</v>
      </c>
      <c r="J24" s="299"/>
      <c r="K24" s="1079"/>
    </row>
    <row r="25" spans="1:11" ht="13.5" customHeight="1" x14ac:dyDescent="0.2">
      <c r="A25" s="1061"/>
      <c r="B25" s="1064"/>
      <c r="C25" s="296">
        <v>2269</v>
      </c>
      <c r="D25" s="299">
        <v>300</v>
      </c>
      <c r="E25" s="300"/>
      <c r="F25" s="300">
        <v>-300</v>
      </c>
      <c r="G25" s="300"/>
      <c r="H25" s="300">
        <f t="shared" si="2"/>
        <v>0</v>
      </c>
      <c r="I25" s="300">
        <f t="shared" si="2"/>
        <v>0</v>
      </c>
      <c r="J25" s="299"/>
      <c r="K25" s="1079"/>
    </row>
    <row r="26" spans="1:11" ht="13.5" customHeight="1" x14ac:dyDescent="0.2">
      <c r="A26" s="1061"/>
      <c r="B26" s="1064"/>
      <c r="C26" s="296">
        <v>2279</v>
      </c>
      <c r="D26" s="299">
        <v>18847</v>
      </c>
      <c r="E26" s="300"/>
      <c r="F26" s="300">
        <f>5000</f>
        <v>5000</v>
      </c>
      <c r="G26" s="300"/>
      <c r="H26" s="300">
        <f t="shared" si="2"/>
        <v>23847</v>
      </c>
      <c r="I26" s="300">
        <f t="shared" si="2"/>
        <v>0</v>
      </c>
      <c r="J26" s="299"/>
      <c r="K26" s="1079"/>
    </row>
    <row r="27" spans="1:11" ht="13.5" customHeight="1" x14ac:dyDescent="0.2">
      <c r="A27" s="1062"/>
      <c r="B27" s="1065"/>
      <c r="C27" s="296">
        <v>2314</v>
      </c>
      <c r="D27" s="299">
        <v>3157</v>
      </c>
      <c r="E27" s="300"/>
      <c r="F27" s="300">
        <v>4151</v>
      </c>
      <c r="G27" s="300"/>
      <c r="H27" s="300">
        <f t="shared" si="2"/>
        <v>7308</v>
      </c>
      <c r="I27" s="300">
        <f t="shared" si="2"/>
        <v>0</v>
      </c>
      <c r="J27" s="299"/>
      <c r="K27" s="1080"/>
    </row>
    <row r="28" spans="1:11" ht="24" x14ac:dyDescent="0.2">
      <c r="A28" s="294">
        <v>3</v>
      </c>
      <c r="B28" s="295" t="s">
        <v>357</v>
      </c>
      <c r="C28" s="292"/>
      <c r="D28" s="289">
        <f>SUM(D29,D36,D44,D51)</f>
        <v>141574</v>
      </c>
      <c r="E28" s="289">
        <f t="shared" ref="E28:I28" si="4">SUM(E29,E36,E44,E51)</f>
        <v>0</v>
      </c>
      <c r="F28" s="289">
        <f t="shared" si="4"/>
        <v>4000</v>
      </c>
      <c r="G28" s="289">
        <f t="shared" si="4"/>
        <v>0</v>
      </c>
      <c r="H28" s="289">
        <f t="shared" si="4"/>
        <v>145574</v>
      </c>
      <c r="I28" s="289">
        <f t="shared" si="4"/>
        <v>0</v>
      </c>
      <c r="J28" s="291"/>
      <c r="K28" s="291"/>
    </row>
    <row r="29" spans="1:11" x14ac:dyDescent="0.2">
      <c r="A29" s="1020" t="s">
        <v>358</v>
      </c>
      <c r="B29" s="1023" t="s">
        <v>359</v>
      </c>
      <c r="C29" s="296"/>
      <c r="D29" s="297">
        <f>SUM(D30:D35)</f>
        <v>4041</v>
      </c>
      <c r="E29" s="297">
        <f t="shared" ref="E29:G29" si="5">SUM(E30:E35)</f>
        <v>0</v>
      </c>
      <c r="F29" s="297"/>
      <c r="G29" s="297">
        <f t="shared" si="5"/>
        <v>0</v>
      </c>
      <c r="H29" s="298">
        <f t="shared" si="2"/>
        <v>4041</v>
      </c>
      <c r="I29" s="298">
        <f t="shared" si="2"/>
        <v>0</v>
      </c>
      <c r="J29" s="299"/>
      <c r="K29" s="1078" t="s">
        <v>360</v>
      </c>
    </row>
    <row r="30" spans="1:11" ht="13.5" customHeight="1" x14ac:dyDescent="0.2">
      <c r="A30" s="1021"/>
      <c r="B30" s="1024"/>
      <c r="C30" s="296">
        <v>1150</v>
      </c>
      <c r="D30" s="299">
        <v>177</v>
      </c>
      <c r="E30" s="300"/>
      <c r="F30" s="300"/>
      <c r="G30" s="300"/>
      <c r="H30" s="300">
        <f t="shared" si="2"/>
        <v>177</v>
      </c>
      <c r="I30" s="300">
        <f t="shared" si="2"/>
        <v>0</v>
      </c>
      <c r="J30" s="299"/>
      <c r="K30" s="1079"/>
    </row>
    <row r="31" spans="1:11" ht="12.75" customHeight="1" x14ac:dyDescent="0.2">
      <c r="A31" s="1021"/>
      <c r="B31" s="1024"/>
      <c r="C31" s="296">
        <v>1210</v>
      </c>
      <c r="D31" s="299">
        <v>9</v>
      </c>
      <c r="E31" s="300"/>
      <c r="F31" s="300"/>
      <c r="G31" s="300"/>
      <c r="H31" s="300">
        <f t="shared" si="2"/>
        <v>9</v>
      </c>
      <c r="I31" s="300">
        <f t="shared" si="2"/>
        <v>0</v>
      </c>
      <c r="J31" s="299"/>
      <c r="K31" s="1079"/>
    </row>
    <row r="32" spans="1:11" ht="14.25" customHeight="1" x14ac:dyDescent="0.2">
      <c r="A32" s="1021"/>
      <c r="B32" s="1024"/>
      <c r="C32" s="296">
        <v>2262</v>
      </c>
      <c r="D32" s="299">
        <v>95</v>
      </c>
      <c r="E32" s="300"/>
      <c r="F32" s="300"/>
      <c r="G32" s="300"/>
      <c r="H32" s="300">
        <f t="shared" si="2"/>
        <v>95</v>
      </c>
      <c r="I32" s="300">
        <f t="shared" si="2"/>
        <v>0</v>
      </c>
      <c r="J32" s="299"/>
      <c r="K32" s="1079"/>
    </row>
    <row r="33" spans="1:11" ht="12.75" customHeight="1" x14ac:dyDescent="0.2">
      <c r="A33" s="1021"/>
      <c r="B33" s="1024"/>
      <c r="C33" s="296">
        <v>2264</v>
      </c>
      <c r="D33" s="299">
        <v>3258</v>
      </c>
      <c r="E33" s="300"/>
      <c r="F33" s="300"/>
      <c r="G33" s="300"/>
      <c r="H33" s="300">
        <f t="shared" si="2"/>
        <v>3258</v>
      </c>
      <c r="I33" s="300">
        <f t="shared" si="2"/>
        <v>0</v>
      </c>
      <c r="J33" s="299"/>
      <c r="K33" s="1079"/>
    </row>
    <row r="34" spans="1:11" ht="12.75" customHeight="1" x14ac:dyDescent="0.2">
      <c r="A34" s="1021"/>
      <c r="B34" s="1024"/>
      <c r="C34" s="296">
        <v>2279</v>
      </c>
      <c r="D34" s="299">
        <v>300</v>
      </c>
      <c r="E34" s="300"/>
      <c r="F34" s="300"/>
      <c r="G34" s="300"/>
      <c r="H34" s="300">
        <f t="shared" si="2"/>
        <v>300</v>
      </c>
      <c r="I34" s="300">
        <f t="shared" si="2"/>
        <v>0</v>
      </c>
      <c r="J34" s="299"/>
      <c r="K34" s="1079"/>
    </row>
    <row r="35" spans="1:11" ht="14.25" customHeight="1" x14ac:dyDescent="0.2">
      <c r="A35" s="1022"/>
      <c r="B35" s="1025"/>
      <c r="C35" s="296">
        <v>2314</v>
      </c>
      <c r="D35" s="299">
        <v>202</v>
      </c>
      <c r="E35" s="300"/>
      <c r="F35" s="300"/>
      <c r="G35" s="300"/>
      <c r="H35" s="300">
        <f t="shared" si="2"/>
        <v>202</v>
      </c>
      <c r="I35" s="300">
        <f t="shared" si="2"/>
        <v>0</v>
      </c>
      <c r="J35" s="299"/>
      <c r="K35" s="1080"/>
    </row>
    <row r="36" spans="1:11" ht="16.5" customHeight="1" x14ac:dyDescent="0.2">
      <c r="A36" s="1020" t="s">
        <v>361</v>
      </c>
      <c r="B36" s="1023" t="s">
        <v>362</v>
      </c>
      <c r="C36" s="301"/>
      <c r="D36" s="297">
        <f>SUM(D37:D43)</f>
        <v>70669</v>
      </c>
      <c r="E36" s="297">
        <f t="shared" ref="E36:G36" si="6">SUM(E37:E43)</f>
        <v>0</v>
      </c>
      <c r="F36" s="297">
        <f t="shared" si="6"/>
        <v>0</v>
      </c>
      <c r="G36" s="297">
        <f t="shared" si="6"/>
        <v>0</v>
      </c>
      <c r="H36" s="298">
        <f t="shared" si="2"/>
        <v>70669</v>
      </c>
      <c r="I36" s="298">
        <f t="shared" si="2"/>
        <v>0</v>
      </c>
      <c r="J36" s="299"/>
      <c r="K36" s="1078" t="s">
        <v>363</v>
      </c>
    </row>
    <row r="37" spans="1:11" ht="12.75" customHeight="1" x14ac:dyDescent="0.2">
      <c r="A37" s="1021"/>
      <c r="B37" s="1024"/>
      <c r="C37" s="302">
        <v>1150</v>
      </c>
      <c r="D37" s="299">
        <v>13379</v>
      </c>
      <c r="E37" s="300"/>
      <c r="F37" s="300"/>
      <c r="G37" s="300"/>
      <c r="H37" s="300">
        <f t="shared" si="2"/>
        <v>13379</v>
      </c>
      <c r="I37" s="300">
        <f t="shared" si="2"/>
        <v>0</v>
      </c>
      <c r="J37" s="300"/>
      <c r="K37" s="1079"/>
    </row>
    <row r="38" spans="1:11" ht="12.75" customHeight="1" x14ac:dyDescent="0.2">
      <c r="A38" s="1021"/>
      <c r="B38" s="1024"/>
      <c r="C38" s="302">
        <v>1210</v>
      </c>
      <c r="D38" s="299">
        <v>669</v>
      </c>
      <c r="E38" s="300"/>
      <c r="F38" s="300"/>
      <c r="G38" s="300"/>
      <c r="H38" s="300">
        <f t="shared" si="2"/>
        <v>669</v>
      </c>
      <c r="I38" s="300">
        <f t="shared" si="2"/>
        <v>0</v>
      </c>
      <c r="J38" s="300"/>
      <c r="K38" s="1079"/>
    </row>
    <row r="39" spans="1:11" ht="12.75" customHeight="1" x14ac:dyDescent="0.2">
      <c r="A39" s="1021"/>
      <c r="B39" s="1024"/>
      <c r="C39" s="302">
        <v>2262</v>
      </c>
      <c r="D39" s="299">
        <v>650</v>
      </c>
      <c r="E39" s="300"/>
      <c r="F39" s="300"/>
      <c r="G39" s="300"/>
      <c r="H39" s="300">
        <f t="shared" si="2"/>
        <v>650</v>
      </c>
      <c r="I39" s="300">
        <f t="shared" si="2"/>
        <v>0</v>
      </c>
      <c r="J39" s="300"/>
      <c r="K39" s="1079"/>
    </row>
    <row r="40" spans="1:11" ht="12.75" customHeight="1" x14ac:dyDescent="0.2">
      <c r="A40" s="1021"/>
      <c r="B40" s="1024"/>
      <c r="C40" s="302">
        <v>2264</v>
      </c>
      <c r="D40" s="299">
        <v>31471</v>
      </c>
      <c r="E40" s="300"/>
      <c r="F40" s="300"/>
      <c r="G40" s="300"/>
      <c r="H40" s="300">
        <f t="shared" si="2"/>
        <v>31471</v>
      </c>
      <c r="I40" s="300">
        <f t="shared" si="2"/>
        <v>0</v>
      </c>
      <c r="J40" s="300"/>
      <c r="K40" s="1079"/>
    </row>
    <row r="41" spans="1:11" ht="12.75" customHeight="1" x14ac:dyDescent="0.2">
      <c r="A41" s="1021"/>
      <c r="B41" s="1024"/>
      <c r="C41" s="302">
        <v>2279</v>
      </c>
      <c r="D41" s="299">
        <v>22904</v>
      </c>
      <c r="E41" s="300"/>
      <c r="F41" s="300"/>
      <c r="G41" s="300"/>
      <c r="H41" s="300">
        <f t="shared" si="2"/>
        <v>22904</v>
      </c>
      <c r="I41" s="300">
        <f t="shared" si="2"/>
        <v>0</v>
      </c>
      <c r="J41" s="300"/>
      <c r="K41" s="1079"/>
    </row>
    <row r="42" spans="1:11" ht="12.75" customHeight="1" x14ac:dyDescent="0.2">
      <c r="A42" s="1021"/>
      <c r="B42" s="1024"/>
      <c r="C42" s="302">
        <v>2312</v>
      </c>
      <c r="D42" s="299">
        <v>0</v>
      </c>
      <c r="E42" s="300"/>
      <c r="F42" s="300"/>
      <c r="G42" s="300"/>
      <c r="H42" s="300">
        <f t="shared" si="2"/>
        <v>0</v>
      </c>
      <c r="I42" s="300">
        <f t="shared" si="2"/>
        <v>0</v>
      </c>
      <c r="J42" s="300"/>
      <c r="K42" s="1079"/>
    </row>
    <row r="43" spans="1:11" ht="12.75" customHeight="1" x14ac:dyDescent="0.2">
      <c r="A43" s="1022"/>
      <c r="B43" s="1025"/>
      <c r="C43" s="302">
        <v>2314</v>
      </c>
      <c r="D43" s="299">
        <v>1596</v>
      </c>
      <c r="E43" s="300"/>
      <c r="F43" s="300"/>
      <c r="G43" s="300"/>
      <c r="H43" s="300">
        <f t="shared" si="2"/>
        <v>1596</v>
      </c>
      <c r="I43" s="300">
        <f t="shared" si="2"/>
        <v>0</v>
      </c>
      <c r="J43" s="300"/>
      <c r="K43" s="1080"/>
    </row>
    <row r="44" spans="1:11" ht="15.75" customHeight="1" x14ac:dyDescent="0.2">
      <c r="A44" s="1020" t="s">
        <v>364</v>
      </c>
      <c r="B44" s="1023" t="s">
        <v>365</v>
      </c>
      <c r="C44" s="301"/>
      <c r="D44" s="297">
        <f>SUM(D45:D50)</f>
        <v>12000</v>
      </c>
      <c r="E44" s="297">
        <f>SUM(E45:E50)</f>
        <v>0</v>
      </c>
      <c r="F44" s="297">
        <f>SUM(F45:F50)</f>
        <v>4000</v>
      </c>
      <c r="G44" s="297">
        <f>SUM(G45:G50)</f>
        <v>0</v>
      </c>
      <c r="H44" s="298">
        <f t="shared" si="2"/>
        <v>16000</v>
      </c>
      <c r="I44" s="298">
        <f t="shared" si="2"/>
        <v>0</v>
      </c>
      <c r="J44" s="299" t="s">
        <v>1125</v>
      </c>
      <c r="K44" s="1078" t="s">
        <v>366</v>
      </c>
    </row>
    <row r="45" spans="1:11" ht="12.75" customHeight="1" x14ac:dyDescent="0.2">
      <c r="A45" s="1021"/>
      <c r="B45" s="1024"/>
      <c r="C45" s="302">
        <v>1150</v>
      </c>
      <c r="D45" s="299">
        <v>1142</v>
      </c>
      <c r="E45" s="300"/>
      <c r="F45" s="300">
        <v>200</v>
      </c>
      <c r="G45" s="300"/>
      <c r="H45" s="300">
        <f t="shared" si="2"/>
        <v>1342</v>
      </c>
      <c r="I45" s="300">
        <f t="shared" si="2"/>
        <v>0</v>
      </c>
      <c r="J45" s="300"/>
      <c r="K45" s="1079"/>
    </row>
    <row r="46" spans="1:11" ht="12.75" customHeight="1" x14ac:dyDescent="0.2">
      <c r="A46" s="1021"/>
      <c r="B46" s="1024"/>
      <c r="C46" s="302">
        <v>1210</v>
      </c>
      <c r="D46" s="299">
        <v>58</v>
      </c>
      <c r="E46" s="300"/>
      <c r="F46" s="300">
        <v>10</v>
      </c>
      <c r="G46" s="300"/>
      <c r="H46" s="300">
        <f t="shared" si="2"/>
        <v>68</v>
      </c>
      <c r="I46" s="300">
        <f t="shared" si="2"/>
        <v>0</v>
      </c>
      <c r="J46" s="300"/>
      <c r="K46" s="1079"/>
    </row>
    <row r="47" spans="1:11" ht="12.75" customHeight="1" x14ac:dyDescent="0.2">
      <c r="A47" s="1021"/>
      <c r="B47" s="1024"/>
      <c r="C47" s="302">
        <v>2231</v>
      </c>
      <c r="D47" s="299">
        <v>200</v>
      </c>
      <c r="E47" s="300"/>
      <c r="F47" s="300">
        <v>-200</v>
      </c>
      <c r="G47" s="300"/>
      <c r="H47" s="300">
        <f t="shared" si="2"/>
        <v>0</v>
      </c>
      <c r="I47" s="300">
        <f t="shared" si="2"/>
        <v>0</v>
      </c>
      <c r="J47" s="300"/>
      <c r="K47" s="1079"/>
    </row>
    <row r="48" spans="1:11" ht="12.75" customHeight="1" x14ac:dyDescent="0.2">
      <c r="A48" s="1021"/>
      <c r="B48" s="1024"/>
      <c r="C48" s="302">
        <v>2264</v>
      </c>
      <c r="D48" s="299">
        <v>6500</v>
      </c>
      <c r="E48" s="300"/>
      <c r="F48" s="300">
        <v>1544</v>
      </c>
      <c r="G48" s="300"/>
      <c r="H48" s="300">
        <f t="shared" si="2"/>
        <v>8044</v>
      </c>
      <c r="I48" s="300">
        <f t="shared" si="2"/>
        <v>0</v>
      </c>
      <c r="J48" s="300"/>
      <c r="K48" s="1079"/>
    </row>
    <row r="49" spans="1:11" ht="12.75" customHeight="1" x14ac:dyDescent="0.2">
      <c r="A49" s="1021"/>
      <c r="B49" s="1024"/>
      <c r="C49" s="302">
        <v>2279</v>
      </c>
      <c r="D49" s="299">
        <v>3900</v>
      </c>
      <c r="E49" s="300"/>
      <c r="F49" s="300">
        <f>-1541+1427+2573</f>
        <v>2459</v>
      </c>
      <c r="G49" s="300"/>
      <c r="H49" s="300">
        <f t="shared" si="2"/>
        <v>6359</v>
      </c>
      <c r="I49" s="300">
        <f t="shared" si="2"/>
        <v>0</v>
      </c>
      <c r="J49" s="300" t="s">
        <v>1126</v>
      </c>
      <c r="K49" s="1079"/>
    </row>
    <row r="50" spans="1:11" ht="12.75" customHeight="1" x14ac:dyDescent="0.2">
      <c r="A50" s="1022"/>
      <c r="B50" s="1025"/>
      <c r="C50" s="302">
        <v>2314</v>
      </c>
      <c r="D50" s="299">
        <v>200</v>
      </c>
      <c r="E50" s="300"/>
      <c r="F50" s="300">
        <v>-13</v>
      </c>
      <c r="G50" s="300"/>
      <c r="H50" s="300">
        <f t="shared" si="2"/>
        <v>187</v>
      </c>
      <c r="I50" s="300">
        <f t="shared" si="2"/>
        <v>0</v>
      </c>
      <c r="J50" s="300"/>
      <c r="K50" s="1080"/>
    </row>
    <row r="51" spans="1:11" ht="15.75" customHeight="1" x14ac:dyDescent="0.2">
      <c r="A51" s="1020" t="s">
        <v>367</v>
      </c>
      <c r="B51" s="1023" t="s">
        <v>368</v>
      </c>
      <c r="C51" s="304"/>
      <c r="D51" s="297">
        <f>SUM(D52:D57)</f>
        <v>54864</v>
      </c>
      <c r="E51" s="297">
        <f t="shared" ref="E51:G51" si="7">SUM(E52:E57)</f>
        <v>0</v>
      </c>
      <c r="F51" s="297">
        <f t="shared" si="7"/>
        <v>0</v>
      </c>
      <c r="G51" s="297">
        <f t="shared" si="7"/>
        <v>0</v>
      </c>
      <c r="H51" s="298">
        <f t="shared" si="2"/>
        <v>54864</v>
      </c>
      <c r="I51" s="298">
        <f t="shared" si="2"/>
        <v>0</v>
      </c>
      <c r="J51" s="299"/>
      <c r="K51" s="1078" t="s">
        <v>369</v>
      </c>
    </row>
    <row r="52" spans="1:11" ht="13.5" customHeight="1" x14ac:dyDescent="0.2">
      <c r="A52" s="1021"/>
      <c r="B52" s="1024"/>
      <c r="C52" s="302">
        <v>1150</v>
      </c>
      <c r="D52" s="299">
        <v>11413</v>
      </c>
      <c r="E52" s="300"/>
      <c r="F52" s="300"/>
      <c r="G52" s="300"/>
      <c r="H52" s="300">
        <f t="shared" si="2"/>
        <v>11413</v>
      </c>
      <c r="I52" s="300">
        <f t="shared" si="2"/>
        <v>0</v>
      </c>
      <c r="J52" s="299"/>
      <c r="K52" s="1079"/>
    </row>
    <row r="53" spans="1:11" ht="12" customHeight="1" x14ac:dyDescent="0.2">
      <c r="A53" s="1021"/>
      <c r="B53" s="1024"/>
      <c r="C53" s="302">
        <v>1210</v>
      </c>
      <c r="D53" s="299">
        <v>581</v>
      </c>
      <c r="E53" s="300"/>
      <c r="F53" s="300"/>
      <c r="G53" s="300"/>
      <c r="H53" s="300">
        <f t="shared" si="2"/>
        <v>581</v>
      </c>
      <c r="I53" s="300">
        <f t="shared" si="2"/>
        <v>0</v>
      </c>
      <c r="J53" s="299"/>
      <c r="K53" s="1079"/>
    </row>
    <row r="54" spans="1:11" ht="12.75" customHeight="1" x14ac:dyDescent="0.2">
      <c r="A54" s="1021"/>
      <c r="B54" s="1024"/>
      <c r="C54" s="302">
        <v>2262</v>
      </c>
      <c r="D54" s="299">
        <v>400</v>
      </c>
      <c r="E54" s="300"/>
      <c r="F54" s="300"/>
      <c r="G54" s="300"/>
      <c r="H54" s="300">
        <f t="shared" si="2"/>
        <v>400</v>
      </c>
      <c r="I54" s="300">
        <f t="shared" si="2"/>
        <v>0</v>
      </c>
      <c r="J54" s="299"/>
      <c r="K54" s="1079"/>
    </row>
    <row r="55" spans="1:11" ht="14.25" customHeight="1" x14ac:dyDescent="0.2">
      <c r="A55" s="1021"/>
      <c r="B55" s="1024"/>
      <c r="C55" s="302">
        <v>2264</v>
      </c>
      <c r="D55" s="299">
        <v>24724</v>
      </c>
      <c r="E55" s="300"/>
      <c r="F55" s="300"/>
      <c r="G55" s="300"/>
      <c r="H55" s="300">
        <f t="shared" si="2"/>
        <v>24724</v>
      </c>
      <c r="I55" s="300">
        <f t="shared" si="2"/>
        <v>0</v>
      </c>
      <c r="J55" s="299"/>
      <c r="K55" s="1079"/>
    </row>
    <row r="56" spans="1:11" ht="13.5" customHeight="1" x14ac:dyDescent="0.2">
      <c r="A56" s="1021"/>
      <c r="B56" s="1024"/>
      <c r="C56" s="302">
        <v>2279</v>
      </c>
      <c r="D56" s="299">
        <v>15382</v>
      </c>
      <c r="E56" s="300"/>
      <c r="F56" s="300"/>
      <c r="G56" s="300"/>
      <c r="H56" s="300">
        <f t="shared" si="2"/>
        <v>15382</v>
      </c>
      <c r="I56" s="300">
        <f t="shared" si="2"/>
        <v>0</v>
      </c>
      <c r="J56" s="299"/>
      <c r="K56" s="1079"/>
    </row>
    <row r="57" spans="1:11" ht="14.25" customHeight="1" x14ac:dyDescent="0.2">
      <c r="A57" s="1022"/>
      <c r="B57" s="1025"/>
      <c r="C57" s="302">
        <v>2314</v>
      </c>
      <c r="D57" s="299">
        <v>2364</v>
      </c>
      <c r="E57" s="300"/>
      <c r="F57" s="300"/>
      <c r="G57" s="300"/>
      <c r="H57" s="300">
        <f t="shared" si="2"/>
        <v>2364</v>
      </c>
      <c r="I57" s="300">
        <f t="shared" si="2"/>
        <v>0</v>
      </c>
      <c r="J57" s="299"/>
      <c r="K57" s="1080"/>
    </row>
    <row r="58" spans="1:11" ht="15.75" customHeight="1" x14ac:dyDescent="0.2">
      <c r="A58" s="305" t="s">
        <v>370</v>
      </c>
      <c r="B58" s="295" t="s">
        <v>371</v>
      </c>
      <c r="C58" s="288"/>
      <c r="D58" s="289">
        <f t="shared" ref="D58:I58" si="8">SUM(D59,D64,D69,D72)</f>
        <v>6485</v>
      </c>
      <c r="E58" s="289">
        <f t="shared" si="8"/>
        <v>8887</v>
      </c>
      <c r="F58" s="289">
        <f t="shared" si="8"/>
        <v>0</v>
      </c>
      <c r="G58" s="289">
        <f t="shared" si="8"/>
        <v>0</v>
      </c>
      <c r="H58" s="289">
        <f t="shared" si="8"/>
        <v>6485</v>
      </c>
      <c r="I58" s="289">
        <f t="shared" si="8"/>
        <v>8887</v>
      </c>
      <c r="J58" s="291"/>
      <c r="K58" s="291"/>
    </row>
    <row r="59" spans="1:11" ht="13.5" customHeight="1" x14ac:dyDescent="0.2">
      <c r="A59" s="1033" t="s">
        <v>372</v>
      </c>
      <c r="B59" s="1036" t="s">
        <v>373</v>
      </c>
      <c r="C59" s="288"/>
      <c r="D59" s="289">
        <f>SUM(D60:D63)</f>
        <v>4005</v>
      </c>
      <c r="E59" s="289">
        <f t="shared" ref="E59:G59" si="9">SUM(E60:E63)</f>
        <v>0</v>
      </c>
      <c r="F59" s="289">
        <f t="shared" si="9"/>
        <v>0</v>
      </c>
      <c r="G59" s="289">
        <f t="shared" si="9"/>
        <v>0</v>
      </c>
      <c r="H59" s="290">
        <f t="shared" si="2"/>
        <v>4005</v>
      </c>
      <c r="I59" s="290">
        <f t="shared" si="2"/>
        <v>0</v>
      </c>
      <c r="J59" s="291"/>
      <c r="K59" s="1093" t="s">
        <v>374</v>
      </c>
    </row>
    <row r="60" spans="1:11" ht="12.75" customHeight="1" x14ac:dyDescent="0.2">
      <c r="A60" s="1034"/>
      <c r="B60" s="1037"/>
      <c r="C60" s="292">
        <v>1150</v>
      </c>
      <c r="D60" s="293">
        <v>1200</v>
      </c>
      <c r="E60" s="291"/>
      <c r="F60" s="291"/>
      <c r="G60" s="291"/>
      <c r="H60" s="291">
        <f t="shared" si="2"/>
        <v>1200</v>
      </c>
      <c r="I60" s="291">
        <f t="shared" si="2"/>
        <v>0</v>
      </c>
      <c r="J60" s="291"/>
      <c r="K60" s="1093"/>
    </row>
    <row r="61" spans="1:11" ht="12.75" customHeight="1" x14ac:dyDescent="0.2">
      <c r="A61" s="1034"/>
      <c r="B61" s="1037"/>
      <c r="C61" s="292">
        <v>1210</v>
      </c>
      <c r="D61" s="293">
        <v>60</v>
      </c>
      <c r="E61" s="291"/>
      <c r="F61" s="291"/>
      <c r="G61" s="291"/>
      <c r="H61" s="291">
        <f t="shared" si="2"/>
        <v>60</v>
      </c>
      <c r="I61" s="291">
        <f t="shared" si="2"/>
        <v>0</v>
      </c>
      <c r="J61" s="291"/>
      <c r="K61" s="1093"/>
    </row>
    <row r="62" spans="1:11" ht="12.75" customHeight="1" x14ac:dyDescent="0.2">
      <c r="A62" s="1034"/>
      <c r="B62" s="1037"/>
      <c r="C62" s="292">
        <v>2279</v>
      </c>
      <c r="D62" s="293">
        <v>2505</v>
      </c>
      <c r="E62" s="291"/>
      <c r="F62" s="291"/>
      <c r="G62" s="291"/>
      <c r="H62" s="291">
        <f t="shared" si="2"/>
        <v>2505</v>
      </c>
      <c r="I62" s="291">
        <f t="shared" si="2"/>
        <v>0</v>
      </c>
      <c r="J62" s="291"/>
      <c r="K62" s="1093"/>
    </row>
    <row r="63" spans="1:11" ht="12.75" customHeight="1" x14ac:dyDescent="0.2">
      <c r="A63" s="1035"/>
      <c r="B63" s="1038"/>
      <c r="C63" s="292">
        <v>2314</v>
      </c>
      <c r="D63" s="293">
        <v>240</v>
      </c>
      <c r="E63" s="291"/>
      <c r="F63" s="291"/>
      <c r="G63" s="291"/>
      <c r="H63" s="291">
        <f t="shared" si="2"/>
        <v>240</v>
      </c>
      <c r="I63" s="291">
        <f t="shared" si="2"/>
        <v>0</v>
      </c>
      <c r="J63" s="291"/>
      <c r="K63" s="1093"/>
    </row>
    <row r="64" spans="1:11" ht="15" customHeight="1" x14ac:dyDescent="0.2">
      <c r="A64" s="1020" t="s">
        <v>375</v>
      </c>
      <c r="B64" s="1023" t="s">
        <v>376</v>
      </c>
      <c r="C64" s="301"/>
      <c r="D64" s="297">
        <f>SUM(D65:D68)</f>
        <v>1730</v>
      </c>
      <c r="E64" s="297">
        <f t="shared" ref="E64:G64" si="10">SUM(E65:E68)</f>
        <v>7015</v>
      </c>
      <c r="F64" s="297">
        <f t="shared" si="10"/>
        <v>0</v>
      </c>
      <c r="G64" s="297">
        <f t="shared" si="10"/>
        <v>0</v>
      </c>
      <c r="H64" s="298">
        <f t="shared" si="2"/>
        <v>1730</v>
      </c>
      <c r="I64" s="298">
        <f t="shared" si="2"/>
        <v>7015</v>
      </c>
      <c r="J64" s="299"/>
      <c r="K64" s="1078" t="s">
        <v>377</v>
      </c>
    </row>
    <row r="65" spans="1:11" ht="12.75" customHeight="1" x14ac:dyDescent="0.2">
      <c r="A65" s="1021"/>
      <c r="B65" s="1024"/>
      <c r="C65" s="296">
        <v>1150</v>
      </c>
      <c r="D65" s="299">
        <v>860</v>
      </c>
      <c r="E65" s="300">
        <v>2387</v>
      </c>
      <c r="F65" s="300"/>
      <c r="G65" s="300"/>
      <c r="H65" s="300">
        <f t="shared" si="2"/>
        <v>860</v>
      </c>
      <c r="I65" s="300">
        <f t="shared" si="2"/>
        <v>2387</v>
      </c>
      <c r="J65" s="299"/>
      <c r="K65" s="1079"/>
    </row>
    <row r="66" spans="1:11" ht="12.75" customHeight="1" x14ac:dyDescent="0.2">
      <c r="A66" s="1021"/>
      <c r="B66" s="1024"/>
      <c r="C66" s="296">
        <v>1210</v>
      </c>
      <c r="D66" s="299">
        <v>43</v>
      </c>
      <c r="E66" s="300">
        <v>120</v>
      </c>
      <c r="F66" s="300"/>
      <c r="G66" s="300"/>
      <c r="H66" s="300">
        <f t="shared" si="2"/>
        <v>43</v>
      </c>
      <c r="I66" s="300">
        <f t="shared" si="2"/>
        <v>120</v>
      </c>
      <c r="J66" s="299"/>
      <c r="K66" s="1079"/>
    </row>
    <row r="67" spans="1:11" ht="16.5" customHeight="1" x14ac:dyDescent="0.2">
      <c r="A67" s="1021"/>
      <c r="B67" s="1024"/>
      <c r="C67" s="296">
        <v>2279</v>
      </c>
      <c r="D67" s="299">
        <v>827</v>
      </c>
      <c r="E67" s="300">
        <v>4108</v>
      </c>
      <c r="F67" s="300"/>
      <c r="G67" s="300"/>
      <c r="H67" s="300">
        <f t="shared" si="2"/>
        <v>827</v>
      </c>
      <c r="I67" s="300">
        <f t="shared" si="2"/>
        <v>4108</v>
      </c>
      <c r="J67" s="299"/>
      <c r="K67" s="1079"/>
    </row>
    <row r="68" spans="1:11" ht="13.5" customHeight="1" x14ac:dyDescent="0.2">
      <c r="A68" s="1022"/>
      <c r="B68" s="1025"/>
      <c r="C68" s="296">
        <v>2314</v>
      </c>
      <c r="D68" s="299">
        <v>0</v>
      </c>
      <c r="E68" s="300">
        <v>400</v>
      </c>
      <c r="F68" s="300"/>
      <c r="G68" s="300"/>
      <c r="H68" s="300">
        <f t="shared" si="2"/>
        <v>0</v>
      </c>
      <c r="I68" s="300">
        <f t="shared" si="2"/>
        <v>400</v>
      </c>
      <c r="J68" s="299"/>
      <c r="K68" s="1080"/>
    </row>
    <row r="69" spans="1:11" ht="12.75" customHeight="1" x14ac:dyDescent="0.2">
      <c r="A69" s="1020" t="s">
        <v>378</v>
      </c>
      <c r="B69" s="1023" t="s">
        <v>379</v>
      </c>
      <c r="C69" s="301"/>
      <c r="D69" s="297">
        <f>SUM(D70:D71)</f>
        <v>550</v>
      </c>
      <c r="E69" s="297">
        <f>SUM(E70:E71)</f>
        <v>0</v>
      </c>
      <c r="F69" s="297">
        <f>SUM(F70:F71)</f>
        <v>0</v>
      </c>
      <c r="G69" s="297">
        <f>SUM(G70:G71)</f>
        <v>0</v>
      </c>
      <c r="H69" s="298">
        <f t="shared" si="2"/>
        <v>550</v>
      </c>
      <c r="I69" s="298">
        <f t="shared" si="2"/>
        <v>0</v>
      </c>
      <c r="J69" s="300"/>
      <c r="K69" s="1090" t="s">
        <v>380</v>
      </c>
    </row>
    <row r="70" spans="1:11" ht="14.25" customHeight="1" x14ac:dyDescent="0.2">
      <c r="A70" s="1021"/>
      <c r="B70" s="1024"/>
      <c r="C70" s="296">
        <v>2312</v>
      </c>
      <c r="D70" s="299">
        <v>100</v>
      </c>
      <c r="E70" s="300"/>
      <c r="F70" s="300"/>
      <c r="G70" s="300"/>
      <c r="H70" s="300">
        <f t="shared" si="2"/>
        <v>100</v>
      </c>
      <c r="I70" s="300">
        <f t="shared" si="2"/>
        <v>0</v>
      </c>
      <c r="J70" s="299"/>
      <c r="K70" s="1091"/>
    </row>
    <row r="71" spans="1:11" ht="12.75" customHeight="1" x14ac:dyDescent="0.2">
      <c r="A71" s="1022"/>
      <c r="B71" s="1025"/>
      <c r="C71" s="296">
        <v>2314</v>
      </c>
      <c r="D71" s="299">
        <v>450</v>
      </c>
      <c r="E71" s="300"/>
      <c r="F71" s="300"/>
      <c r="G71" s="300"/>
      <c r="H71" s="300">
        <f t="shared" si="2"/>
        <v>450</v>
      </c>
      <c r="I71" s="300">
        <f t="shared" si="2"/>
        <v>0</v>
      </c>
      <c r="J71" s="300"/>
      <c r="K71" s="1092"/>
    </row>
    <row r="72" spans="1:11" x14ac:dyDescent="0.2">
      <c r="A72" s="1020" t="s">
        <v>381</v>
      </c>
      <c r="B72" s="1023" t="s">
        <v>382</v>
      </c>
      <c r="C72" s="296"/>
      <c r="D72" s="297">
        <f>SUM(D73:D74)</f>
        <v>200</v>
      </c>
      <c r="E72" s="297">
        <f>SUM(E73:E74)</f>
        <v>1872</v>
      </c>
      <c r="F72" s="297">
        <f>SUM(F73:F74)</f>
        <v>0</v>
      </c>
      <c r="G72" s="297">
        <f>SUM(G73:G74)</f>
        <v>0</v>
      </c>
      <c r="H72" s="298">
        <f t="shared" si="2"/>
        <v>200</v>
      </c>
      <c r="I72" s="298">
        <f t="shared" si="2"/>
        <v>1872</v>
      </c>
      <c r="J72" s="300"/>
      <c r="K72" s="1078" t="s">
        <v>383</v>
      </c>
    </row>
    <row r="73" spans="1:11" ht="12.75" customHeight="1" x14ac:dyDescent="0.2">
      <c r="A73" s="1021"/>
      <c r="B73" s="1024"/>
      <c r="C73" s="296">
        <v>2269</v>
      </c>
      <c r="D73" s="299">
        <v>0</v>
      </c>
      <c r="E73" s="300">
        <v>300</v>
      </c>
      <c r="F73" s="300"/>
      <c r="G73" s="300"/>
      <c r="H73" s="300">
        <f t="shared" si="2"/>
        <v>0</v>
      </c>
      <c r="I73" s="300">
        <f t="shared" si="2"/>
        <v>300</v>
      </c>
      <c r="J73" s="299"/>
      <c r="K73" s="1079"/>
    </row>
    <row r="74" spans="1:11" ht="15.75" customHeight="1" x14ac:dyDescent="0.2">
      <c r="A74" s="1022"/>
      <c r="B74" s="1025"/>
      <c r="C74" s="296">
        <v>2279</v>
      </c>
      <c r="D74" s="299">
        <v>200</v>
      </c>
      <c r="E74" s="300">
        <v>1572</v>
      </c>
      <c r="F74" s="300"/>
      <c r="G74" s="300"/>
      <c r="H74" s="300">
        <f t="shared" si="2"/>
        <v>200</v>
      </c>
      <c r="I74" s="300">
        <f t="shared" si="2"/>
        <v>1572</v>
      </c>
      <c r="J74" s="299"/>
      <c r="K74" s="1080"/>
    </row>
    <row r="75" spans="1:11" ht="18" customHeight="1" x14ac:dyDescent="0.2">
      <c r="A75" s="305" t="s">
        <v>384</v>
      </c>
      <c r="B75" s="295" t="s">
        <v>385</v>
      </c>
      <c r="C75" s="294"/>
      <c r="D75" s="289">
        <f t="shared" ref="D75:I75" si="11">SUM(D76,D79,D83,D89,D92,D98,D102)</f>
        <v>12302</v>
      </c>
      <c r="E75" s="289">
        <f t="shared" si="11"/>
        <v>4264</v>
      </c>
      <c r="F75" s="289">
        <f t="shared" si="11"/>
        <v>0</v>
      </c>
      <c r="G75" s="289">
        <f t="shared" si="11"/>
        <v>0</v>
      </c>
      <c r="H75" s="289">
        <f t="shared" si="11"/>
        <v>12302</v>
      </c>
      <c r="I75" s="289">
        <f t="shared" si="11"/>
        <v>4264</v>
      </c>
      <c r="J75" s="293"/>
      <c r="K75" s="291"/>
    </row>
    <row r="76" spans="1:11" ht="18.75" customHeight="1" x14ac:dyDescent="0.2">
      <c r="A76" s="1033" t="s">
        <v>386</v>
      </c>
      <c r="B76" s="1048" t="s">
        <v>387</v>
      </c>
      <c r="C76" s="292"/>
      <c r="D76" s="289">
        <f>SUM(D77:D78)</f>
        <v>116</v>
      </c>
      <c r="E76" s="289">
        <f t="shared" ref="E76:G76" si="12">SUM(E77:E78)</f>
        <v>0</v>
      </c>
      <c r="F76" s="289">
        <f t="shared" si="12"/>
        <v>0</v>
      </c>
      <c r="G76" s="289">
        <f t="shared" si="12"/>
        <v>0</v>
      </c>
      <c r="H76" s="290">
        <f t="shared" si="2"/>
        <v>116</v>
      </c>
      <c r="I76" s="290">
        <f t="shared" si="2"/>
        <v>0</v>
      </c>
      <c r="J76" s="291"/>
      <c r="K76" s="1084" t="s">
        <v>388</v>
      </c>
    </row>
    <row r="77" spans="1:11" ht="18.75" customHeight="1" x14ac:dyDescent="0.2">
      <c r="A77" s="1034"/>
      <c r="B77" s="1049"/>
      <c r="C77" s="292">
        <v>1150</v>
      </c>
      <c r="D77" s="293">
        <v>110</v>
      </c>
      <c r="E77" s="291"/>
      <c r="F77" s="291"/>
      <c r="G77" s="291"/>
      <c r="H77" s="291">
        <f t="shared" si="2"/>
        <v>110</v>
      </c>
      <c r="I77" s="291">
        <f t="shared" si="2"/>
        <v>0</v>
      </c>
      <c r="J77" s="291"/>
      <c r="K77" s="1089"/>
    </row>
    <row r="78" spans="1:11" ht="18.75" customHeight="1" x14ac:dyDescent="0.2">
      <c r="A78" s="1035"/>
      <c r="B78" s="1050"/>
      <c r="C78" s="292">
        <v>1210</v>
      </c>
      <c r="D78" s="293">
        <v>6</v>
      </c>
      <c r="E78" s="291"/>
      <c r="F78" s="291"/>
      <c r="G78" s="291"/>
      <c r="H78" s="291">
        <f t="shared" si="2"/>
        <v>6</v>
      </c>
      <c r="I78" s="291">
        <f t="shared" si="2"/>
        <v>0</v>
      </c>
      <c r="J78" s="291"/>
      <c r="K78" s="1085"/>
    </row>
    <row r="79" spans="1:11" ht="15" customHeight="1" x14ac:dyDescent="0.2">
      <c r="A79" s="1033" t="s">
        <v>389</v>
      </c>
      <c r="B79" s="1036" t="s">
        <v>390</v>
      </c>
      <c r="C79" s="292"/>
      <c r="D79" s="289">
        <f>SUM(D80:D82)</f>
        <v>200</v>
      </c>
      <c r="E79" s="289">
        <f t="shared" ref="E79:G79" si="13">SUM(E80:E82)</f>
        <v>0</v>
      </c>
      <c r="F79" s="289">
        <f t="shared" si="13"/>
        <v>0</v>
      </c>
      <c r="G79" s="289">
        <f t="shared" si="13"/>
        <v>0</v>
      </c>
      <c r="H79" s="290">
        <f t="shared" si="2"/>
        <v>200</v>
      </c>
      <c r="I79" s="290">
        <f t="shared" si="2"/>
        <v>0</v>
      </c>
      <c r="J79" s="291"/>
      <c r="K79" s="1084" t="s">
        <v>391</v>
      </c>
    </row>
    <row r="80" spans="1:11" ht="15" customHeight="1" x14ac:dyDescent="0.2">
      <c r="A80" s="1034"/>
      <c r="B80" s="1037"/>
      <c r="C80" s="292">
        <v>1150</v>
      </c>
      <c r="D80" s="293">
        <v>95</v>
      </c>
      <c r="E80" s="291"/>
      <c r="F80" s="291"/>
      <c r="G80" s="291"/>
      <c r="H80" s="291">
        <f t="shared" si="2"/>
        <v>95</v>
      </c>
      <c r="I80" s="291">
        <f t="shared" si="2"/>
        <v>0</v>
      </c>
      <c r="J80" s="291"/>
      <c r="K80" s="1089"/>
    </row>
    <row r="81" spans="1:11" ht="15" customHeight="1" x14ac:dyDescent="0.2">
      <c r="A81" s="1034"/>
      <c r="B81" s="1037"/>
      <c r="C81" s="292">
        <v>1210</v>
      </c>
      <c r="D81" s="293">
        <v>5</v>
      </c>
      <c r="E81" s="291"/>
      <c r="F81" s="291"/>
      <c r="G81" s="291"/>
      <c r="H81" s="291">
        <f t="shared" si="2"/>
        <v>5</v>
      </c>
      <c r="I81" s="291">
        <f t="shared" si="2"/>
        <v>0</v>
      </c>
      <c r="J81" s="291"/>
      <c r="K81" s="1089"/>
    </row>
    <row r="82" spans="1:11" ht="15" customHeight="1" x14ac:dyDescent="0.2">
      <c r="A82" s="1035"/>
      <c r="B82" s="1038"/>
      <c r="C82" s="292">
        <v>2314</v>
      </c>
      <c r="D82" s="293">
        <v>100</v>
      </c>
      <c r="E82" s="291"/>
      <c r="F82" s="291"/>
      <c r="G82" s="291"/>
      <c r="H82" s="291">
        <f t="shared" si="2"/>
        <v>100</v>
      </c>
      <c r="I82" s="291">
        <f t="shared" si="2"/>
        <v>0</v>
      </c>
      <c r="J82" s="291"/>
      <c r="K82" s="1085"/>
    </row>
    <row r="83" spans="1:11" ht="14.25" customHeight="1" x14ac:dyDescent="0.2">
      <c r="A83" s="1020" t="s">
        <v>392</v>
      </c>
      <c r="B83" s="1023" t="s">
        <v>393</v>
      </c>
      <c r="C83" s="296"/>
      <c r="D83" s="297">
        <f>SUM(D84:D88)</f>
        <v>2607</v>
      </c>
      <c r="E83" s="297">
        <f t="shared" ref="E83:G83" si="14">SUM(E84:E88)</f>
        <v>0</v>
      </c>
      <c r="F83" s="297">
        <f t="shared" si="14"/>
        <v>0</v>
      </c>
      <c r="G83" s="297">
        <f t="shared" si="14"/>
        <v>0</v>
      </c>
      <c r="H83" s="298">
        <f t="shared" si="2"/>
        <v>2607</v>
      </c>
      <c r="I83" s="298">
        <f t="shared" si="2"/>
        <v>0</v>
      </c>
      <c r="J83" s="300"/>
      <c r="K83" s="1078" t="s">
        <v>394</v>
      </c>
    </row>
    <row r="84" spans="1:11" ht="12.75" customHeight="1" x14ac:dyDescent="0.2">
      <c r="A84" s="1021"/>
      <c r="B84" s="1024"/>
      <c r="C84" s="296">
        <v>1150</v>
      </c>
      <c r="D84" s="299">
        <v>600</v>
      </c>
      <c r="E84" s="300"/>
      <c r="F84" s="300"/>
      <c r="G84" s="300"/>
      <c r="H84" s="300">
        <f t="shared" si="2"/>
        <v>600</v>
      </c>
      <c r="I84" s="300">
        <f t="shared" si="2"/>
        <v>0</v>
      </c>
      <c r="J84" s="300"/>
      <c r="K84" s="1079"/>
    </row>
    <row r="85" spans="1:11" ht="12.75" customHeight="1" x14ac:dyDescent="0.2">
      <c r="A85" s="1021"/>
      <c r="B85" s="1024"/>
      <c r="C85" s="296">
        <v>1210</v>
      </c>
      <c r="D85" s="299">
        <v>30</v>
      </c>
      <c r="E85" s="300"/>
      <c r="F85" s="300"/>
      <c r="G85" s="300"/>
      <c r="H85" s="300">
        <f t="shared" si="2"/>
        <v>30</v>
      </c>
      <c r="I85" s="300">
        <f t="shared" si="2"/>
        <v>0</v>
      </c>
      <c r="J85" s="300"/>
      <c r="K85" s="1079"/>
    </row>
    <row r="86" spans="1:11" ht="14.25" customHeight="1" x14ac:dyDescent="0.2">
      <c r="A86" s="1021"/>
      <c r="B86" s="1024"/>
      <c r="C86" s="296">
        <v>2264</v>
      </c>
      <c r="D86" s="299">
        <v>1122</v>
      </c>
      <c r="E86" s="300"/>
      <c r="F86" s="300"/>
      <c r="G86" s="300"/>
      <c r="H86" s="300">
        <f t="shared" si="2"/>
        <v>1122</v>
      </c>
      <c r="I86" s="300">
        <f t="shared" si="2"/>
        <v>0</v>
      </c>
      <c r="J86" s="299"/>
      <c r="K86" s="1079"/>
    </row>
    <row r="87" spans="1:11" ht="14.25" customHeight="1" x14ac:dyDescent="0.2">
      <c r="A87" s="1021"/>
      <c r="B87" s="1024"/>
      <c r="C87" s="296">
        <v>2279</v>
      </c>
      <c r="D87" s="299">
        <v>705</v>
      </c>
      <c r="E87" s="300"/>
      <c r="F87" s="300"/>
      <c r="G87" s="300"/>
      <c r="H87" s="300">
        <f t="shared" si="2"/>
        <v>705</v>
      </c>
      <c r="I87" s="300">
        <f t="shared" si="2"/>
        <v>0</v>
      </c>
      <c r="J87" s="299"/>
      <c r="K87" s="1079"/>
    </row>
    <row r="88" spans="1:11" ht="12.75" customHeight="1" x14ac:dyDescent="0.2">
      <c r="A88" s="1022"/>
      <c r="B88" s="1025"/>
      <c r="C88" s="296">
        <v>2314</v>
      </c>
      <c r="D88" s="299">
        <v>150</v>
      </c>
      <c r="E88" s="300"/>
      <c r="F88" s="300"/>
      <c r="G88" s="300"/>
      <c r="H88" s="300">
        <f t="shared" si="2"/>
        <v>150</v>
      </c>
      <c r="I88" s="300">
        <f t="shared" si="2"/>
        <v>0</v>
      </c>
      <c r="J88" s="300"/>
      <c r="K88" s="1080"/>
    </row>
    <row r="89" spans="1:11" x14ac:dyDescent="0.2">
      <c r="A89" s="1020" t="s">
        <v>395</v>
      </c>
      <c r="B89" s="1023" t="s">
        <v>382</v>
      </c>
      <c r="C89" s="296"/>
      <c r="D89" s="297">
        <f>SUM(D90:D91)</f>
        <v>200</v>
      </c>
      <c r="E89" s="297">
        <f>SUM(E90:E91)</f>
        <v>2080</v>
      </c>
      <c r="F89" s="297">
        <f>SUM(F90:F91)</f>
        <v>0</v>
      </c>
      <c r="G89" s="297">
        <f>SUM(G90:G91)</f>
        <v>0</v>
      </c>
      <c r="H89" s="298">
        <f t="shared" si="2"/>
        <v>200</v>
      </c>
      <c r="I89" s="298">
        <f t="shared" si="2"/>
        <v>2080</v>
      </c>
      <c r="J89" s="299"/>
      <c r="K89" s="1078" t="s">
        <v>383</v>
      </c>
    </row>
    <row r="90" spans="1:11" ht="15" customHeight="1" x14ac:dyDescent="0.2">
      <c r="A90" s="1021"/>
      <c r="B90" s="1024"/>
      <c r="C90" s="296">
        <v>2269</v>
      </c>
      <c r="D90" s="299">
        <v>0</v>
      </c>
      <c r="E90" s="300">
        <v>300</v>
      </c>
      <c r="F90" s="300"/>
      <c r="G90" s="300"/>
      <c r="H90" s="300">
        <f t="shared" si="2"/>
        <v>0</v>
      </c>
      <c r="I90" s="300">
        <f t="shared" si="2"/>
        <v>300</v>
      </c>
      <c r="J90" s="299"/>
      <c r="K90" s="1079"/>
    </row>
    <row r="91" spans="1:11" ht="15" customHeight="1" x14ac:dyDescent="0.2">
      <c r="A91" s="1022"/>
      <c r="B91" s="1025"/>
      <c r="C91" s="296">
        <v>2279</v>
      </c>
      <c r="D91" s="299">
        <v>200</v>
      </c>
      <c r="E91" s="300">
        <v>1780</v>
      </c>
      <c r="F91" s="300"/>
      <c r="G91" s="300"/>
      <c r="H91" s="300">
        <f t="shared" si="2"/>
        <v>200</v>
      </c>
      <c r="I91" s="300">
        <f t="shared" si="2"/>
        <v>1780</v>
      </c>
      <c r="J91" s="299"/>
      <c r="K91" s="1080"/>
    </row>
    <row r="92" spans="1:11" x14ac:dyDescent="0.2">
      <c r="A92" s="1020" t="s">
        <v>396</v>
      </c>
      <c r="B92" s="1023" t="s">
        <v>397</v>
      </c>
      <c r="C92" s="296"/>
      <c r="D92" s="297">
        <f>SUM(D93:D97)</f>
        <v>2280</v>
      </c>
      <c r="E92" s="297">
        <f t="shared" ref="E92:G92" si="15">SUM(E93:E97)</f>
        <v>0</v>
      </c>
      <c r="F92" s="297">
        <f t="shared" si="15"/>
        <v>0</v>
      </c>
      <c r="G92" s="297">
        <f t="shared" si="15"/>
        <v>0</v>
      </c>
      <c r="H92" s="298">
        <f t="shared" si="2"/>
        <v>2280</v>
      </c>
      <c r="I92" s="298">
        <f t="shared" si="2"/>
        <v>0</v>
      </c>
      <c r="J92" s="299"/>
      <c r="K92" s="1078" t="s">
        <v>398</v>
      </c>
    </row>
    <row r="93" spans="1:11" ht="12.75" customHeight="1" x14ac:dyDescent="0.2">
      <c r="A93" s="1021"/>
      <c r="B93" s="1024"/>
      <c r="C93" s="296">
        <v>1150</v>
      </c>
      <c r="D93" s="299">
        <v>666</v>
      </c>
      <c r="E93" s="300"/>
      <c r="F93" s="300"/>
      <c r="G93" s="300"/>
      <c r="H93" s="300">
        <f t="shared" si="2"/>
        <v>666</v>
      </c>
      <c r="I93" s="300">
        <f t="shared" si="2"/>
        <v>0</v>
      </c>
      <c r="J93" s="300"/>
      <c r="K93" s="1079"/>
    </row>
    <row r="94" spans="1:11" ht="12.75" customHeight="1" x14ac:dyDescent="0.2">
      <c r="A94" s="1021"/>
      <c r="B94" s="1024"/>
      <c r="C94" s="296">
        <v>1210</v>
      </c>
      <c r="D94" s="299">
        <v>34</v>
      </c>
      <c r="E94" s="300"/>
      <c r="F94" s="300"/>
      <c r="G94" s="300"/>
      <c r="H94" s="300">
        <f t="shared" si="2"/>
        <v>34</v>
      </c>
      <c r="I94" s="300">
        <f t="shared" si="2"/>
        <v>0</v>
      </c>
      <c r="J94" s="300"/>
      <c r="K94" s="1079"/>
    </row>
    <row r="95" spans="1:11" ht="15.75" customHeight="1" x14ac:dyDescent="0.2">
      <c r="A95" s="1021"/>
      <c r="B95" s="1024"/>
      <c r="C95" s="296">
        <v>2264</v>
      </c>
      <c r="D95" s="299">
        <v>674</v>
      </c>
      <c r="E95" s="300"/>
      <c r="F95" s="300"/>
      <c r="G95" s="300"/>
      <c r="H95" s="300">
        <f t="shared" si="2"/>
        <v>674</v>
      </c>
      <c r="I95" s="300">
        <f t="shared" si="2"/>
        <v>0</v>
      </c>
      <c r="J95" s="299"/>
      <c r="K95" s="1079"/>
    </row>
    <row r="96" spans="1:11" ht="15.75" customHeight="1" x14ac:dyDescent="0.2">
      <c r="A96" s="1021"/>
      <c r="B96" s="1024"/>
      <c r="C96" s="296">
        <v>2279</v>
      </c>
      <c r="D96" s="299">
        <v>606</v>
      </c>
      <c r="E96" s="300"/>
      <c r="F96" s="300"/>
      <c r="G96" s="300"/>
      <c r="H96" s="300">
        <f t="shared" si="2"/>
        <v>606</v>
      </c>
      <c r="I96" s="300">
        <f t="shared" si="2"/>
        <v>0</v>
      </c>
      <c r="J96" s="299"/>
      <c r="K96" s="1079"/>
    </row>
    <row r="97" spans="1:11" ht="12.75" customHeight="1" x14ac:dyDescent="0.2">
      <c r="A97" s="1022"/>
      <c r="B97" s="1025"/>
      <c r="C97" s="296">
        <v>2314</v>
      </c>
      <c r="D97" s="299">
        <v>300</v>
      </c>
      <c r="E97" s="300"/>
      <c r="F97" s="300"/>
      <c r="G97" s="300"/>
      <c r="H97" s="300">
        <f t="shared" si="2"/>
        <v>300</v>
      </c>
      <c r="I97" s="300">
        <f t="shared" si="2"/>
        <v>0</v>
      </c>
      <c r="J97" s="299"/>
      <c r="K97" s="1080"/>
    </row>
    <row r="98" spans="1:11" x14ac:dyDescent="0.2">
      <c r="A98" s="1033" t="s">
        <v>399</v>
      </c>
      <c r="B98" s="1036" t="s">
        <v>400</v>
      </c>
      <c r="C98" s="292"/>
      <c r="D98" s="289">
        <f>SUM(D99:D101)</f>
        <v>549</v>
      </c>
      <c r="E98" s="289">
        <f t="shared" ref="E98:G98" si="16">SUM(E99:E101)</f>
        <v>0</v>
      </c>
      <c r="F98" s="289">
        <f t="shared" si="16"/>
        <v>0</v>
      </c>
      <c r="G98" s="289">
        <f t="shared" si="16"/>
        <v>0</v>
      </c>
      <c r="H98" s="290">
        <f t="shared" si="2"/>
        <v>549</v>
      </c>
      <c r="I98" s="290">
        <f t="shared" si="2"/>
        <v>0</v>
      </c>
      <c r="J98" s="291"/>
      <c r="K98" s="1084" t="s">
        <v>401</v>
      </c>
    </row>
    <row r="99" spans="1:11" ht="12.75" customHeight="1" x14ac:dyDescent="0.2">
      <c r="A99" s="1034"/>
      <c r="B99" s="1037"/>
      <c r="C99" s="292">
        <v>1150</v>
      </c>
      <c r="D99" s="293">
        <v>380</v>
      </c>
      <c r="E99" s="291"/>
      <c r="F99" s="291"/>
      <c r="G99" s="291"/>
      <c r="H99" s="291">
        <f t="shared" si="2"/>
        <v>380</v>
      </c>
      <c r="I99" s="291">
        <f t="shared" si="2"/>
        <v>0</v>
      </c>
      <c r="J99" s="291"/>
      <c r="K99" s="1089"/>
    </row>
    <row r="100" spans="1:11" ht="12.75" customHeight="1" x14ac:dyDescent="0.2">
      <c r="A100" s="1034"/>
      <c r="B100" s="1037"/>
      <c r="C100" s="292">
        <v>1210</v>
      </c>
      <c r="D100" s="293">
        <v>19</v>
      </c>
      <c r="E100" s="291"/>
      <c r="F100" s="291"/>
      <c r="G100" s="291"/>
      <c r="H100" s="291">
        <f t="shared" si="2"/>
        <v>19</v>
      </c>
      <c r="I100" s="291">
        <f t="shared" si="2"/>
        <v>0</v>
      </c>
      <c r="J100" s="291"/>
      <c r="K100" s="1089"/>
    </row>
    <row r="101" spans="1:11" ht="14.25" customHeight="1" x14ac:dyDescent="0.2">
      <c r="A101" s="1035"/>
      <c r="B101" s="1038"/>
      <c r="C101" s="292">
        <v>2314</v>
      </c>
      <c r="D101" s="293">
        <v>150</v>
      </c>
      <c r="E101" s="291"/>
      <c r="F101" s="291"/>
      <c r="G101" s="291"/>
      <c r="H101" s="291">
        <f t="shared" si="2"/>
        <v>150</v>
      </c>
      <c r="I101" s="291">
        <f t="shared" si="2"/>
        <v>0</v>
      </c>
      <c r="J101" s="291"/>
      <c r="K101" s="1085"/>
    </row>
    <row r="102" spans="1:11" ht="16.5" customHeight="1" x14ac:dyDescent="0.2">
      <c r="A102" s="1020" t="s">
        <v>402</v>
      </c>
      <c r="B102" s="1023" t="s">
        <v>376</v>
      </c>
      <c r="C102" s="301"/>
      <c r="D102" s="297">
        <f>SUM(D103:D106)</f>
        <v>6350</v>
      </c>
      <c r="E102" s="297">
        <f t="shared" ref="E102:G102" si="17">SUM(E103:E106)</f>
        <v>2184</v>
      </c>
      <c r="F102" s="297">
        <f t="shared" si="17"/>
        <v>0</v>
      </c>
      <c r="G102" s="297">
        <f t="shared" si="17"/>
        <v>0</v>
      </c>
      <c r="H102" s="298">
        <f t="shared" si="2"/>
        <v>6350</v>
      </c>
      <c r="I102" s="298">
        <f t="shared" si="2"/>
        <v>2184</v>
      </c>
      <c r="J102" s="299"/>
      <c r="K102" s="1078" t="s">
        <v>403</v>
      </c>
    </row>
    <row r="103" spans="1:11" ht="12.75" customHeight="1" x14ac:dyDescent="0.2">
      <c r="A103" s="1021"/>
      <c r="B103" s="1024"/>
      <c r="C103" s="296">
        <v>1150</v>
      </c>
      <c r="D103" s="299">
        <v>4900</v>
      </c>
      <c r="E103" s="300">
        <v>1500</v>
      </c>
      <c r="F103" s="300"/>
      <c r="G103" s="300"/>
      <c r="H103" s="300">
        <f t="shared" si="2"/>
        <v>4900</v>
      </c>
      <c r="I103" s="300">
        <f t="shared" si="2"/>
        <v>1500</v>
      </c>
      <c r="J103" s="299"/>
      <c r="K103" s="1079"/>
    </row>
    <row r="104" spans="1:11" ht="12.75" customHeight="1" x14ac:dyDescent="0.2">
      <c r="A104" s="1021"/>
      <c r="B104" s="1024"/>
      <c r="C104" s="296">
        <v>1210</v>
      </c>
      <c r="D104" s="299">
        <v>245</v>
      </c>
      <c r="E104" s="300">
        <v>75</v>
      </c>
      <c r="F104" s="300"/>
      <c r="G104" s="300"/>
      <c r="H104" s="300">
        <f t="shared" si="2"/>
        <v>245</v>
      </c>
      <c r="I104" s="300">
        <f t="shared" si="2"/>
        <v>75</v>
      </c>
      <c r="J104" s="299"/>
      <c r="K104" s="1079"/>
    </row>
    <row r="105" spans="1:11" ht="12.75" customHeight="1" x14ac:dyDescent="0.2">
      <c r="A105" s="1021"/>
      <c r="B105" s="1024"/>
      <c r="C105" s="296">
        <v>2279</v>
      </c>
      <c r="D105" s="299">
        <v>1005</v>
      </c>
      <c r="E105" s="300">
        <v>609</v>
      </c>
      <c r="F105" s="300"/>
      <c r="G105" s="300"/>
      <c r="H105" s="300">
        <f t="shared" si="2"/>
        <v>1005</v>
      </c>
      <c r="I105" s="300">
        <f t="shared" si="2"/>
        <v>609</v>
      </c>
      <c r="J105" s="299"/>
      <c r="K105" s="1079"/>
    </row>
    <row r="106" spans="1:11" ht="12.75" customHeight="1" x14ac:dyDescent="0.2">
      <c r="A106" s="1022"/>
      <c r="B106" s="1025"/>
      <c r="C106" s="296">
        <v>2314</v>
      </c>
      <c r="D106" s="299">
        <v>200</v>
      </c>
      <c r="E106" s="300">
        <v>0</v>
      </c>
      <c r="F106" s="300"/>
      <c r="G106" s="300"/>
      <c r="H106" s="300">
        <f t="shared" ref="H106:I142" si="18">D106+F106</f>
        <v>200</v>
      </c>
      <c r="I106" s="300">
        <f t="shared" si="18"/>
        <v>0</v>
      </c>
      <c r="J106" s="300"/>
      <c r="K106" s="1080"/>
    </row>
    <row r="107" spans="1:11" x14ac:dyDescent="0.2">
      <c r="A107" s="305" t="s">
        <v>404</v>
      </c>
      <c r="B107" s="295" t="s">
        <v>405</v>
      </c>
      <c r="C107" s="294"/>
      <c r="D107" s="289">
        <f>SUM(D108,D114,D116,D118,D121)</f>
        <v>4515</v>
      </c>
      <c r="E107" s="289">
        <f t="shared" ref="E107:I107" si="19">SUM(E108,E114,E116,E118,E121)</f>
        <v>7714</v>
      </c>
      <c r="F107" s="289">
        <f t="shared" si="19"/>
        <v>0</v>
      </c>
      <c r="G107" s="289">
        <f t="shared" si="19"/>
        <v>0</v>
      </c>
      <c r="H107" s="289">
        <f t="shared" si="19"/>
        <v>4515</v>
      </c>
      <c r="I107" s="289">
        <f t="shared" si="19"/>
        <v>7714</v>
      </c>
      <c r="J107" s="291"/>
      <c r="K107" s="291"/>
    </row>
    <row r="108" spans="1:11" x14ac:dyDescent="0.2">
      <c r="A108" s="1020" t="s">
        <v>406</v>
      </c>
      <c r="B108" s="1023" t="s">
        <v>407</v>
      </c>
      <c r="C108" s="306"/>
      <c r="D108" s="297">
        <f>SUM(D109:D113)</f>
        <v>2465</v>
      </c>
      <c r="E108" s="297">
        <f t="shared" ref="E108:G108" si="20">SUM(E109:E113)</f>
        <v>5514</v>
      </c>
      <c r="F108" s="297">
        <f t="shared" si="20"/>
        <v>0</v>
      </c>
      <c r="G108" s="297">
        <f t="shared" si="20"/>
        <v>0</v>
      </c>
      <c r="H108" s="298">
        <f t="shared" si="18"/>
        <v>2465</v>
      </c>
      <c r="I108" s="298">
        <f t="shared" si="18"/>
        <v>5514</v>
      </c>
      <c r="J108" s="300"/>
      <c r="K108" s="1077" t="s">
        <v>408</v>
      </c>
    </row>
    <row r="109" spans="1:11" ht="12.75" customHeight="1" x14ac:dyDescent="0.2">
      <c r="A109" s="1021"/>
      <c r="B109" s="1024"/>
      <c r="C109" s="296">
        <v>1150</v>
      </c>
      <c r="D109" s="299">
        <v>0</v>
      </c>
      <c r="E109" s="300">
        <v>3180</v>
      </c>
      <c r="F109" s="300"/>
      <c r="G109" s="300"/>
      <c r="H109" s="300">
        <f t="shared" si="18"/>
        <v>0</v>
      </c>
      <c r="I109" s="300">
        <f t="shared" si="18"/>
        <v>3180</v>
      </c>
      <c r="J109" s="300"/>
      <c r="K109" s="1075"/>
    </row>
    <row r="110" spans="1:11" ht="12.75" customHeight="1" x14ac:dyDescent="0.2">
      <c r="A110" s="1021"/>
      <c r="B110" s="1024"/>
      <c r="C110" s="296">
        <v>1210</v>
      </c>
      <c r="D110" s="299">
        <v>0</v>
      </c>
      <c r="E110" s="300">
        <v>159</v>
      </c>
      <c r="F110" s="300"/>
      <c r="G110" s="300"/>
      <c r="H110" s="300">
        <f t="shared" si="18"/>
        <v>0</v>
      </c>
      <c r="I110" s="300">
        <f t="shared" si="18"/>
        <v>159</v>
      </c>
      <c r="J110" s="300"/>
      <c r="K110" s="1075"/>
    </row>
    <row r="111" spans="1:11" ht="15.75" customHeight="1" x14ac:dyDescent="0.2">
      <c r="A111" s="1021"/>
      <c r="B111" s="1024"/>
      <c r="C111" s="296">
        <v>2279</v>
      </c>
      <c r="D111" s="299">
        <v>665</v>
      </c>
      <c r="E111" s="300">
        <v>125</v>
      </c>
      <c r="F111" s="300"/>
      <c r="G111" s="300"/>
      <c r="H111" s="300">
        <f t="shared" si="18"/>
        <v>665</v>
      </c>
      <c r="I111" s="300">
        <f t="shared" si="18"/>
        <v>125</v>
      </c>
      <c r="J111" s="299"/>
      <c r="K111" s="1075"/>
    </row>
    <row r="112" spans="1:11" ht="12.75" customHeight="1" x14ac:dyDescent="0.2">
      <c r="A112" s="1021"/>
      <c r="B112" s="1024"/>
      <c r="C112" s="296">
        <v>2312</v>
      </c>
      <c r="D112" s="299">
        <v>0</v>
      </c>
      <c r="E112" s="300">
        <v>300</v>
      </c>
      <c r="F112" s="300"/>
      <c r="G112" s="300"/>
      <c r="H112" s="300">
        <f t="shared" si="18"/>
        <v>0</v>
      </c>
      <c r="I112" s="300">
        <f t="shared" si="18"/>
        <v>300</v>
      </c>
      <c r="J112" s="300"/>
      <c r="K112" s="1075"/>
    </row>
    <row r="113" spans="1:11" ht="12.75" customHeight="1" x14ac:dyDescent="0.2">
      <c r="A113" s="1022"/>
      <c r="B113" s="1025"/>
      <c r="C113" s="296">
        <v>2314</v>
      </c>
      <c r="D113" s="299">
        <v>1800</v>
      </c>
      <c r="E113" s="300">
        <v>1750</v>
      </c>
      <c r="F113" s="300"/>
      <c r="G113" s="300"/>
      <c r="H113" s="300">
        <f t="shared" si="18"/>
        <v>1800</v>
      </c>
      <c r="I113" s="300">
        <f t="shared" si="18"/>
        <v>1750</v>
      </c>
      <c r="J113" s="300"/>
      <c r="K113" s="1076"/>
    </row>
    <row r="114" spans="1:11" ht="33.75" customHeight="1" x14ac:dyDescent="0.2">
      <c r="A114" s="1033" t="s">
        <v>409</v>
      </c>
      <c r="B114" s="1036" t="s">
        <v>410</v>
      </c>
      <c r="C114" s="295"/>
      <c r="D114" s="289">
        <f>SUM(D115)</f>
        <v>0</v>
      </c>
      <c r="E114" s="289">
        <f t="shared" ref="E114:G114" si="21">SUM(E115)</f>
        <v>200</v>
      </c>
      <c r="F114" s="289">
        <f t="shared" si="21"/>
        <v>0</v>
      </c>
      <c r="G114" s="289">
        <f t="shared" si="21"/>
        <v>0</v>
      </c>
      <c r="H114" s="290">
        <f t="shared" si="18"/>
        <v>0</v>
      </c>
      <c r="I114" s="290">
        <f t="shared" si="18"/>
        <v>200</v>
      </c>
      <c r="J114" s="291"/>
      <c r="K114" s="1084" t="s">
        <v>408</v>
      </c>
    </row>
    <row r="115" spans="1:11" ht="33.75" customHeight="1" x14ac:dyDescent="0.2">
      <c r="A115" s="1035"/>
      <c r="B115" s="1038"/>
      <c r="C115" s="292">
        <v>2314</v>
      </c>
      <c r="D115" s="293">
        <v>0</v>
      </c>
      <c r="E115" s="291">
        <v>200</v>
      </c>
      <c r="F115" s="291"/>
      <c r="G115" s="291"/>
      <c r="H115" s="291">
        <f t="shared" si="18"/>
        <v>0</v>
      </c>
      <c r="I115" s="291">
        <f t="shared" si="18"/>
        <v>200</v>
      </c>
      <c r="J115" s="291"/>
      <c r="K115" s="1085"/>
    </row>
    <row r="116" spans="1:11" ht="29.25" customHeight="1" x14ac:dyDescent="0.2">
      <c r="A116" s="1033" t="s">
        <v>411</v>
      </c>
      <c r="B116" s="1036" t="s">
        <v>412</v>
      </c>
      <c r="C116" s="294"/>
      <c r="D116" s="289">
        <f>SUM(D117)</f>
        <v>0</v>
      </c>
      <c r="E116" s="289">
        <f t="shared" ref="E116:G116" si="22">SUM(E117)</f>
        <v>200</v>
      </c>
      <c r="F116" s="289">
        <f t="shared" si="22"/>
        <v>0</v>
      </c>
      <c r="G116" s="289">
        <f t="shared" si="22"/>
        <v>0</v>
      </c>
      <c r="H116" s="290">
        <f t="shared" si="18"/>
        <v>0</v>
      </c>
      <c r="I116" s="290">
        <f t="shared" si="18"/>
        <v>200</v>
      </c>
      <c r="J116" s="291"/>
      <c r="K116" s="1084" t="s">
        <v>413</v>
      </c>
    </row>
    <row r="117" spans="1:11" ht="29.25" customHeight="1" x14ac:dyDescent="0.2">
      <c r="A117" s="1035"/>
      <c r="B117" s="1038"/>
      <c r="C117" s="292">
        <v>2314</v>
      </c>
      <c r="D117" s="293">
        <v>0</v>
      </c>
      <c r="E117" s="291">
        <v>200</v>
      </c>
      <c r="F117" s="291"/>
      <c r="G117" s="291"/>
      <c r="H117" s="291">
        <f t="shared" si="18"/>
        <v>0</v>
      </c>
      <c r="I117" s="291">
        <f t="shared" si="18"/>
        <v>200</v>
      </c>
      <c r="J117" s="291"/>
      <c r="K117" s="1085"/>
    </row>
    <row r="118" spans="1:11" ht="21.75" customHeight="1" x14ac:dyDescent="0.2">
      <c r="A118" s="1033" t="s">
        <v>414</v>
      </c>
      <c r="B118" s="1036" t="s">
        <v>415</v>
      </c>
      <c r="C118" s="294"/>
      <c r="D118" s="289">
        <f>SUM(D119:D120)</f>
        <v>0</v>
      </c>
      <c r="E118" s="289">
        <f t="shared" ref="E118:G118" si="23">SUM(E119:E120)</f>
        <v>800</v>
      </c>
      <c r="F118" s="289">
        <f t="shared" si="23"/>
        <v>0</v>
      </c>
      <c r="G118" s="289">
        <f t="shared" si="23"/>
        <v>0</v>
      </c>
      <c r="H118" s="290">
        <f t="shared" si="18"/>
        <v>0</v>
      </c>
      <c r="I118" s="290">
        <f t="shared" si="18"/>
        <v>800</v>
      </c>
      <c r="J118" s="291"/>
      <c r="K118" s="1084" t="s">
        <v>416</v>
      </c>
    </row>
    <row r="119" spans="1:11" ht="21.75" customHeight="1" x14ac:dyDescent="0.2">
      <c r="A119" s="1034"/>
      <c r="B119" s="1037"/>
      <c r="C119" s="292">
        <v>1150</v>
      </c>
      <c r="D119" s="293">
        <v>0</v>
      </c>
      <c r="E119" s="291">
        <v>762</v>
      </c>
      <c r="F119" s="291"/>
      <c r="G119" s="291"/>
      <c r="H119" s="291">
        <f t="shared" si="18"/>
        <v>0</v>
      </c>
      <c r="I119" s="291">
        <f t="shared" si="18"/>
        <v>762</v>
      </c>
      <c r="J119" s="291"/>
      <c r="K119" s="1089"/>
    </row>
    <row r="120" spans="1:11" ht="21.75" customHeight="1" x14ac:dyDescent="0.2">
      <c r="A120" s="1035"/>
      <c r="B120" s="1038"/>
      <c r="C120" s="292">
        <v>1210</v>
      </c>
      <c r="D120" s="293">
        <v>0</v>
      </c>
      <c r="E120" s="291">
        <v>38</v>
      </c>
      <c r="F120" s="291"/>
      <c r="G120" s="291"/>
      <c r="H120" s="291">
        <f t="shared" si="18"/>
        <v>0</v>
      </c>
      <c r="I120" s="291">
        <f t="shared" si="18"/>
        <v>38</v>
      </c>
      <c r="J120" s="291"/>
      <c r="K120" s="1085"/>
    </row>
    <row r="121" spans="1:11" ht="17.25" customHeight="1" x14ac:dyDescent="0.2">
      <c r="A121" s="1020" t="s">
        <v>417</v>
      </c>
      <c r="B121" s="1023" t="s">
        <v>418</v>
      </c>
      <c r="C121" s="306"/>
      <c r="D121" s="297">
        <f>SUM(D122:D124)</f>
        <v>2050</v>
      </c>
      <c r="E121" s="297">
        <f t="shared" ref="E121:G121" si="24">SUM(E122:E124)</f>
        <v>1000</v>
      </c>
      <c r="F121" s="297">
        <f t="shared" si="24"/>
        <v>0</v>
      </c>
      <c r="G121" s="297">
        <f t="shared" si="24"/>
        <v>0</v>
      </c>
      <c r="H121" s="298">
        <f t="shared" si="18"/>
        <v>2050</v>
      </c>
      <c r="I121" s="298">
        <f t="shared" si="18"/>
        <v>1000</v>
      </c>
      <c r="J121" s="300"/>
      <c r="K121" s="1078" t="s">
        <v>419</v>
      </c>
    </row>
    <row r="122" spans="1:11" ht="17.25" customHeight="1" x14ac:dyDescent="0.2">
      <c r="A122" s="1021"/>
      <c r="B122" s="1024"/>
      <c r="C122" s="296">
        <v>2262</v>
      </c>
      <c r="D122" s="299">
        <v>1500</v>
      </c>
      <c r="E122" s="300">
        <v>500</v>
      </c>
      <c r="F122" s="300"/>
      <c r="G122" s="300"/>
      <c r="H122" s="300">
        <f t="shared" si="18"/>
        <v>1500</v>
      </c>
      <c r="I122" s="300">
        <f t="shared" si="18"/>
        <v>500</v>
      </c>
      <c r="J122" s="300"/>
      <c r="K122" s="1079"/>
    </row>
    <row r="123" spans="1:11" ht="17.25" customHeight="1" x14ac:dyDescent="0.2">
      <c r="A123" s="1021"/>
      <c r="B123" s="1024"/>
      <c r="C123" s="296">
        <v>2279</v>
      </c>
      <c r="D123" s="299">
        <v>550</v>
      </c>
      <c r="E123" s="300">
        <v>0</v>
      </c>
      <c r="F123" s="300"/>
      <c r="G123" s="300"/>
      <c r="H123" s="300">
        <f t="shared" si="18"/>
        <v>550</v>
      </c>
      <c r="I123" s="300">
        <f t="shared" si="18"/>
        <v>0</v>
      </c>
      <c r="J123" s="299"/>
      <c r="K123" s="1079"/>
    </row>
    <row r="124" spans="1:11" ht="17.25" customHeight="1" x14ac:dyDescent="0.2">
      <c r="A124" s="1022"/>
      <c r="B124" s="1025"/>
      <c r="C124" s="296">
        <v>2363</v>
      </c>
      <c r="D124" s="299">
        <v>0</v>
      </c>
      <c r="E124" s="300">
        <v>500</v>
      </c>
      <c r="F124" s="300"/>
      <c r="G124" s="300"/>
      <c r="H124" s="300">
        <f t="shared" si="18"/>
        <v>0</v>
      </c>
      <c r="I124" s="300">
        <f t="shared" si="18"/>
        <v>500</v>
      </c>
      <c r="J124" s="300"/>
      <c r="K124" s="1080"/>
    </row>
    <row r="125" spans="1:11" ht="15.75" customHeight="1" x14ac:dyDescent="0.2">
      <c r="A125" s="305" t="s">
        <v>420</v>
      </c>
      <c r="B125" s="295" t="s">
        <v>421</v>
      </c>
      <c r="C125" s="295"/>
      <c r="D125" s="289">
        <f t="shared" ref="D125:I125" si="25">SUM(D126,D131,D137,D143,D149,D154)</f>
        <v>60793</v>
      </c>
      <c r="E125" s="289">
        <f t="shared" si="25"/>
        <v>0</v>
      </c>
      <c r="F125" s="289">
        <f t="shared" si="25"/>
        <v>-5212</v>
      </c>
      <c r="G125" s="289">
        <f t="shared" si="25"/>
        <v>0</v>
      </c>
      <c r="H125" s="289">
        <f t="shared" si="25"/>
        <v>55581</v>
      </c>
      <c r="I125" s="289">
        <f t="shared" si="25"/>
        <v>0</v>
      </c>
      <c r="J125" s="293"/>
      <c r="K125" s="291"/>
    </row>
    <row r="126" spans="1:11" ht="16.5" customHeight="1" x14ac:dyDescent="0.2">
      <c r="A126" s="1020" t="s">
        <v>422</v>
      </c>
      <c r="B126" s="1023" t="s">
        <v>423</v>
      </c>
      <c r="C126" s="301"/>
      <c r="D126" s="297">
        <f>SUM(D127:D130)</f>
        <v>12147</v>
      </c>
      <c r="E126" s="297">
        <f>SUM(E127:E130)</f>
        <v>0</v>
      </c>
      <c r="F126" s="297">
        <f>SUM(F127:F130)</f>
        <v>0</v>
      </c>
      <c r="G126" s="297">
        <f>SUM(G127:G130)</f>
        <v>0</v>
      </c>
      <c r="H126" s="298">
        <f t="shared" si="18"/>
        <v>12147</v>
      </c>
      <c r="I126" s="298">
        <f t="shared" si="18"/>
        <v>0</v>
      </c>
      <c r="J126" s="299"/>
      <c r="K126" s="1078" t="s">
        <v>424</v>
      </c>
    </row>
    <row r="127" spans="1:11" ht="12.75" customHeight="1" x14ac:dyDescent="0.2">
      <c r="A127" s="1021"/>
      <c r="B127" s="1024"/>
      <c r="C127" s="296">
        <v>2264</v>
      </c>
      <c r="D127" s="299">
        <v>4189</v>
      </c>
      <c r="E127" s="300"/>
      <c r="F127" s="300"/>
      <c r="G127" s="300"/>
      <c r="H127" s="300">
        <f t="shared" si="18"/>
        <v>4189</v>
      </c>
      <c r="I127" s="300">
        <f t="shared" si="18"/>
        <v>0</v>
      </c>
      <c r="J127" s="299"/>
      <c r="K127" s="1079"/>
    </row>
    <row r="128" spans="1:11" ht="15.75" customHeight="1" x14ac:dyDescent="0.2">
      <c r="A128" s="1021"/>
      <c r="B128" s="1024"/>
      <c r="C128" s="296">
        <v>2279</v>
      </c>
      <c r="D128" s="299">
        <v>6715</v>
      </c>
      <c r="E128" s="300"/>
      <c r="F128" s="300"/>
      <c r="G128" s="300"/>
      <c r="H128" s="300">
        <f t="shared" si="18"/>
        <v>6715</v>
      </c>
      <c r="I128" s="300">
        <f t="shared" si="18"/>
        <v>0</v>
      </c>
      <c r="J128" s="299"/>
      <c r="K128" s="1079"/>
    </row>
    <row r="129" spans="1:11" ht="15" customHeight="1" x14ac:dyDescent="0.2">
      <c r="A129" s="1021"/>
      <c r="B129" s="1024"/>
      <c r="C129" s="296">
        <v>2312</v>
      </c>
      <c r="D129" s="299">
        <v>400</v>
      </c>
      <c r="E129" s="300"/>
      <c r="F129" s="300"/>
      <c r="G129" s="300"/>
      <c r="H129" s="300">
        <f t="shared" si="18"/>
        <v>400</v>
      </c>
      <c r="I129" s="300">
        <f t="shared" si="18"/>
        <v>0</v>
      </c>
      <c r="J129" s="299"/>
      <c r="K129" s="1079"/>
    </row>
    <row r="130" spans="1:11" ht="13.5" customHeight="1" x14ac:dyDescent="0.2">
      <c r="A130" s="1022"/>
      <c r="B130" s="1025"/>
      <c r="C130" s="296">
        <v>2314</v>
      </c>
      <c r="D130" s="299">
        <v>843</v>
      </c>
      <c r="E130" s="300"/>
      <c r="F130" s="300"/>
      <c r="G130" s="300"/>
      <c r="H130" s="300">
        <f t="shared" si="18"/>
        <v>843</v>
      </c>
      <c r="I130" s="300">
        <f t="shared" si="18"/>
        <v>0</v>
      </c>
      <c r="J130" s="299"/>
      <c r="K130" s="1080"/>
    </row>
    <row r="131" spans="1:11" ht="18" customHeight="1" x14ac:dyDescent="0.2">
      <c r="A131" s="1020" t="s">
        <v>425</v>
      </c>
      <c r="B131" s="1023" t="s">
        <v>426</v>
      </c>
      <c r="C131" s="296"/>
      <c r="D131" s="297">
        <f>SUM(D132:D136)</f>
        <v>8366</v>
      </c>
      <c r="E131" s="297">
        <f t="shared" ref="E131:G131" si="26">SUM(E132:E136)</f>
        <v>0</v>
      </c>
      <c r="F131" s="297">
        <f t="shared" si="26"/>
        <v>0</v>
      </c>
      <c r="G131" s="297">
        <f t="shared" si="26"/>
        <v>0</v>
      </c>
      <c r="H131" s="298">
        <f t="shared" si="18"/>
        <v>8366</v>
      </c>
      <c r="I131" s="298">
        <f t="shared" si="18"/>
        <v>0</v>
      </c>
      <c r="J131" s="299"/>
      <c r="K131" s="1078" t="s">
        <v>424</v>
      </c>
    </row>
    <row r="132" spans="1:11" ht="18" customHeight="1" x14ac:dyDescent="0.2">
      <c r="A132" s="1021"/>
      <c r="B132" s="1024"/>
      <c r="C132" s="296">
        <v>1150</v>
      </c>
      <c r="D132" s="299">
        <v>2429</v>
      </c>
      <c r="E132" s="300"/>
      <c r="F132" s="300"/>
      <c r="G132" s="300"/>
      <c r="H132" s="300">
        <f t="shared" si="18"/>
        <v>2429</v>
      </c>
      <c r="I132" s="300">
        <f t="shared" si="18"/>
        <v>0</v>
      </c>
      <c r="J132" s="299"/>
      <c r="K132" s="1079"/>
    </row>
    <row r="133" spans="1:11" ht="18" customHeight="1" x14ac:dyDescent="0.2">
      <c r="A133" s="1021"/>
      <c r="B133" s="1024"/>
      <c r="C133" s="296">
        <v>1210</v>
      </c>
      <c r="D133" s="299">
        <v>122</v>
      </c>
      <c r="E133" s="300"/>
      <c r="F133" s="300"/>
      <c r="G133" s="300"/>
      <c r="H133" s="300">
        <f t="shared" si="18"/>
        <v>122</v>
      </c>
      <c r="I133" s="300">
        <f t="shared" si="18"/>
        <v>0</v>
      </c>
      <c r="J133" s="299"/>
      <c r="K133" s="1079"/>
    </row>
    <row r="134" spans="1:11" ht="18" customHeight="1" x14ac:dyDescent="0.2">
      <c r="A134" s="1021"/>
      <c r="B134" s="1024"/>
      <c r="C134" s="296">
        <v>2264</v>
      </c>
      <c r="D134" s="299">
        <v>2160</v>
      </c>
      <c r="E134" s="300"/>
      <c r="F134" s="300"/>
      <c r="G134" s="300"/>
      <c r="H134" s="300">
        <f t="shared" si="18"/>
        <v>2160</v>
      </c>
      <c r="I134" s="300">
        <f t="shared" si="18"/>
        <v>0</v>
      </c>
      <c r="J134" s="299"/>
      <c r="K134" s="1079"/>
    </row>
    <row r="135" spans="1:11" ht="18" customHeight="1" x14ac:dyDescent="0.2">
      <c r="A135" s="1021"/>
      <c r="B135" s="1024"/>
      <c r="C135" s="296">
        <v>2279</v>
      </c>
      <c r="D135" s="299">
        <v>3255</v>
      </c>
      <c r="E135" s="300"/>
      <c r="F135" s="300"/>
      <c r="G135" s="300"/>
      <c r="H135" s="300">
        <f t="shared" si="18"/>
        <v>3255</v>
      </c>
      <c r="I135" s="300">
        <f t="shared" si="18"/>
        <v>0</v>
      </c>
      <c r="J135" s="299"/>
      <c r="K135" s="1079"/>
    </row>
    <row r="136" spans="1:11" ht="18" customHeight="1" x14ac:dyDescent="0.2">
      <c r="A136" s="1022"/>
      <c r="B136" s="1025"/>
      <c r="C136" s="296">
        <v>2314</v>
      </c>
      <c r="D136" s="299">
        <v>400</v>
      </c>
      <c r="E136" s="300"/>
      <c r="F136" s="300"/>
      <c r="G136" s="300"/>
      <c r="H136" s="300">
        <f t="shared" si="18"/>
        <v>400</v>
      </c>
      <c r="I136" s="300">
        <f t="shared" si="18"/>
        <v>0</v>
      </c>
      <c r="J136" s="299"/>
      <c r="K136" s="1080"/>
    </row>
    <row r="137" spans="1:11" ht="14.25" customHeight="1" x14ac:dyDescent="0.2">
      <c r="A137" s="1020" t="s">
        <v>427</v>
      </c>
      <c r="B137" s="1023" t="s">
        <v>428</v>
      </c>
      <c r="C137" s="296"/>
      <c r="D137" s="297">
        <f>SUM(D138:D142)</f>
        <v>19208</v>
      </c>
      <c r="E137" s="297">
        <f t="shared" ref="E137:G137" si="27">SUM(E138:E142)</f>
        <v>0</v>
      </c>
      <c r="F137" s="297">
        <f t="shared" si="27"/>
        <v>-5212</v>
      </c>
      <c r="G137" s="297">
        <f t="shared" si="27"/>
        <v>0</v>
      </c>
      <c r="H137" s="298">
        <f t="shared" si="18"/>
        <v>13996</v>
      </c>
      <c r="I137" s="298">
        <f t="shared" si="18"/>
        <v>0</v>
      </c>
      <c r="J137" s="299" t="s">
        <v>1127</v>
      </c>
      <c r="K137" s="1078" t="s">
        <v>424</v>
      </c>
    </row>
    <row r="138" spans="1:11" ht="14.25" customHeight="1" x14ac:dyDescent="0.2">
      <c r="A138" s="1021"/>
      <c r="B138" s="1024"/>
      <c r="C138" s="296">
        <v>1150</v>
      </c>
      <c r="D138" s="299">
        <v>3000</v>
      </c>
      <c r="E138" s="300"/>
      <c r="F138" s="300">
        <v>-1104</v>
      </c>
      <c r="G138" s="300"/>
      <c r="H138" s="300">
        <f t="shared" si="18"/>
        <v>1896</v>
      </c>
      <c r="I138" s="300">
        <f t="shared" si="18"/>
        <v>0</v>
      </c>
      <c r="J138" s="299"/>
      <c r="K138" s="1079"/>
    </row>
    <row r="139" spans="1:11" ht="14.25" customHeight="1" x14ac:dyDescent="0.2">
      <c r="A139" s="1021"/>
      <c r="B139" s="1024"/>
      <c r="C139" s="296">
        <v>1210</v>
      </c>
      <c r="D139" s="299">
        <v>150</v>
      </c>
      <c r="E139" s="300"/>
      <c r="F139" s="300">
        <v>-55</v>
      </c>
      <c r="G139" s="300"/>
      <c r="H139" s="300">
        <f t="shared" si="18"/>
        <v>95</v>
      </c>
      <c r="I139" s="300">
        <f t="shared" si="18"/>
        <v>0</v>
      </c>
      <c r="J139" s="299"/>
      <c r="K139" s="1079"/>
    </row>
    <row r="140" spans="1:11" ht="14.25" customHeight="1" x14ac:dyDescent="0.2">
      <c r="A140" s="1021"/>
      <c r="B140" s="1024"/>
      <c r="C140" s="296">
        <v>2264</v>
      </c>
      <c r="D140" s="299">
        <v>10758</v>
      </c>
      <c r="E140" s="300"/>
      <c r="F140" s="300">
        <f>-2626-904</f>
        <v>-3530</v>
      </c>
      <c r="G140" s="300"/>
      <c r="H140" s="300">
        <f t="shared" si="18"/>
        <v>7228</v>
      </c>
      <c r="I140" s="300">
        <f t="shared" si="18"/>
        <v>0</v>
      </c>
      <c r="J140" s="300" t="s">
        <v>1126</v>
      </c>
      <c r="K140" s="1079"/>
    </row>
    <row r="141" spans="1:11" ht="14.25" customHeight="1" x14ac:dyDescent="0.2">
      <c r="A141" s="1021"/>
      <c r="B141" s="1024"/>
      <c r="C141" s="296">
        <v>2279</v>
      </c>
      <c r="D141" s="299">
        <v>4800</v>
      </c>
      <c r="E141" s="300"/>
      <c r="F141" s="300">
        <v>-523</v>
      </c>
      <c r="G141" s="300"/>
      <c r="H141" s="300">
        <f t="shared" si="18"/>
        <v>4277</v>
      </c>
      <c r="I141" s="300">
        <f t="shared" si="18"/>
        <v>0</v>
      </c>
      <c r="J141" s="300" t="s">
        <v>1126</v>
      </c>
      <c r="K141" s="1079"/>
    </row>
    <row r="142" spans="1:11" ht="14.25" customHeight="1" x14ac:dyDescent="0.2">
      <c r="A142" s="1022"/>
      <c r="B142" s="1025"/>
      <c r="C142" s="296">
        <v>2314</v>
      </c>
      <c r="D142" s="299">
        <v>500</v>
      </c>
      <c r="E142" s="300"/>
      <c r="F142" s="300"/>
      <c r="G142" s="300"/>
      <c r="H142" s="300">
        <f t="shared" si="18"/>
        <v>500</v>
      </c>
      <c r="I142" s="300">
        <f t="shared" si="18"/>
        <v>0</v>
      </c>
      <c r="J142" s="299"/>
      <c r="K142" s="1080"/>
    </row>
    <row r="143" spans="1:11" x14ac:dyDescent="0.2">
      <c r="A143" s="1020" t="s">
        <v>430</v>
      </c>
      <c r="B143" s="1086" t="s">
        <v>431</v>
      </c>
      <c r="C143" s="296"/>
      <c r="D143" s="297">
        <f>SUM(D144:D148)</f>
        <v>8519</v>
      </c>
      <c r="E143" s="297">
        <f t="shared" ref="E143:G143" si="28">SUM(E144:E148)</f>
        <v>0</v>
      </c>
      <c r="F143" s="297">
        <f t="shared" si="28"/>
        <v>0</v>
      </c>
      <c r="G143" s="297">
        <f t="shared" si="28"/>
        <v>0</v>
      </c>
      <c r="H143" s="298">
        <f t="shared" ref="H143:I196" si="29">D143+F143</f>
        <v>8519</v>
      </c>
      <c r="I143" s="298">
        <f t="shared" si="29"/>
        <v>0</v>
      </c>
      <c r="J143" s="299"/>
      <c r="K143" s="1078" t="s">
        <v>424</v>
      </c>
    </row>
    <row r="144" spans="1:11" ht="12.75" customHeight="1" x14ac:dyDescent="0.2">
      <c r="A144" s="1021"/>
      <c r="B144" s="1087"/>
      <c r="C144" s="296">
        <v>1150</v>
      </c>
      <c r="D144" s="299">
        <v>1509</v>
      </c>
      <c r="E144" s="300"/>
      <c r="F144" s="300"/>
      <c r="G144" s="300"/>
      <c r="H144" s="300">
        <f t="shared" si="29"/>
        <v>1509</v>
      </c>
      <c r="I144" s="300">
        <f t="shared" si="29"/>
        <v>0</v>
      </c>
      <c r="J144" s="299"/>
      <c r="K144" s="1079"/>
    </row>
    <row r="145" spans="1:11" ht="12.75" customHeight="1" x14ac:dyDescent="0.2">
      <c r="A145" s="1021"/>
      <c r="B145" s="1087"/>
      <c r="C145" s="296">
        <v>1210</v>
      </c>
      <c r="D145" s="299">
        <v>76</v>
      </c>
      <c r="E145" s="300"/>
      <c r="F145" s="300"/>
      <c r="G145" s="300"/>
      <c r="H145" s="300">
        <f t="shared" si="29"/>
        <v>76</v>
      </c>
      <c r="I145" s="300">
        <f t="shared" si="29"/>
        <v>0</v>
      </c>
      <c r="J145" s="299"/>
      <c r="K145" s="1079"/>
    </row>
    <row r="146" spans="1:11" ht="12.75" customHeight="1" x14ac:dyDescent="0.2">
      <c r="A146" s="1021"/>
      <c r="B146" s="1087"/>
      <c r="C146" s="296">
        <v>2264</v>
      </c>
      <c r="D146" s="299">
        <v>3400</v>
      </c>
      <c r="E146" s="300"/>
      <c r="F146" s="300"/>
      <c r="G146" s="300"/>
      <c r="H146" s="300">
        <f t="shared" si="29"/>
        <v>3400</v>
      </c>
      <c r="I146" s="300">
        <f t="shared" si="29"/>
        <v>0</v>
      </c>
      <c r="J146" s="299"/>
      <c r="K146" s="1079"/>
    </row>
    <row r="147" spans="1:11" ht="12.75" customHeight="1" x14ac:dyDescent="0.2">
      <c r="A147" s="1021"/>
      <c r="B147" s="1087"/>
      <c r="C147" s="296">
        <v>2279</v>
      </c>
      <c r="D147" s="299">
        <v>3334</v>
      </c>
      <c r="E147" s="300"/>
      <c r="F147" s="300"/>
      <c r="G147" s="300"/>
      <c r="H147" s="300">
        <f t="shared" si="29"/>
        <v>3334</v>
      </c>
      <c r="I147" s="300">
        <f t="shared" si="29"/>
        <v>0</v>
      </c>
      <c r="J147" s="299"/>
      <c r="K147" s="1079"/>
    </row>
    <row r="148" spans="1:11" ht="12.75" customHeight="1" x14ac:dyDescent="0.2">
      <c r="A148" s="1022"/>
      <c r="B148" s="1088"/>
      <c r="C148" s="296">
        <v>2314</v>
      </c>
      <c r="D148" s="299">
        <v>200</v>
      </c>
      <c r="E148" s="300"/>
      <c r="F148" s="300"/>
      <c r="G148" s="300"/>
      <c r="H148" s="300">
        <f t="shared" si="29"/>
        <v>200</v>
      </c>
      <c r="I148" s="300">
        <f t="shared" si="29"/>
        <v>0</v>
      </c>
      <c r="J148" s="299"/>
      <c r="K148" s="1080"/>
    </row>
    <row r="149" spans="1:11" x14ac:dyDescent="0.2">
      <c r="A149" s="1020" t="s">
        <v>432</v>
      </c>
      <c r="B149" s="1086" t="s">
        <v>433</v>
      </c>
      <c r="C149" s="301"/>
      <c r="D149" s="297">
        <f>SUM(D150:D153)</f>
        <v>6723</v>
      </c>
      <c r="E149" s="297">
        <f>SUM(E150:E153)</f>
        <v>0</v>
      </c>
      <c r="F149" s="297">
        <f>SUM(F150:F153)</f>
        <v>0</v>
      </c>
      <c r="G149" s="297">
        <f>SUM(G150:G153)</f>
        <v>0</v>
      </c>
      <c r="H149" s="298">
        <f t="shared" si="29"/>
        <v>6723</v>
      </c>
      <c r="I149" s="298">
        <f t="shared" si="29"/>
        <v>0</v>
      </c>
      <c r="J149" s="299"/>
      <c r="K149" s="1078" t="s">
        <v>424</v>
      </c>
    </row>
    <row r="150" spans="1:11" ht="13.5" customHeight="1" x14ac:dyDescent="0.2">
      <c r="A150" s="1021"/>
      <c r="B150" s="1087"/>
      <c r="C150" s="296">
        <v>1150</v>
      </c>
      <c r="D150" s="299">
        <v>0</v>
      </c>
      <c r="E150" s="300"/>
      <c r="F150" s="300"/>
      <c r="G150" s="300"/>
      <c r="H150" s="300">
        <f t="shared" si="29"/>
        <v>0</v>
      </c>
      <c r="I150" s="300">
        <f t="shared" si="29"/>
        <v>0</v>
      </c>
      <c r="J150" s="299"/>
      <c r="K150" s="1079"/>
    </row>
    <row r="151" spans="1:11" ht="12.75" customHeight="1" x14ac:dyDescent="0.2">
      <c r="A151" s="1021"/>
      <c r="B151" s="1087"/>
      <c r="C151" s="296">
        <v>1210</v>
      </c>
      <c r="D151" s="299">
        <v>0</v>
      </c>
      <c r="E151" s="300"/>
      <c r="F151" s="300"/>
      <c r="G151" s="300"/>
      <c r="H151" s="300">
        <f t="shared" si="29"/>
        <v>0</v>
      </c>
      <c r="I151" s="300">
        <f t="shared" si="29"/>
        <v>0</v>
      </c>
      <c r="J151" s="299"/>
      <c r="K151" s="1079"/>
    </row>
    <row r="152" spans="1:11" ht="14.25" customHeight="1" x14ac:dyDescent="0.2">
      <c r="A152" s="1021"/>
      <c r="B152" s="1087"/>
      <c r="C152" s="296">
        <v>2279</v>
      </c>
      <c r="D152" s="299">
        <v>6723</v>
      </c>
      <c r="E152" s="300"/>
      <c r="F152" s="300"/>
      <c r="G152" s="300"/>
      <c r="H152" s="300">
        <f t="shared" si="29"/>
        <v>6723</v>
      </c>
      <c r="I152" s="300">
        <f t="shared" si="29"/>
        <v>0</v>
      </c>
      <c r="J152" s="299"/>
      <c r="K152" s="1079"/>
    </row>
    <row r="153" spans="1:11" ht="12.75" customHeight="1" x14ac:dyDescent="0.2">
      <c r="A153" s="1022"/>
      <c r="B153" s="1088"/>
      <c r="C153" s="296">
        <v>2314</v>
      </c>
      <c r="D153" s="299">
        <v>0</v>
      </c>
      <c r="E153" s="300"/>
      <c r="F153" s="300"/>
      <c r="G153" s="300"/>
      <c r="H153" s="300">
        <f t="shared" si="29"/>
        <v>0</v>
      </c>
      <c r="I153" s="300">
        <f t="shared" si="29"/>
        <v>0</v>
      </c>
      <c r="J153" s="299"/>
      <c r="K153" s="1080"/>
    </row>
    <row r="154" spans="1:11" ht="15" customHeight="1" x14ac:dyDescent="0.2">
      <c r="A154" s="1020" t="s">
        <v>434</v>
      </c>
      <c r="B154" s="1086" t="s">
        <v>435</v>
      </c>
      <c r="C154" s="296"/>
      <c r="D154" s="297">
        <f>SUM(D155:D159)</f>
        <v>5830</v>
      </c>
      <c r="E154" s="297">
        <f t="shared" ref="E154:G154" si="30">SUM(E155:E159)</f>
        <v>0</v>
      </c>
      <c r="F154" s="297">
        <f t="shared" si="30"/>
        <v>0</v>
      </c>
      <c r="G154" s="297">
        <f t="shared" si="30"/>
        <v>0</v>
      </c>
      <c r="H154" s="298">
        <f t="shared" si="29"/>
        <v>5830</v>
      </c>
      <c r="I154" s="298">
        <f t="shared" si="29"/>
        <v>0</v>
      </c>
      <c r="J154" s="299"/>
      <c r="K154" s="1078" t="s">
        <v>424</v>
      </c>
    </row>
    <row r="155" spans="1:11" ht="13.5" customHeight="1" x14ac:dyDescent="0.2">
      <c r="A155" s="1021"/>
      <c r="B155" s="1087"/>
      <c r="C155" s="296">
        <v>1150</v>
      </c>
      <c r="D155" s="299">
        <v>1537</v>
      </c>
      <c r="E155" s="300"/>
      <c r="F155" s="300"/>
      <c r="G155" s="300"/>
      <c r="H155" s="300">
        <f t="shared" si="29"/>
        <v>1537</v>
      </c>
      <c r="I155" s="300">
        <f t="shared" si="29"/>
        <v>0</v>
      </c>
      <c r="J155" s="299"/>
      <c r="K155" s="1079"/>
    </row>
    <row r="156" spans="1:11" ht="14.25" customHeight="1" x14ac:dyDescent="0.2">
      <c r="A156" s="1021"/>
      <c r="B156" s="1087"/>
      <c r="C156" s="296">
        <v>1210</v>
      </c>
      <c r="D156" s="299">
        <v>77</v>
      </c>
      <c r="E156" s="300"/>
      <c r="F156" s="300"/>
      <c r="G156" s="300"/>
      <c r="H156" s="300">
        <f t="shared" si="29"/>
        <v>77</v>
      </c>
      <c r="I156" s="300">
        <f t="shared" si="29"/>
        <v>0</v>
      </c>
      <c r="J156" s="299"/>
      <c r="K156" s="1079"/>
    </row>
    <row r="157" spans="1:11" ht="13.5" customHeight="1" x14ac:dyDescent="0.2">
      <c r="A157" s="1021"/>
      <c r="B157" s="1087"/>
      <c r="C157" s="296">
        <v>2264</v>
      </c>
      <c r="D157" s="299">
        <v>1145</v>
      </c>
      <c r="E157" s="300"/>
      <c r="F157" s="300"/>
      <c r="G157" s="300"/>
      <c r="H157" s="300">
        <f t="shared" si="29"/>
        <v>1145</v>
      </c>
      <c r="I157" s="300">
        <f t="shared" si="29"/>
        <v>0</v>
      </c>
      <c r="J157" s="299"/>
      <c r="K157" s="1079"/>
    </row>
    <row r="158" spans="1:11" ht="14.25" customHeight="1" x14ac:dyDescent="0.2">
      <c r="A158" s="1021"/>
      <c r="B158" s="1087"/>
      <c r="C158" s="296">
        <v>2279</v>
      </c>
      <c r="D158" s="299">
        <v>2747</v>
      </c>
      <c r="E158" s="300"/>
      <c r="F158" s="300"/>
      <c r="G158" s="300"/>
      <c r="H158" s="300">
        <f t="shared" si="29"/>
        <v>2747</v>
      </c>
      <c r="I158" s="300">
        <f t="shared" si="29"/>
        <v>0</v>
      </c>
      <c r="J158" s="299"/>
      <c r="K158" s="1079"/>
    </row>
    <row r="159" spans="1:11" ht="14.25" customHeight="1" x14ac:dyDescent="0.2">
      <c r="A159" s="1022"/>
      <c r="B159" s="1088"/>
      <c r="C159" s="296">
        <v>2314</v>
      </c>
      <c r="D159" s="299">
        <v>324</v>
      </c>
      <c r="E159" s="300"/>
      <c r="F159" s="300"/>
      <c r="G159" s="300"/>
      <c r="H159" s="300">
        <f t="shared" si="29"/>
        <v>324</v>
      </c>
      <c r="I159" s="300">
        <f t="shared" si="29"/>
        <v>0</v>
      </c>
      <c r="J159" s="299"/>
      <c r="K159" s="1080"/>
    </row>
    <row r="160" spans="1:11" ht="14.25" customHeight="1" x14ac:dyDescent="0.2">
      <c r="A160" s="305" t="s">
        <v>436</v>
      </c>
      <c r="B160" s="295" t="s">
        <v>437</v>
      </c>
      <c r="C160" s="295"/>
      <c r="D160" s="289">
        <f>SUM(D161,D163,D170,D176,D181,D185,D190)</f>
        <v>50549</v>
      </c>
      <c r="E160" s="289">
        <f t="shared" ref="E160:I160" si="31">SUM(E161,E163,E170,E176,E181,E185,E190)</f>
        <v>0</v>
      </c>
      <c r="F160" s="289">
        <f t="shared" si="31"/>
        <v>449</v>
      </c>
      <c r="G160" s="289">
        <f t="shared" si="31"/>
        <v>0</v>
      </c>
      <c r="H160" s="289">
        <f t="shared" si="31"/>
        <v>50998</v>
      </c>
      <c r="I160" s="289">
        <f t="shared" si="31"/>
        <v>0</v>
      </c>
      <c r="J160" s="291"/>
      <c r="K160" s="291"/>
    </row>
    <row r="161" spans="1:11" ht="21" customHeight="1" x14ac:dyDescent="0.2">
      <c r="A161" s="1033" t="s">
        <v>438</v>
      </c>
      <c r="B161" s="1036" t="s">
        <v>439</v>
      </c>
      <c r="C161" s="295"/>
      <c r="D161" s="289">
        <f>SUM(D162)</f>
        <v>876</v>
      </c>
      <c r="E161" s="289">
        <f t="shared" ref="E161:G161" si="32">SUM(E162)</f>
        <v>0</v>
      </c>
      <c r="F161" s="289">
        <f t="shared" si="32"/>
        <v>0</v>
      </c>
      <c r="G161" s="289">
        <f t="shared" si="32"/>
        <v>0</v>
      </c>
      <c r="H161" s="290">
        <f t="shared" si="29"/>
        <v>876</v>
      </c>
      <c r="I161" s="290">
        <f t="shared" si="29"/>
        <v>0</v>
      </c>
      <c r="J161" s="291"/>
      <c r="K161" s="1084" t="s">
        <v>440</v>
      </c>
    </row>
    <row r="162" spans="1:11" ht="21" customHeight="1" x14ac:dyDescent="0.2">
      <c r="A162" s="1035"/>
      <c r="B162" s="1038"/>
      <c r="C162" s="292">
        <v>2279</v>
      </c>
      <c r="D162" s="293">
        <v>876</v>
      </c>
      <c r="E162" s="291"/>
      <c r="F162" s="291"/>
      <c r="G162" s="291"/>
      <c r="H162" s="291">
        <f t="shared" si="29"/>
        <v>876</v>
      </c>
      <c r="I162" s="291">
        <f t="shared" si="29"/>
        <v>0</v>
      </c>
      <c r="J162" s="293"/>
      <c r="K162" s="1085"/>
    </row>
    <row r="163" spans="1:11" ht="17.25" customHeight="1" x14ac:dyDescent="0.2">
      <c r="A163" s="1020" t="s">
        <v>441</v>
      </c>
      <c r="B163" s="1023" t="s">
        <v>442</v>
      </c>
      <c r="C163" s="296"/>
      <c r="D163" s="297">
        <f>SUM(D164:D169)</f>
        <v>25000</v>
      </c>
      <c r="E163" s="297">
        <f t="shared" ref="E163:G163" si="33">SUM(E164:E169)</f>
        <v>0</v>
      </c>
      <c r="F163" s="297">
        <f t="shared" si="33"/>
        <v>0</v>
      </c>
      <c r="G163" s="297">
        <f t="shared" si="33"/>
        <v>0</v>
      </c>
      <c r="H163" s="298">
        <f t="shared" si="29"/>
        <v>25000</v>
      </c>
      <c r="I163" s="298">
        <f t="shared" si="29"/>
        <v>0</v>
      </c>
      <c r="J163" s="299"/>
      <c r="K163" s="1078" t="s">
        <v>424</v>
      </c>
    </row>
    <row r="164" spans="1:11" ht="16.5" customHeight="1" x14ac:dyDescent="0.2">
      <c r="A164" s="1021"/>
      <c r="B164" s="1024"/>
      <c r="C164" s="296">
        <v>1150</v>
      </c>
      <c r="D164" s="299">
        <v>3791</v>
      </c>
      <c r="E164" s="300"/>
      <c r="F164" s="300"/>
      <c r="G164" s="300"/>
      <c r="H164" s="300">
        <f t="shared" si="29"/>
        <v>3791</v>
      </c>
      <c r="I164" s="300">
        <f t="shared" si="29"/>
        <v>0</v>
      </c>
      <c r="J164" s="299"/>
      <c r="K164" s="1079"/>
    </row>
    <row r="165" spans="1:11" ht="14.25" customHeight="1" x14ac:dyDescent="0.2">
      <c r="A165" s="1021"/>
      <c r="B165" s="1024"/>
      <c r="C165" s="296">
        <v>1210</v>
      </c>
      <c r="D165" s="299">
        <v>189</v>
      </c>
      <c r="E165" s="300"/>
      <c r="F165" s="300"/>
      <c r="G165" s="300"/>
      <c r="H165" s="300">
        <f t="shared" si="29"/>
        <v>189</v>
      </c>
      <c r="I165" s="300">
        <f t="shared" si="29"/>
        <v>0</v>
      </c>
      <c r="J165" s="299"/>
      <c r="K165" s="1079"/>
    </row>
    <row r="166" spans="1:11" ht="13.5" customHeight="1" x14ac:dyDescent="0.2">
      <c r="A166" s="1021"/>
      <c r="B166" s="1024"/>
      <c r="C166" s="296">
        <v>2264</v>
      </c>
      <c r="D166" s="299">
        <v>11135</v>
      </c>
      <c r="E166" s="300"/>
      <c r="F166" s="300"/>
      <c r="G166" s="300"/>
      <c r="H166" s="300">
        <f t="shared" si="29"/>
        <v>11135</v>
      </c>
      <c r="I166" s="300">
        <f t="shared" si="29"/>
        <v>0</v>
      </c>
      <c r="J166" s="299"/>
      <c r="K166" s="1079"/>
    </row>
    <row r="167" spans="1:11" ht="12.75" customHeight="1" x14ac:dyDescent="0.2">
      <c r="A167" s="1021"/>
      <c r="B167" s="1024"/>
      <c r="C167" s="296">
        <v>2262</v>
      </c>
      <c r="D167" s="299">
        <v>350</v>
      </c>
      <c r="E167" s="300"/>
      <c r="F167" s="300"/>
      <c r="G167" s="300"/>
      <c r="H167" s="300">
        <f t="shared" si="29"/>
        <v>350</v>
      </c>
      <c r="I167" s="300">
        <f t="shared" si="29"/>
        <v>0</v>
      </c>
      <c r="J167" s="299"/>
      <c r="K167" s="1079"/>
    </row>
    <row r="168" spans="1:11" ht="15" customHeight="1" x14ac:dyDescent="0.2">
      <c r="A168" s="1021"/>
      <c r="B168" s="1024"/>
      <c r="C168" s="296">
        <v>2279</v>
      </c>
      <c r="D168" s="299">
        <v>7935</v>
      </c>
      <c r="E168" s="300"/>
      <c r="F168" s="300"/>
      <c r="G168" s="300"/>
      <c r="H168" s="300">
        <f t="shared" si="29"/>
        <v>7935</v>
      </c>
      <c r="I168" s="300">
        <f t="shared" si="29"/>
        <v>0</v>
      </c>
      <c r="J168" s="299"/>
      <c r="K168" s="1079"/>
    </row>
    <row r="169" spans="1:11" ht="15" customHeight="1" x14ac:dyDescent="0.2">
      <c r="A169" s="1022"/>
      <c r="B169" s="1025"/>
      <c r="C169" s="296">
        <v>2314</v>
      </c>
      <c r="D169" s="299">
        <v>1600</v>
      </c>
      <c r="E169" s="300"/>
      <c r="F169" s="300"/>
      <c r="G169" s="300"/>
      <c r="H169" s="300">
        <f t="shared" si="29"/>
        <v>1600</v>
      </c>
      <c r="I169" s="300">
        <f t="shared" si="29"/>
        <v>0</v>
      </c>
      <c r="J169" s="299"/>
      <c r="K169" s="1080"/>
    </row>
    <row r="170" spans="1:11" x14ac:dyDescent="0.2">
      <c r="A170" s="1033" t="s">
        <v>443</v>
      </c>
      <c r="B170" s="1036" t="s">
        <v>444</v>
      </c>
      <c r="C170" s="292"/>
      <c r="D170" s="289">
        <f>SUM(D171:D175)</f>
        <v>7928</v>
      </c>
      <c r="E170" s="289">
        <f t="shared" ref="E170:G170" si="34">SUM(E171:E175)</f>
        <v>0</v>
      </c>
      <c r="F170" s="289">
        <f t="shared" si="34"/>
        <v>0</v>
      </c>
      <c r="G170" s="289">
        <f t="shared" si="34"/>
        <v>0</v>
      </c>
      <c r="H170" s="290">
        <f t="shared" si="29"/>
        <v>7928</v>
      </c>
      <c r="I170" s="290">
        <f t="shared" si="29"/>
        <v>0</v>
      </c>
      <c r="J170" s="293"/>
      <c r="K170" s="1081" t="s">
        <v>445</v>
      </c>
    </row>
    <row r="171" spans="1:11" ht="12.75" customHeight="1" x14ac:dyDescent="0.2">
      <c r="A171" s="1034"/>
      <c r="B171" s="1037"/>
      <c r="C171" s="292">
        <v>1150</v>
      </c>
      <c r="D171" s="293">
        <v>650</v>
      </c>
      <c r="E171" s="291"/>
      <c r="F171" s="291"/>
      <c r="G171" s="291"/>
      <c r="H171" s="291">
        <f t="shared" si="29"/>
        <v>650</v>
      </c>
      <c r="I171" s="291">
        <f t="shared" si="29"/>
        <v>0</v>
      </c>
      <c r="J171" s="293"/>
      <c r="K171" s="1082"/>
    </row>
    <row r="172" spans="1:11" ht="12.75" customHeight="1" x14ac:dyDescent="0.2">
      <c r="A172" s="1034"/>
      <c r="B172" s="1037"/>
      <c r="C172" s="292">
        <v>1210</v>
      </c>
      <c r="D172" s="293">
        <v>33</v>
      </c>
      <c r="E172" s="291"/>
      <c r="F172" s="291"/>
      <c r="G172" s="291"/>
      <c r="H172" s="291">
        <f t="shared" si="29"/>
        <v>33</v>
      </c>
      <c r="I172" s="291">
        <f t="shared" si="29"/>
        <v>0</v>
      </c>
      <c r="J172" s="293"/>
      <c r="K172" s="1082"/>
    </row>
    <row r="173" spans="1:11" ht="12.75" customHeight="1" x14ac:dyDescent="0.2">
      <c r="A173" s="1034"/>
      <c r="B173" s="1037"/>
      <c r="C173" s="292">
        <v>2231</v>
      </c>
      <c r="D173" s="293">
        <v>2700</v>
      </c>
      <c r="E173" s="291"/>
      <c r="F173" s="291"/>
      <c r="G173" s="291"/>
      <c r="H173" s="291">
        <f t="shared" si="29"/>
        <v>2700</v>
      </c>
      <c r="I173" s="291">
        <f t="shared" si="29"/>
        <v>0</v>
      </c>
      <c r="J173" s="291"/>
      <c r="K173" s="1082"/>
    </row>
    <row r="174" spans="1:11" ht="12.75" customHeight="1" x14ac:dyDescent="0.2">
      <c r="A174" s="1034"/>
      <c r="B174" s="1037"/>
      <c r="C174" s="292">
        <v>2264</v>
      </c>
      <c r="D174" s="293">
        <v>345</v>
      </c>
      <c r="E174" s="291"/>
      <c r="F174" s="291"/>
      <c r="G174" s="291"/>
      <c r="H174" s="291">
        <f t="shared" si="29"/>
        <v>345</v>
      </c>
      <c r="I174" s="291">
        <f t="shared" si="29"/>
        <v>0</v>
      </c>
      <c r="J174" s="291"/>
      <c r="K174" s="1082"/>
    </row>
    <row r="175" spans="1:11" ht="12.75" customHeight="1" x14ac:dyDescent="0.2">
      <c r="A175" s="1035"/>
      <c r="B175" s="1038"/>
      <c r="C175" s="292">
        <v>2279</v>
      </c>
      <c r="D175" s="293">
        <v>4200</v>
      </c>
      <c r="E175" s="291"/>
      <c r="F175" s="291"/>
      <c r="G175" s="291"/>
      <c r="H175" s="291">
        <f t="shared" si="29"/>
        <v>4200</v>
      </c>
      <c r="I175" s="291">
        <f t="shared" si="29"/>
        <v>0</v>
      </c>
      <c r="J175" s="291"/>
      <c r="K175" s="1083"/>
    </row>
    <row r="176" spans="1:11" ht="12.75" customHeight="1" x14ac:dyDescent="0.2">
      <c r="A176" s="1020" t="s">
        <v>446</v>
      </c>
      <c r="B176" s="1023" t="s">
        <v>447</v>
      </c>
      <c r="C176" s="296"/>
      <c r="D176" s="297">
        <f>SUM(D177:D180)</f>
        <v>2555</v>
      </c>
      <c r="E176" s="297">
        <f t="shared" ref="E176:G176" si="35">SUM(E177:E180)</f>
        <v>0</v>
      </c>
      <c r="F176" s="297">
        <f t="shared" si="35"/>
        <v>0</v>
      </c>
      <c r="G176" s="297">
        <f t="shared" si="35"/>
        <v>0</v>
      </c>
      <c r="H176" s="298">
        <f t="shared" si="29"/>
        <v>2555</v>
      </c>
      <c r="I176" s="298">
        <f t="shared" si="29"/>
        <v>0</v>
      </c>
      <c r="J176" s="299"/>
      <c r="K176" s="1077" t="s">
        <v>448</v>
      </c>
    </row>
    <row r="177" spans="1:11" ht="12.75" customHeight="1" x14ac:dyDescent="0.2">
      <c r="A177" s="1021"/>
      <c r="B177" s="1024"/>
      <c r="C177" s="296">
        <v>1150</v>
      </c>
      <c r="D177" s="299">
        <v>1349</v>
      </c>
      <c r="E177" s="300"/>
      <c r="F177" s="300"/>
      <c r="G177" s="300"/>
      <c r="H177" s="300">
        <f t="shared" si="29"/>
        <v>1349</v>
      </c>
      <c r="I177" s="300">
        <f t="shared" si="29"/>
        <v>0</v>
      </c>
      <c r="J177" s="299"/>
      <c r="K177" s="1075"/>
    </row>
    <row r="178" spans="1:11" ht="13.5" customHeight="1" x14ac:dyDescent="0.2">
      <c r="A178" s="1021"/>
      <c r="B178" s="1024"/>
      <c r="C178" s="296">
        <v>1210</v>
      </c>
      <c r="D178" s="299">
        <v>68</v>
      </c>
      <c r="E178" s="300"/>
      <c r="F178" s="300"/>
      <c r="G178" s="300"/>
      <c r="H178" s="300">
        <f t="shared" si="29"/>
        <v>68</v>
      </c>
      <c r="I178" s="300">
        <f t="shared" si="29"/>
        <v>0</v>
      </c>
      <c r="J178" s="299"/>
      <c r="K178" s="1075"/>
    </row>
    <row r="179" spans="1:11" ht="15.75" customHeight="1" x14ac:dyDescent="0.2">
      <c r="A179" s="1021"/>
      <c r="B179" s="1024"/>
      <c r="C179" s="296">
        <v>2264</v>
      </c>
      <c r="D179" s="299">
        <v>363</v>
      </c>
      <c r="E179" s="300"/>
      <c r="F179" s="300"/>
      <c r="G179" s="300"/>
      <c r="H179" s="300">
        <f t="shared" si="29"/>
        <v>363</v>
      </c>
      <c r="I179" s="300">
        <f t="shared" si="29"/>
        <v>0</v>
      </c>
      <c r="J179" s="299"/>
      <c r="K179" s="1075"/>
    </row>
    <row r="180" spans="1:11" ht="12" customHeight="1" x14ac:dyDescent="0.2">
      <c r="A180" s="1022"/>
      <c r="B180" s="1025"/>
      <c r="C180" s="296">
        <v>2314</v>
      </c>
      <c r="D180" s="299">
        <v>775</v>
      </c>
      <c r="E180" s="300"/>
      <c r="F180" s="300"/>
      <c r="G180" s="300"/>
      <c r="H180" s="300">
        <f t="shared" si="29"/>
        <v>775</v>
      </c>
      <c r="I180" s="300">
        <f t="shared" si="29"/>
        <v>0</v>
      </c>
      <c r="J180" s="299"/>
      <c r="K180" s="1076"/>
    </row>
    <row r="181" spans="1:11" ht="19.5" customHeight="1" x14ac:dyDescent="0.2">
      <c r="A181" s="1020" t="s">
        <v>449</v>
      </c>
      <c r="B181" s="1023" t="s">
        <v>450</v>
      </c>
      <c r="C181" s="296"/>
      <c r="D181" s="297">
        <f>SUM(D182:D184)</f>
        <v>2000</v>
      </c>
      <c r="E181" s="297">
        <f t="shared" ref="E181:I181" si="36">SUM(E182:E184)</f>
        <v>0</v>
      </c>
      <c r="F181" s="297">
        <f t="shared" si="36"/>
        <v>449</v>
      </c>
      <c r="G181" s="297">
        <f t="shared" si="36"/>
        <v>0</v>
      </c>
      <c r="H181" s="297">
        <f t="shared" si="36"/>
        <v>2449</v>
      </c>
      <c r="I181" s="297">
        <f t="shared" si="36"/>
        <v>0</v>
      </c>
      <c r="J181" s="299" t="s">
        <v>1128</v>
      </c>
      <c r="K181" s="1077" t="s">
        <v>451</v>
      </c>
    </row>
    <row r="182" spans="1:11" ht="19.5" customHeight="1" x14ac:dyDescent="0.2">
      <c r="A182" s="1021"/>
      <c r="B182" s="1024"/>
      <c r="C182" s="296">
        <v>1150</v>
      </c>
      <c r="D182" s="299">
        <v>0</v>
      </c>
      <c r="E182" s="299"/>
      <c r="F182" s="299">
        <v>2332</v>
      </c>
      <c r="G182" s="299"/>
      <c r="H182" s="300">
        <f t="shared" si="29"/>
        <v>2332</v>
      </c>
      <c r="I182" s="300">
        <f t="shared" si="29"/>
        <v>0</v>
      </c>
      <c r="J182" s="300"/>
      <c r="K182" s="1075"/>
    </row>
    <row r="183" spans="1:11" ht="19.5" customHeight="1" x14ac:dyDescent="0.2">
      <c r="A183" s="1021"/>
      <c r="B183" s="1024"/>
      <c r="C183" s="296">
        <v>1210</v>
      </c>
      <c r="D183" s="299">
        <v>0</v>
      </c>
      <c r="E183" s="299"/>
      <c r="F183" s="299">
        <v>117</v>
      </c>
      <c r="G183" s="299"/>
      <c r="H183" s="300">
        <f t="shared" si="29"/>
        <v>117</v>
      </c>
      <c r="I183" s="300">
        <f t="shared" si="29"/>
        <v>0</v>
      </c>
      <c r="J183" s="300"/>
      <c r="K183" s="1075"/>
    </row>
    <row r="184" spans="1:11" ht="19.5" customHeight="1" x14ac:dyDescent="0.2">
      <c r="A184" s="1022"/>
      <c r="B184" s="1025"/>
      <c r="C184" s="296">
        <v>2279</v>
      </c>
      <c r="D184" s="299">
        <v>2000</v>
      </c>
      <c r="E184" s="300"/>
      <c r="F184" s="300">
        <v>-2000</v>
      </c>
      <c r="G184" s="300"/>
      <c r="H184" s="300">
        <f t="shared" si="29"/>
        <v>0</v>
      </c>
      <c r="I184" s="300">
        <f t="shared" si="29"/>
        <v>0</v>
      </c>
      <c r="J184" s="300"/>
      <c r="K184" s="1076"/>
    </row>
    <row r="185" spans="1:11" ht="15.75" customHeight="1" x14ac:dyDescent="0.2">
      <c r="A185" s="1033" t="s">
        <v>452</v>
      </c>
      <c r="B185" s="1036" t="s">
        <v>453</v>
      </c>
      <c r="C185" s="292"/>
      <c r="D185" s="289">
        <f>SUM(D186:D189)</f>
        <v>2415</v>
      </c>
      <c r="E185" s="289">
        <f t="shared" ref="E185:G185" si="37">SUM(E186:E189)</f>
        <v>0</v>
      </c>
      <c r="F185" s="289">
        <f t="shared" si="37"/>
        <v>0</v>
      </c>
      <c r="G185" s="289">
        <f t="shared" si="37"/>
        <v>0</v>
      </c>
      <c r="H185" s="290">
        <f t="shared" si="29"/>
        <v>2415</v>
      </c>
      <c r="I185" s="290">
        <f t="shared" si="29"/>
        <v>0</v>
      </c>
      <c r="J185" s="291"/>
      <c r="K185" s="1081" t="s">
        <v>454</v>
      </c>
    </row>
    <row r="186" spans="1:11" ht="12.75" customHeight="1" x14ac:dyDescent="0.2">
      <c r="A186" s="1034"/>
      <c r="B186" s="1037"/>
      <c r="C186" s="292">
        <v>1150</v>
      </c>
      <c r="D186" s="293">
        <v>762</v>
      </c>
      <c r="E186" s="291"/>
      <c r="F186" s="291"/>
      <c r="G186" s="291"/>
      <c r="H186" s="291">
        <f t="shared" si="29"/>
        <v>762</v>
      </c>
      <c r="I186" s="291">
        <f t="shared" si="29"/>
        <v>0</v>
      </c>
      <c r="J186" s="291"/>
      <c r="K186" s="1082"/>
    </row>
    <row r="187" spans="1:11" ht="12.75" customHeight="1" x14ac:dyDescent="0.2">
      <c r="A187" s="1034"/>
      <c r="B187" s="1037"/>
      <c r="C187" s="292">
        <v>1210</v>
      </c>
      <c r="D187" s="293">
        <v>39</v>
      </c>
      <c r="E187" s="291"/>
      <c r="F187" s="291"/>
      <c r="G187" s="291"/>
      <c r="H187" s="291">
        <f t="shared" si="29"/>
        <v>39</v>
      </c>
      <c r="I187" s="291">
        <f t="shared" si="29"/>
        <v>0</v>
      </c>
      <c r="J187" s="291"/>
      <c r="K187" s="1082"/>
    </row>
    <row r="188" spans="1:11" ht="12.75" customHeight="1" x14ac:dyDescent="0.2">
      <c r="A188" s="1034"/>
      <c r="B188" s="1037"/>
      <c r="C188" s="292">
        <v>2264</v>
      </c>
      <c r="D188" s="293">
        <v>1114</v>
      </c>
      <c r="E188" s="291"/>
      <c r="F188" s="291"/>
      <c r="G188" s="291"/>
      <c r="H188" s="291">
        <f t="shared" si="29"/>
        <v>1114</v>
      </c>
      <c r="I188" s="291">
        <f t="shared" si="29"/>
        <v>0</v>
      </c>
      <c r="J188" s="291"/>
      <c r="K188" s="1082"/>
    </row>
    <row r="189" spans="1:11" ht="12.75" customHeight="1" x14ac:dyDescent="0.2">
      <c r="A189" s="1035"/>
      <c r="B189" s="1038"/>
      <c r="C189" s="292">
        <v>2314</v>
      </c>
      <c r="D189" s="293">
        <v>500</v>
      </c>
      <c r="E189" s="291"/>
      <c r="F189" s="291"/>
      <c r="G189" s="291"/>
      <c r="H189" s="291">
        <f t="shared" si="29"/>
        <v>500</v>
      </c>
      <c r="I189" s="291">
        <f t="shared" si="29"/>
        <v>0</v>
      </c>
      <c r="J189" s="291"/>
      <c r="K189" s="1083"/>
    </row>
    <row r="190" spans="1:11" ht="14.25" customHeight="1" x14ac:dyDescent="0.2">
      <c r="A190" s="1020" t="s">
        <v>455</v>
      </c>
      <c r="B190" s="1023" t="s">
        <v>456</v>
      </c>
      <c r="C190" s="296"/>
      <c r="D190" s="297">
        <f>SUM(D191:D197)</f>
        <v>9775</v>
      </c>
      <c r="E190" s="297">
        <f>SUM(E191:E197)</f>
        <v>0</v>
      </c>
      <c r="F190" s="297">
        <f>SUM(F191:F197)</f>
        <v>0</v>
      </c>
      <c r="G190" s="297">
        <f>SUM(G191:G197)</f>
        <v>0</v>
      </c>
      <c r="H190" s="298">
        <f t="shared" si="29"/>
        <v>9775</v>
      </c>
      <c r="I190" s="298">
        <f t="shared" si="29"/>
        <v>0</v>
      </c>
      <c r="J190" s="299"/>
      <c r="K190" s="1078" t="s">
        <v>457</v>
      </c>
    </row>
    <row r="191" spans="1:11" ht="13.5" customHeight="1" x14ac:dyDescent="0.2">
      <c r="A191" s="1021"/>
      <c r="B191" s="1024"/>
      <c r="C191" s="296">
        <v>1150</v>
      </c>
      <c r="D191" s="299">
        <v>1940</v>
      </c>
      <c r="E191" s="300"/>
      <c r="F191" s="300"/>
      <c r="G191" s="300"/>
      <c r="H191" s="300">
        <f t="shared" si="29"/>
        <v>1940</v>
      </c>
      <c r="I191" s="300">
        <f t="shared" si="29"/>
        <v>0</v>
      </c>
      <c r="J191" s="299"/>
      <c r="K191" s="1079"/>
    </row>
    <row r="192" spans="1:11" ht="15" customHeight="1" x14ac:dyDescent="0.2">
      <c r="A192" s="1021"/>
      <c r="B192" s="1024"/>
      <c r="C192" s="296">
        <v>1210</v>
      </c>
      <c r="D192" s="299">
        <v>90</v>
      </c>
      <c r="E192" s="300"/>
      <c r="F192" s="300"/>
      <c r="G192" s="300"/>
      <c r="H192" s="300">
        <f t="shared" si="29"/>
        <v>90</v>
      </c>
      <c r="I192" s="300">
        <f t="shared" si="29"/>
        <v>0</v>
      </c>
      <c r="J192" s="299"/>
      <c r="K192" s="1079"/>
    </row>
    <row r="193" spans="1:11" ht="14.25" customHeight="1" x14ac:dyDescent="0.2">
      <c r="A193" s="1021"/>
      <c r="B193" s="1024"/>
      <c r="C193" s="296">
        <v>2262</v>
      </c>
      <c r="D193" s="299">
        <v>400</v>
      </c>
      <c r="E193" s="300"/>
      <c r="F193" s="300"/>
      <c r="G193" s="300"/>
      <c r="H193" s="300">
        <f t="shared" si="29"/>
        <v>400</v>
      </c>
      <c r="I193" s="300">
        <f t="shared" si="29"/>
        <v>0</v>
      </c>
      <c r="J193" s="299"/>
      <c r="K193" s="1079"/>
    </row>
    <row r="194" spans="1:11" ht="15.75" customHeight="1" x14ac:dyDescent="0.2">
      <c r="A194" s="1021"/>
      <c r="B194" s="1024"/>
      <c r="C194" s="296">
        <v>2264</v>
      </c>
      <c r="D194" s="299">
        <v>1647</v>
      </c>
      <c r="E194" s="300"/>
      <c r="F194" s="300"/>
      <c r="G194" s="300"/>
      <c r="H194" s="300">
        <f t="shared" si="29"/>
        <v>1647</v>
      </c>
      <c r="I194" s="300">
        <f t="shared" si="29"/>
        <v>0</v>
      </c>
      <c r="J194" s="299"/>
      <c r="K194" s="1079"/>
    </row>
    <row r="195" spans="1:11" ht="13.5" customHeight="1" x14ac:dyDescent="0.2">
      <c r="A195" s="1021"/>
      <c r="B195" s="1024"/>
      <c r="C195" s="296">
        <v>2279</v>
      </c>
      <c r="D195" s="299">
        <v>1800</v>
      </c>
      <c r="E195" s="300"/>
      <c r="F195" s="300"/>
      <c r="G195" s="300"/>
      <c r="H195" s="300">
        <f t="shared" si="29"/>
        <v>1800</v>
      </c>
      <c r="I195" s="300">
        <f t="shared" si="29"/>
        <v>0</v>
      </c>
      <c r="J195" s="299"/>
      <c r="K195" s="1079"/>
    </row>
    <row r="196" spans="1:11" ht="15" customHeight="1" x14ac:dyDescent="0.2">
      <c r="A196" s="1021"/>
      <c r="B196" s="1024"/>
      <c r="C196" s="296">
        <v>2314</v>
      </c>
      <c r="D196" s="299">
        <v>2898</v>
      </c>
      <c r="E196" s="300"/>
      <c r="F196" s="300"/>
      <c r="G196" s="300"/>
      <c r="H196" s="300">
        <f t="shared" si="29"/>
        <v>2898</v>
      </c>
      <c r="I196" s="300">
        <f t="shared" si="29"/>
        <v>0</v>
      </c>
      <c r="J196" s="299"/>
      <c r="K196" s="1079"/>
    </row>
    <row r="197" spans="1:11" ht="13.5" customHeight="1" x14ac:dyDescent="0.2">
      <c r="A197" s="1022"/>
      <c r="B197" s="1025"/>
      <c r="C197" s="296">
        <v>2363</v>
      </c>
      <c r="D197" s="299">
        <v>1000</v>
      </c>
      <c r="E197" s="300"/>
      <c r="F197" s="300"/>
      <c r="G197" s="300"/>
      <c r="H197" s="300">
        <f t="shared" ref="H197:I235" si="38">D197+F197</f>
        <v>1000</v>
      </c>
      <c r="I197" s="300">
        <f t="shared" si="38"/>
        <v>0</v>
      </c>
      <c r="J197" s="299"/>
      <c r="K197" s="1080"/>
    </row>
    <row r="198" spans="1:11" ht="24" x14ac:dyDescent="0.2">
      <c r="A198" s="307" t="s">
        <v>458</v>
      </c>
      <c r="B198" s="308" t="s">
        <v>459</v>
      </c>
      <c r="C198" s="306"/>
      <c r="D198" s="297">
        <f>SUM(D199,D209,D214,D218,D223)</f>
        <v>61382</v>
      </c>
      <c r="E198" s="297">
        <f t="shared" ref="E198:I198" si="39">SUM(E199,E209,E214,E218,E223)</f>
        <v>0</v>
      </c>
      <c r="F198" s="297">
        <f t="shared" si="39"/>
        <v>0</v>
      </c>
      <c r="G198" s="297">
        <f t="shared" si="39"/>
        <v>0</v>
      </c>
      <c r="H198" s="297">
        <f t="shared" si="39"/>
        <v>61382</v>
      </c>
      <c r="I198" s="297">
        <f t="shared" si="39"/>
        <v>0</v>
      </c>
      <c r="J198" s="299"/>
      <c r="K198" s="300"/>
    </row>
    <row r="199" spans="1:11" ht="16.5" customHeight="1" x14ac:dyDescent="0.2">
      <c r="A199" s="1020" t="s">
        <v>460</v>
      </c>
      <c r="B199" s="1023" t="s">
        <v>461</v>
      </c>
      <c r="C199" s="308"/>
      <c r="D199" s="297">
        <f>SUM(D200:D208)</f>
        <v>21806</v>
      </c>
      <c r="E199" s="297">
        <f t="shared" ref="E199:G199" si="40">SUM(E200:E208)</f>
        <v>0</v>
      </c>
      <c r="F199" s="297">
        <f t="shared" si="40"/>
        <v>-62</v>
      </c>
      <c r="G199" s="297">
        <f t="shared" si="40"/>
        <v>0</v>
      </c>
      <c r="H199" s="298">
        <f t="shared" ref="H199:I199" si="41">D199+F199</f>
        <v>21744</v>
      </c>
      <c r="I199" s="298">
        <f t="shared" si="41"/>
        <v>0</v>
      </c>
      <c r="J199" s="299"/>
      <c r="K199" s="1077" t="s">
        <v>462</v>
      </c>
    </row>
    <row r="200" spans="1:11" ht="16.5" customHeight="1" x14ac:dyDescent="0.2">
      <c r="A200" s="1021"/>
      <c r="B200" s="1024"/>
      <c r="C200" s="296">
        <v>1150</v>
      </c>
      <c r="D200" s="299">
        <v>1352</v>
      </c>
      <c r="E200" s="300"/>
      <c r="F200" s="300"/>
      <c r="G200" s="300"/>
      <c r="H200" s="300">
        <f t="shared" si="38"/>
        <v>1352</v>
      </c>
      <c r="I200" s="300">
        <f t="shared" si="38"/>
        <v>0</v>
      </c>
      <c r="J200" s="299"/>
      <c r="K200" s="1075"/>
    </row>
    <row r="201" spans="1:11" ht="16.5" customHeight="1" x14ac:dyDescent="0.2">
      <c r="A201" s="1021"/>
      <c r="B201" s="1024"/>
      <c r="C201" s="296">
        <v>1210</v>
      </c>
      <c r="D201" s="299">
        <v>68</v>
      </c>
      <c r="E201" s="300"/>
      <c r="F201" s="300"/>
      <c r="G201" s="300"/>
      <c r="H201" s="300">
        <f t="shared" si="38"/>
        <v>68</v>
      </c>
      <c r="I201" s="300">
        <f t="shared" si="38"/>
        <v>0</v>
      </c>
      <c r="J201" s="299"/>
      <c r="K201" s="1075"/>
    </row>
    <row r="202" spans="1:11" ht="16.5" customHeight="1" x14ac:dyDescent="0.2">
      <c r="A202" s="1021"/>
      <c r="B202" s="1024"/>
      <c r="C202" s="296">
        <v>2261</v>
      </c>
      <c r="D202" s="299">
        <v>376</v>
      </c>
      <c r="E202" s="300"/>
      <c r="F202" s="300">
        <v>-250</v>
      </c>
      <c r="G202" s="300"/>
      <c r="H202" s="300">
        <f t="shared" si="38"/>
        <v>126</v>
      </c>
      <c r="I202" s="300">
        <f t="shared" si="38"/>
        <v>0</v>
      </c>
      <c r="J202" s="309" t="s">
        <v>1129</v>
      </c>
      <c r="K202" s="1075"/>
    </row>
    <row r="203" spans="1:11" ht="16.5" customHeight="1" x14ac:dyDescent="0.2">
      <c r="A203" s="1021"/>
      <c r="B203" s="1024"/>
      <c r="C203" s="296">
        <v>2262</v>
      </c>
      <c r="D203" s="299">
        <v>12442</v>
      </c>
      <c r="E203" s="300"/>
      <c r="F203" s="300">
        <v>-677</v>
      </c>
      <c r="G203" s="300"/>
      <c r="H203" s="300">
        <f t="shared" si="38"/>
        <v>11765</v>
      </c>
      <c r="I203" s="300">
        <f t="shared" si="38"/>
        <v>0</v>
      </c>
      <c r="J203" s="299" t="s">
        <v>1130</v>
      </c>
      <c r="K203" s="1075"/>
    </row>
    <row r="204" spans="1:11" ht="16.5" customHeight="1" x14ac:dyDescent="0.2">
      <c r="A204" s="1021"/>
      <c r="B204" s="1024"/>
      <c r="C204" s="296">
        <v>2279</v>
      </c>
      <c r="D204" s="299">
        <v>3136</v>
      </c>
      <c r="E204" s="300"/>
      <c r="F204" s="300">
        <v>195</v>
      </c>
      <c r="G204" s="300"/>
      <c r="H204" s="300">
        <f t="shared" si="38"/>
        <v>3331</v>
      </c>
      <c r="I204" s="300">
        <f t="shared" si="38"/>
        <v>0</v>
      </c>
      <c r="J204" s="299" t="s">
        <v>1131</v>
      </c>
      <c r="K204" s="1075"/>
    </row>
    <row r="205" spans="1:11" ht="16.5" customHeight="1" x14ac:dyDescent="0.2">
      <c r="A205" s="1021"/>
      <c r="B205" s="1024"/>
      <c r="C205" s="296">
        <v>2312</v>
      </c>
      <c r="D205" s="299">
        <v>870</v>
      </c>
      <c r="E205" s="300"/>
      <c r="F205" s="300">
        <v>-100</v>
      </c>
      <c r="G205" s="300"/>
      <c r="H205" s="300">
        <f t="shared" si="38"/>
        <v>770</v>
      </c>
      <c r="I205" s="300">
        <f t="shared" si="38"/>
        <v>0</v>
      </c>
      <c r="J205" s="299" t="s">
        <v>1132</v>
      </c>
      <c r="K205" s="1075"/>
    </row>
    <row r="206" spans="1:11" ht="16.5" customHeight="1" x14ac:dyDescent="0.2">
      <c r="A206" s="1021"/>
      <c r="B206" s="1024"/>
      <c r="C206" s="296">
        <v>2314</v>
      </c>
      <c r="D206" s="299">
        <v>1526</v>
      </c>
      <c r="E206" s="300"/>
      <c r="F206" s="300">
        <v>800</v>
      </c>
      <c r="G206" s="300"/>
      <c r="H206" s="300">
        <f t="shared" si="38"/>
        <v>2326</v>
      </c>
      <c r="I206" s="300">
        <f t="shared" si="38"/>
        <v>0</v>
      </c>
      <c r="J206" s="299" t="s">
        <v>1133</v>
      </c>
      <c r="K206" s="1075"/>
    </row>
    <row r="207" spans="1:11" ht="16.5" customHeight="1" x14ac:dyDescent="0.2">
      <c r="A207" s="1021"/>
      <c r="B207" s="1024"/>
      <c r="C207" s="296">
        <v>2363</v>
      </c>
      <c r="D207" s="299">
        <v>1715</v>
      </c>
      <c r="E207" s="300"/>
      <c r="F207" s="300"/>
      <c r="G207" s="300"/>
      <c r="H207" s="300">
        <f t="shared" si="38"/>
        <v>1715</v>
      </c>
      <c r="I207" s="300">
        <f t="shared" si="38"/>
        <v>0</v>
      </c>
      <c r="J207" s="299"/>
      <c r="K207" s="1075"/>
    </row>
    <row r="208" spans="1:11" ht="16.5" customHeight="1" x14ac:dyDescent="0.2">
      <c r="A208" s="1022"/>
      <c r="B208" s="1025"/>
      <c r="C208" s="296">
        <v>2390</v>
      </c>
      <c r="D208" s="299">
        <v>321</v>
      </c>
      <c r="E208" s="300"/>
      <c r="F208" s="300">
        <v>-30</v>
      </c>
      <c r="G208" s="300"/>
      <c r="H208" s="300">
        <f t="shared" si="38"/>
        <v>291</v>
      </c>
      <c r="I208" s="300">
        <f t="shared" si="38"/>
        <v>0</v>
      </c>
      <c r="J208" s="299" t="s">
        <v>1132</v>
      </c>
      <c r="K208" s="1076"/>
    </row>
    <row r="209" spans="1:11" ht="13.5" customHeight="1" x14ac:dyDescent="0.2">
      <c r="A209" s="1020" t="s">
        <v>463</v>
      </c>
      <c r="B209" s="1023" t="s">
        <v>464</v>
      </c>
      <c r="C209" s="296"/>
      <c r="D209" s="297">
        <f>SUM(D210:D213)</f>
        <v>2486</v>
      </c>
      <c r="E209" s="297">
        <f t="shared" ref="E209:G209" si="42">SUM(E210:E213)</f>
        <v>0</v>
      </c>
      <c r="F209" s="297">
        <f t="shared" si="42"/>
        <v>0</v>
      </c>
      <c r="G209" s="297">
        <f t="shared" si="42"/>
        <v>0</v>
      </c>
      <c r="H209" s="298">
        <f t="shared" si="38"/>
        <v>2486</v>
      </c>
      <c r="I209" s="298">
        <f t="shared" si="38"/>
        <v>0</v>
      </c>
      <c r="J209" s="299"/>
      <c r="K209" s="1077" t="s">
        <v>465</v>
      </c>
    </row>
    <row r="210" spans="1:11" ht="12.75" customHeight="1" x14ac:dyDescent="0.2">
      <c r="A210" s="1021"/>
      <c r="B210" s="1024"/>
      <c r="C210" s="296">
        <v>1150</v>
      </c>
      <c r="D210" s="299">
        <v>1012</v>
      </c>
      <c r="E210" s="300"/>
      <c r="F210" s="300"/>
      <c r="G210" s="300"/>
      <c r="H210" s="300">
        <f t="shared" si="38"/>
        <v>1012</v>
      </c>
      <c r="I210" s="300">
        <f t="shared" si="38"/>
        <v>0</v>
      </c>
      <c r="J210" s="299"/>
      <c r="K210" s="1075"/>
    </row>
    <row r="211" spans="1:11" ht="12.75" customHeight="1" x14ac:dyDescent="0.2">
      <c r="A211" s="1021"/>
      <c r="B211" s="1024"/>
      <c r="C211" s="296">
        <v>1210</v>
      </c>
      <c r="D211" s="299">
        <v>51</v>
      </c>
      <c r="E211" s="300"/>
      <c r="F211" s="300"/>
      <c r="G211" s="300"/>
      <c r="H211" s="300">
        <f t="shared" si="38"/>
        <v>51</v>
      </c>
      <c r="I211" s="300">
        <f t="shared" si="38"/>
        <v>0</v>
      </c>
      <c r="J211" s="299"/>
      <c r="K211" s="1075"/>
    </row>
    <row r="212" spans="1:11" ht="12.75" customHeight="1" x14ac:dyDescent="0.2">
      <c r="A212" s="1021"/>
      <c r="B212" s="1024"/>
      <c r="C212" s="296">
        <v>2314</v>
      </c>
      <c r="D212" s="299">
        <v>1213</v>
      </c>
      <c r="E212" s="300"/>
      <c r="F212" s="300"/>
      <c r="G212" s="300"/>
      <c r="H212" s="300">
        <f t="shared" si="38"/>
        <v>1213</v>
      </c>
      <c r="I212" s="300">
        <f t="shared" si="38"/>
        <v>0</v>
      </c>
      <c r="J212" s="299"/>
      <c r="K212" s="1075"/>
    </row>
    <row r="213" spans="1:11" ht="12.75" customHeight="1" x14ac:dyDescent="0.2">
      <c r="A213" s="1022"/>
      <c r="B213" s="1025"/>
      <c r="C213" s="296">
        <v>2363</v>
      </c>
      <c r="D213" s="299">
        <v>210</v>
      </c>
      <c r="E213" s="300"/>
      <c r="F213" s="300"/>
      <c r="G213" s="300"/>
      <c r="H213" s="300">
        <f t="shared" si="38"/>
        <v>210</v>
      </c>
      <c r="I213" s="300">
        <f t="shared" si="38"/>
        <v>0</v>
      </c>
      <c r="J213" s="299"/>
      <c r="K213" s="1076"/>
    </row>
    <row r="214" spans="1:11" ht="12.75" customHeight="1" x14ac:dyDescent="0.2">
      <c r="A214" s="1020" t="s">
        <v>466</v>
      </c>
      <c r="B214" s="1023" t="s">
        <v>467</v>
      </c>
      <c r="C214" s="296"/>
      <c r="D214" s="297">
        <f>SUM(D215:D217)</f>
        <v>3459</v>
      </c>
      <c r="E214" s="297">
        <f t="shared" ref="E214:G214" si="43">SUM(E215:E217)</f>
        <v>0</v>
      </c>
      <c r="F214" s="297">
        <f t="shared" si="43"/>
        <v>-315</v>
      </c>
      <c r="G214" s="297">
        <f t="shared" si="43"/>
        <v>0</v>
      </c>
      <c r="H214" s="298">
        <f t="shared" si="38"/>
        <v>3144</v>
      </c>
      <c r="I214" s="298">
        <f t="shared" si="38"/>
        <v>0</v>
      </c>
      <c r="J214" s="299"/>
      <c r="K214" s="1077" t="s">
        <v>468</v>
      </c>
    </row>
    <row r="215" spans="1:11" ht="13.5" customHeight="1" x14ac:dyDescent="0.2">
      <c r="A215" s="1021"/>
      <c r="B215" s="1024"/>
      <c r="C215" s="296">
        <v>1150</v>
      </c>
      <c r="D215" s="299">
        <v>2113</v>
      </c>
      <c r="E215" s="300"/>
      <c r="F215" s="300">
        <v>-300</v>
      </c>
      <c r="G215" s="300"/>
      <c r="H215" s="300">
        <f t="shared" si="38"/>
        <v>1813</v>
      </c>
      <c r="I215" s="300">
        <f t="shared" si="38"/>
        <v>0</v>
      </c>
      <c r="J215" s="299" t="s">
        <v>1132</v>
      </c>
      <c r="K215" s="1075"/>
    </row>
    <row r="216" spans="1:11" ht="16.5" customHeight="1" x14ac:dyDescent="0.2">
      <c r="A216" s="1021"/>
      <c r="B216" s="1024"/>
      <c r="C216" s="296">
        <v>1210</v>
      </c>
      <c r="D216" s="299">
        <v>106</v>
      </c>
      <c r="E216" s="300"/>
      <c r="F216" s="300">
        <v>-15</v>
      </c>
      <c r="G216" s="300"/>
      <c r="H216" s="300">
        <f t="shared" si="38"/>
        <v>91</v>
      </c>
      <c r="I216" s="300">
        <f t="shared" si="38"/>
        <v>0</v>
      </c>
      <c r="J216" s="299" t="s">
        <v>1132</v>
      </c>
      <c r="K216" s="1075"/>
    </row>
    <row r="217" spans="1:11" ht="17.25" customHeight="1" x14ac:dyDescent="0.2">
      <c r="A217" s="1022"/>
      <c r="B217" s="1025"/>
      <c r="C217" s="296">
        <v>2314</v>
      </c>
      <c r="D217" s="299">
        <v>1240</v>
      </c>
      <c r="E217" s="300"/>
      <c r="F217" s="300"/>
      <c r="G217" s="300"/>
      <c r="H217" s="300">
        <f t="shared" si="38"/>
        <v>1240</v>
      </c>
      <c r="I217" s="300">
        <f t="shared" si="38"/>
        <v>0</v>
      </c>
      <c r="J217" s="299"/>
      <c r="K217" s="1076"/>
    </row>
    <row r="218" spans="1:11" ht="12.75" customHeight="1" x14ac:dyDescent="0.2">
      <c r="A218" s="1020" t="s">
        <v>469</v>
      </c>
      <c r="B218" s="1023" t="s">
        <v>470</v>
      </c>
      <c r="C218" s="296"/>
      <c r="D218" s="297">
        <f>SUM(D219:D222)</f>
        <v>14955</v>
      </c>
      <c r="E218" s="297">
        <f t="shared" ref="E218:G218" si="44">SUM(E219:E222)</f>
        <v>0</v>
      </c>
      <c r="F218" s="297">
        <f t="shared" si="44"/>
        <v>27</v>
      </c>
      <c r="G218" s="297">
        <f t="shared" si="44"/>
        <v>0</v>
      </c>
      <c r="H218" s="298">
        <f t="shared" si="38"/>
        <v>14982</v>
      </c>
      <c r="I218" s="298">
        <f t="shared" si="38"/>
        <v>0</v>
      </c>
      <c r="J218" s="299"/>
      <c r="K218" s="1077" t="s">
        <v>471</v>
      </c>
    </row>
    <row r="219" spans="1:11" ht="12.75" customHeight="1" x14ac:dyDescent="0.2">
      <c r="A219" s="1021"/>
      <c r="B219" s="1024"/>
      <c r="C219" s="296">
        <v>2121</v>
      </c>
      <c r="D219" s="299">
        <v>1510</v>
      </c>
      <c r="E219" s="300"/>
      <c r="F219" s="300">
        <v>92</v>
      </c>
      <c r="G219" s="300"/>
      <c r="H219" s="300">
        <f t="shared" si="38"/>
        <v>1602</v>
      </c>
      <c r="I219" s="300">
        <f t="shared" si="38"/>
        <v>0</v>
      </c>
      <c r="J219" s="299" t="s">
        <v>1134</v>
      </c>
      <c r="K219" s="1075"/>
    </row>
    <row r="220" spans="1:11" ht="12.75" customHeight="1" x14ac:dyDescent="0.2">
      <c r="A220" s="1021"/>
      <c r="B220" s="1024"/>
      <c r="C220" s="296">
        <v>2122</v>
      </c>
      <c r="D220" s="299">
        <v>410</v>
      </c>
      <c r="E220" s="300"/>
      <c r="F220" s="300"/>
      <c r="G220" s="300"/>
      <c r="H220" s="300">
        <f t="shared" si="38"/>
        <v>410</v>
      </c>
      <c r="I220" s="300">
        <f t="shared" si="38"/>
        <v>0</v>
      </c>
      <c r="J220" s="299"/>
      <c r="K220" s="1075"/>
    </row>
    <row r="221" spans="1:11" ht="12.75" customHeight="1" x14ac:dyDescent="0.2">
      <c r="A221" s="1021"/>
      <c r="B221" s="1024"/>
      <c r="C221" s="296">
        <v>2262</v>
      </c>
      <c r="D221" s="299">
        <v>6879</v>
      </c>
      <c r="E221" s="300"/>
      <c r="F221" s="300"/>
      <c r="G221" s="300"/>
      <c r="H221" s="300">
        <f t="shared" si="38"/>
        <v>6879</v>
      </c>
      <c r="I221" s="300">
        <f t="shared" si="38"/>
        <v>0</v>
      </c>
      <c r="J221" s="299"/>
      <c r="K221" s="1075"/>
    </row>
    <row r="222" spans="1:11" ht="12.75" customHeight="1" x14ac:dyDescent="0.2">
      <c r="A222" s="1022"/>
      <c r="B222" s="1025"/>
      <c r="C222" s="296">
        <v>2279</v>
      </c>
      <c r="D222" s="299">
        <v>6156</v>
      </c>
      <c r="E222" s="300"/>
      <c r="F222" s="300">
        <v>-65</v>
      </c>
      <c r="G222" s="300"/>
      <c r="H222" s="300">
        <f t="shared" si="38"/>
        <v>6091</v>
      </c>
      <c r="I222" s="300">
        <f t="shared" si="38"/>
        <v>0</v>
      </c>
      <c r="J222" s="299" t="s">
        <v>1135</v>
      </c>
      <c r="K222" s="1076"/>
    </row>
    <row r="223" spans="1:11" ht="27.75" customHeight="1" x14ac:dyDescent="0.2">
      <c r="A223" s="1020" t="s">
        <v>472</v>
      </c>
      <c r="B223" s="1023" t="s">
        <v>473</v>
      </c>
      <c r="C223" s="296"/>
      <c r="D223" s="297">
        <f>SUM(D224)</f>
        <v>18676</v>
      </c>
      <c r="E223" s="297">
        <f t="shared" ref="E223:G223" si="45">SUM(E224)</f>
        <v>0</v>
      </c>
      <c r="F223" s="297">
        <f t="shared" si="45"/>
        <v>350</v>
      </c>
      <c r="G223" s="297">
        <f t="shared" si="45"/>
        <v>0</v>
      </c>
      <c r="H223" s="298">
        <f t="shared" si="38"/>
        <v>19026</v>
      </c>
      <c r="I223" s="298">
        <f t="shared" si="38"/>
        <v>0</v>
      </c>
      <c r="J223" s="299"/>
      <c r="K223" s="964" t="s">
        <v>462</v>
      </c>
    </row>
    <row r="224" spans="1:11" ht="27.75" customHeight="1" x14ac:dyDescent="0.2">
      <c r="A224" s="1022"/>
      <c r="B224" s="1025"/>
      <c r="C224" s="296">
        <v>2361</v>
      </c>
      <c r="D224" s="299">
        <v>18676</v>
      </c>
      <c r="E224" s="300"/>
      <c r="F224" s="300">
        <v>350</v>
      </c>
      <c r="G224" s="300"/>
      <c r="H224" s="300">
        <f t="shared" si="38"/>
        <v>19026</v>
      </c>
      <c r="I224" s="300">
        <f t="shared" si="38"/>
        <v>0</v>
      </c>
      <c r="J224" s="299" t="s">
        <v>1136</v>
      </c>
      <c r="K224" s="964"/>
    </row>
    <row r="225" spans="1:13" ht="24" x14ac:dyDescent="0.2">
      <c r="A225" s="305" t="s">
        <v>474</v>
      </c>
      <c r="B225" s="295" t="s">
        <v>475</v>
      </c>
      <c r="C225" s="294"/>
      <c r="D225" s="289">
        <f>SUM(D226,D227,D228,D229,D232)</f>
        <v>68791</v>
      </c>
      <c r="E225" s="289">
        <f t="shared" ref="E225:I225" si="46">SUM(E226,E227,E228,E229,E232)</f>
        <v>4000</v>
      </c>
      <c r="F225" s="289">
        <f t="shared" si="46"/>
        <v>0</v>
      </c>
      <c r="G225" s="289">
        <f t="shared" si="46"/>
        <v>0</v>
      </c>
      <c r="H225" s="289">
        <f t="shared" si="46"/>
        <v>68791</v>
      </c>
      <c r="I225" s="289">
        <f t="shared" si="46"/>
        <v>4000</v>
      </c>
      <c r="J225" s="291"/>
      <c r="K225" s="291"/>
    </row>
    <row r="226" spans="1:13" ht="23.25" customHeight="1" x14ac:dyDescent="0.2">
      <c r="A226" s="310" t="s">
        <v>476</v>
      </c>
      <c r="B226" s="382" t="s">
        <v>477</v>
      </c>
      <c r="C226" s="292">
        <v>2314</v>
      </c>
      <c r="D226" s="289">
        <v>5650</v>
      </c>
      <c r="E226" s="290">
        <v>2800</v>
      </c>
      <c r="F226" s="290"/>
      <c r="G226" s="290"/>
      <c r="H226" s="290">
        <f t="shared" si="38"/>
        <v>5650</v>
      </c>
      <c r="I226" s="290">
        <f t="shared" si="38"/>
        <v>2800</v>
      </c>
      <c r="J226" s="291"/>
      <c r="K226" s="750" t="s">
        <v>478</v>
      </c>
    </row>
    <row r="227" spans="1:13" x14ac:dyDescent="0.2">
      <c r="A227" s="310" t="s">
        <v>479</v>
      </c>
      <c r="B227" s="382" t="s">
        <v>480</v>
      </c>
      <c r="C227" s="292">
        <v>2279</v>
      </c>
      <c r="D227" s="289">
        <v>4000</v>
      </c>
      <c r="E227" s="290">
        <v>1200</v>
      </c>
      <c r="F227" s="290"/>
      <c r="G227" s="290"/>
      <c r="H227" s="290">
        <f t="shared" si="38"/>
        <v>4000</v>
      </c>
      <c r="I227" s="290">
        <f t="shared" si="38"/>
        <v>1200</v>
      </c>
      <c r="J227" s="291"/>
      <c r="K227" s="750" t="s">
        <v>481</v>
      </c>
    </row>
    <row r="228" spans="1:13" x14ac:dyDescent="0.2">
      <c r="A228" s="310" t="s">
        <v>482</v>
      </c>
      <c r="B228" s="382" t="s">
        <v>483</v>
      </c>
      <c r="C228" s="292">
        <v>2248</v>
      </c>
      <c r="D228" s="289">
        <v>700</v>
      </c>
      <c r="E228" s="290"/>
      <c r="F228" s="290"/>
      <c r="G228" s="290"/>
      <c r="H228" s="290">
        <f t="shared" si="38"/>
        <v>700</v>
      </c>
      <c r="I228" s="290">
        <f t="shared" si="38"/>
        <v>0</v>
      </c>
      <c r="J228" s="291"/>
      <c r="K228" s="750" t="s">
        <v>481</v>
      </c>
    </row>
    <row r="229" spans="1:13" ht="14.25" customHeight="1" x14ac:dyDescent="0.2">
      <c r="A229" s="1020" t="s">
        <v>484</v>
      </c>
      <c r="B229" s="1023" t="s">
        <v>485</v>
      </c>
      <c r="C229" s="296"/>
      <c r="D229" s="297">
        <f>SUM(D230:D231)</f>
        <v>700</v>
      </c>
      <c r="E229" s="297">
        <f t="shared" ref="E229:G229" si="47">SUM(E230:E231)</f>
        <v>0</v>
      </c>
      <c r="F229" s="297">
        <f t="shared" si="47"/>
        <v>0</v>
      </c>
      <c r="G229" s="297">
        <f t="shared" si="47"/>
        <v>0</v>
      </c>
      <c r="H229" s="298">
        <f t="shared" si="38"/>
        <v>700</v>
      </c>
      <c r="I229" s="298">
        <f t="shared" si="38"/>
        <v>0</v>
      </c>
      <c r="J229" s="300"/>
      <c r="K229" s="1075" t="s">
        <v>481</v>
      </c>
    </row>
    <row r="230" spans="1:13" ht="17.25" customHeight="1" x14ac:dyDescent="0.2">
      <c r="A230" s="1021"/>
      <c r="B230" s="1024"/>
      <c r="C230" s="296">
        <v>2223</v>
      </c>
      <c r="D230" s="299">
        <v>360</v>
      </c>
      <c r="E230" s="300"/>
      <c r="F230" s="300"/>
      <c r="G230" s="300"/>
      <c r="H230" s="300">
        <f t="shared" si="38"/>
        <v>360</v>
      </c>
      <c r="I230" s="300">
        <f t="shared" si="38"/>
        <v>0</v>
      </c>
      <c r="J230" s="299"/>
      <c r="K230" s="1075"/>
    </row>
    <row r="231" spans="1:13" ht="14.25" customHeight="1" x14ac:dyDescent="0.2">
      <c r="A231" s="1022"/>
      <c r="B231" s="1025"/>
      <c r="C231" s="296">
        <v>2279</v>
      </c>
      <c r="D231" s="299">
        <v>340</v>
      </c>
      <c r="E231" s="300"/>
      <c r="F231" s="300"/>
      <c r="G231" s="300"/>
      <c r="H231" s="300">
        <f t="shared" si="38"/>
        <v>340</v>
      </c>
      <c r="I231" s="300">
        <f t="shared" si="38"/>
        <v>0</v>
      </c>
      <c r="J231" s="299"/>
      <c r="K231" s="1076"/>
    </row>
    <row r="232" spans="1:13" ht="15.75" customHeight="1" x14ac:dyDescent="0.2">
      <c r="A232" s="1020" t="s">
        <v>486</v>
      </c>
      <c r="B232" s="1023" t="s">
        <v>487</v>
      </c>
      <c r="C232" s="296"/>
      <c r="D232" s="297">
        <f>SUM(D233:D235)</f>
        <v>57741</v>
      </c>
      <c r="E232" s="297">
        <f t="shared" ref="E232:G232" si="48">SUM(E233:E235)</f>
        <v>0</v>
      </c>
      <c r="F232" s="297">
        <f t="shared" si="48"/>
        <v>0</v>
      </c>
      <c r="G232" s="297">
        <f t="shared" si="48"/>
        <v>0</v>
      </c>
      <c r="H232" s="298">
        <f t="shared" si="38"/>
        <v>57741</v>
      </c>
      <c r="I232" s="298">
        <f t="shared" si="38"/>
        <v>0</v>
      </c>
      <c r="J232" s="299"/>
      <c r="K232" s="1077" t="s">
        <v>478</v>
      </c>
    </row>
    <row r="233" spans="1:13" ht="15.75" customHeight="1" x14ac:dyDescent="0.2">
      <c r="A233" s="1021"/>
      <c r="B233" s="1024"/>
      <c r="C233" s="296">
        <v>2239</v>
      </c>
      <c r="D233" s="299">
        <v>40184</v>
      </c>
      <c r="E233" s="300"/>
      <c r="F233" s="300"/>
      <c r="G233" s="300"/>
      <c r="H233" s="300">
        <f t="shared" si="38"/>
        <v>40184</v>
      </c>
      <c r="I233" s="300">
        <f t="shared" si="38"/>
        <v>0</v>
      </c>
      <c r="J233" s="299"/>
      <c r="K233" s="1075"/>
    </row>
    <row r="234" spans="1:13" ht="15.75" customHeight="1" x14ac:dyDescent="0.2">
      <c r="A234" s="1021"/>
      <c r="B234" s="1024"/>
      <c r="C234" s="296">
        <v>2279</v>
      </c>
      <c r="D234" s="299">
        <v>8500</v>
      </c>
      <c r="E234" s="300"/>
      <c r="F234" s="300"/>
      <c r="G234" s="300"/>
      <c r="H234" s="300">
        <f t="shared" si="38"/>
        <v>8500</v>
      </c>
      <c r="I234" s="300">
        <f t="shared" si="38"/>
        <v>0</v>
      </c>
      <c r="J234" s="299"/>
      <c r="K234" s="1075"/>
    </row>
    <row r="235" spans="1:13" ht="15.75" customHeight="1" x14ac:dyDescent="0.2">
      <c r="A235" s="1022"/>
      <c r="B235" s="1025"/>
      <c r="C235" s="296">
        <v>2314</v>
      </c>
      <c r="D235" s="299">
        <v>9057</v>
      </c>
      <c r="E235" s="300"/>
      <c r="F235" s="300"/>
      <c r="G235" s="300"/>
      <c r="H235" s="300">
        <f t="shared" si="38"/>
        <v>9057</v>
      </c>
      <c r="I235" s="300">
        <f t="shared" si="38"/>
        <v>0</v>
      </c>
      <c r="J235" s="299"/>
      <c r="K235" s="1076"/>
    </row>
    <row r="236" spans="1:13" s="277" customFormat="1" x14ac:dyDescent="0.2">
      <c r="A236" s="311" t="s">
        <v>488</v>
      </c>
      <c r="B236" s="312"/>
      <c r="C236" s="312"/>
      <c r="D236" s="312"/>
    </row>
    <row r="237" spans="1:13" s="277" customFormat="1" x14ac:dyDescent="0.2">
      <c r="A237" s="311" t="s">
        <v>489</v>
      </c>
      <c r="B237" s="312"/>
      <c r="C237" s="312"/>
      <c r="D237" s="312"/>
    </row>
    <row r="238" spans="1:13" s="277" customFormat="1" x14ac:dyDescent="0.2">
      <c r="A238" s="1029" t="s">
        <v>490</v>
      </c>
      <c r="B238" s="1029"/>
      <c r="C238" s="1029"/>
      <c r="D238" s="1029"/>
      <c r="E238" s="1029"/>
      <c r="F238" s="1029"/>
      <c r="G238" s="1029"/>
      <c r="H238" s="1029"/>
      <c r="I238" s="1029"/>
      <c r="J238" s="1029"/>
      <c r="K238" s="1029"/>
      <c r="L238" s="1029"/>
      <c r="M238" s="313"/>
    </row>
    <row r="239" spans="1:13" s="277" customFormat="1" x14ac:dyDescent="0.2">
      <c r="A239" s="314" t="s">
        <v>491</v>
      </c>
      <c r="B239" s="314"/>
      <c r="C239" s="314"/>
      <c r="D239" s="314"/>
      <c r="E239" s="314"/>
      <c r="F239" s="386"/>
      <c r="G239" s="386"/>
      <c r="H239" s="386"/>
      <c r="I239" s="386"/>
      <c r="J239" s="386"/>
      <c r="K239" s="386"/>
      <c r="L239" s="386"/>
      <c r="M239" s="313"/>
    </row>
    <row r="240" spans="1:13" s="277" customFormat="1" ht="12" customHeight="1" x14ac:dyDescent="0.2">
      <c r="A240" s="1018" t="s">
        <v>492</v>
      </c>
      <c r="B240" s="1018"/>
      <c r="C240" s="1018"/>
      <c r="D240" s="1018"/>
      <c r="E240" s="1018"/>
      <c r="F240" s="1018"/>
      <c r="G240" s="1018"/>
      <c r="H240" s="1018"/>
      <c r="I240" s="1018"/>
      <c r="J240" s="1018"/>
      <c r="K240" s="1018"/>
      <c r="L240" s="1018"/>
      <c r="M240" s="313"/>
    </row>
    <row r="241" spans="1:18" s="277" customFormat="1" ht="12" customHeight="1" x14ac:dyDescent="0.2">
      <c r="A241" s="316" t="s">
        <v>493</v>
      </c>
      <c r="B241" s="316"/>
      <c r="C241" s="316"/>
      <c r="D241" s="316"/>
      <c r="E241" s="385"/>
      <c r="F241" s="385"/>
      <c r="G241" s="385"/>
      <c r="H241" s="385"/>
      <c r="I241" s="385"/>
      <c r="J241" s="385"/>
      <c r="K241" s="385"/>
      <c r="L241" s="385"/>
      <c r="M241" s="313"/>
    </row>
    <row r="242" spans="1:18" s="277" customFormat="1" ht="12" customHeight="1" x14ac:dyDescent="0.2">
      <c r="A242" s="316" t="s">
        <v>494</v>
      </c>
      <c r="B242" s="316"/>
      <c r="C242" s="316"/>
      <c r="D242" s="316"/>
      <c r="E242" s="385"/>
      <c r="F242" s="385"/>
      <c r="G242" s="385"/>
      <c r="H242" s="385"/>
      <c r="I242" s="385"/>
      <c r="J242" s="385"/>
      <c r="K242" s="385"/>
      <c r="L242" s="385"/>
      <c r="M242" s="313"/>
    </row>
    <row r="243" spans="1:18" s="318" customFormat="1" ht="12" customHeight="1" x14ac:dyDescent="0.2">
      <c r="A243" s="1018" t="s">
        <v>495</v>
      </c>
      <c r="B243" s="1018"/>
      <c r="C243" s="1018"/>
      <c r="D243" s="1018"/>
      <c r="E243" s="1018"/>
      <c r="F243" s="1018"/>
      <c r="G243" s="1018"/>
      <c r="H243" s="1018"/>
      <c r="I243" s="1018"/>
      <c r="J243" s="1018"/>
      <c r="K243" s="1018"/>
      <c r="L243" s="1018"/>
      <c r="M243" s="1018"/>
    </row>
    <row r="244" spans="1:18" s="319" customFormat="1" ht="12" customHeight="1" x14ac:dyDescent="0.2">
      <c r="A244" s="1018" t="s">
        <v>492</v>
      </c>
      <c r="B244" s="1018"/>
      <c r="C244" s="1018"/>
      <c r="D244" s="1018"/>
      <c r="E244" s="1018"/>
      <c r="F244" s="1018"/>
      <c r="G244" s="1018"/>
      <c r="H244" s="1018"/>
      <c r="I244" s="1018"/>
      <c r="J244" s="1018"/>
      <c r="K244" s="1018"/>
      <c r="L244" s="1018"/>
      <c r="M244" s="385"/>
    </row>
    <row r="245" spans="1:18" s="319" customFormat="1" ht="12" customHeight="1" x14ac:dyDescent="0.2">
      <c r="A245" s="316" t="s">
        <v>496</v>
      </c>
      <c r="B245" s="385"/>
      <c r="C245" s="385"/>
      <c r="D245" s="385"/>
      <c r="E245" s="385"/>
      <c r="F245" s="385"/>
      <c r="G245" s="385"/>
      <c r="H245" s="385"/>
      <c r="I245" s="385"/>
      <c r="J245" s="385"/>
      <c r="K245" s="385"/>
      <c r="L245" s="385"/>
      <c r="M245" s="385"/>
    </row>
    <row r="246" spans="1:18" s="458" customFormat="1" ht="12" customHeight="1" x14ac:dyDescent="0.25">
      <c r="A246" s="1018" t="s">
        <v>497</v>
      </c>
      <c r="B246" s="1018"/>
      <c r="C246" s="1018"/>
      <c r="D246" s="1018"/>
      <c r="E246" s="1018"/>
      <c r="F246" s="1018"/>
      <c r="G246" s="1018"/>
      <c r="H246" s="1018"/>
      <c r="I246" s="1018"/>
      <c r="J246" s="1018"/>
      <c r="K246" s="1018"/>
      <c r="L246" s="1018"/>
      <c r="M246" s="1018"/>
    </row>
    <row r="247" spans="1:18" s="319" customFormat="1" ht="12" customHeight="1" x14ac:dyDescent="0.2">
      <c r="A247" s="320" t="s">
        <v>498</v>
      </c>
      <c r="B247" s="385"/>
      <c r="C247" s="385"/>
      <c r="D247" s="385"/>
      <c r="E247" s="385"/>
      <c r="F247" s="385"/>
      <c r="G247" s="385"/>
      <c r="H247" s="385"/>
      <c r="I247" s="385"/>
      <c r="J247" s="385"/>
      <c r="K247" s="385"/>
      <c r="L247" s="385"/>
      <c r="M247" s="385"/>
    </row>
    <row r="248" spans="1:18" s="319" customFormat="1" ht="12" customHeight="1" x14ac:dyDescent="0.2">
      <c r="A248" s="1018" t="s">
        <v>499</v>
      </c>
      <c r="B248" s="1018"/>
      <c r="C248" s="1018"/>
      <c r="D248" s="1018"/>
      <c r="E248" s="1018"/>
      <c r="F248" s="1018"/>
      <c r="G248" s="1018"/>
      <c r="H248" s="1018"/>
      <c r="I248" s="1018"/>
      <c r="J248" s="1018"/>
      <c r="K248" s="1018"/>
      <c r="L248" s="1018"/>
      <c r="M248" s="385"/>
    </row>
    <row r="249" spans="1:18" s="319" customFormat="1" ht="12" customHeight="1" x14ac:dyDescent="0.2">
      <c r="A249" s="321" t="s">
        <v>500</v>
      </c>
      <c r="B249" s="321"/>
      <c r="C249" s="321"/>
      <c r="D249" s="321"/>
      <c r="E249" s="321"/>
      <c r="F249" s="321"/>
      <c r="G249" s="316"/>
      <c r="H249" s="385"/>
      <c r="I249" s="385"/>
      <c r="J249" s="385"/>
      <c r="K249" s="385"/>
      <c r="L249" s="385"/>
      <c r="M249" s="385"/>
    </row>
    <row r="250" spans="1:18" s="319" customFormat="1" ht="12" customHeight="1" x14ac:dyDescent="0.2">
      <c r="A250" s="316" t="s">
        <v>501</v>
      </c>
      <c r="B250" s="316"/>
      <c r="C250" s="316"/>
      <c r="D250" s="316"/>
      <c r="E250" s="316"/>
      <c r="F250" s="316"/>
      <c r="G250" s="316"/>
      <c r="H250" s="385"/>
      <c r="I250" s="385"/>
      <c r="J250" s="385"/>
      <c r="K250" s="385"/>
      <c r="L250" s="385"/>
      <c r="M250" s="385"/>
    </row>
    <row r="251" spans="1:18" s="319" customFormat="1" ht="12" customHeight="1" x14ac:dyDescent="0.2">
      <c r="A251" s="316" t="s">
        <v>502</v>
      </c>
      <c r="B251" s="316"/>
      <c r="C251" s="316"/>
      <c r="D251" s="316"/>
      <c r="E251" s="316"/>
      <c r="F251" s="316"/>
      <c r="G251" s="316"/>
      <c r="H251" s="385"/>
      <c r="I251" s="385"/>
      <c r="J251" s="385"/>
      <c r="K251" s="385"/>
      <c r="L251" s="385"/>
      <c r="M251" s="385"/>
    </row>
    <row r="252" spans="1:18" s="319" customFormat="1" ht="12" customHeight="1" x14ac:dyDescent="0.2">
      <c r="A252" s="316" t="s">
        <v>503</v>
      </c>
      <c r="B252" s="316"/>
      <c r="C252" s="316"/>
      <c r="D252" s="316"/>
      <c r="E252" s="316"/>
      <c r="F252" s="316"/>
      <c r="G252" s="385"/>
      <c r="H252" s="385"/>
      <c r="I252" s="385"/>
      <c r="J252" s="385"/>
      <c r="K252" s="385"/>
      <c r="L252" s="385"/>
      <c r="M252" s="385"/>
    </row>
    <row r="253" spans="1:18" s="319" customFormat="1" ht="12" customHeight="1" x14ac:dyDescent="0.2">
      <c r="A253" s="316" t="s">
        <v>504</v>
      </c>
      <c r="B253" s="316"/>
      <c r="C253" s="316"/>
      <c r="D253" s="316"/>
      <c r="E253" s="316"/>
      <c r="F253" s="316"/>
      <c r="G253" s="316"/>
      <c r="H253" s="316"/>
      <c r="I253" s="385"/>
      <c r="J253" s="385"/>
      <c r="K253" s="385"/>
      <c r="L253" s="385"/>
      <c r="M253" s="385"/>
    </row>
    <row r="254" spans="1:18" s="319" customFormat="1" ht="12" customHeight="1" x14ac:dyDescent="0.2">
      <c r="A254" s="316" t="s">
        <v>505</v>
      </c>
      <c r="B254" s="316"/>
      <c r="C254" s="316"/>
      <c r="D254" s="316"/>
      <c r="E254" s="316"/>
      <c r="F254" s="316"/>
      <c r="G254" s="316"/>
      <c r="H254" s="316"/>
      <c r="I254" s="316"/>
      <c r="J254" s="316"/>
      <c r="K254" s="316"/>
      <c r="L254" s="316"/>
      <c r="M254" s="385"/>
    </row>
    <row r="255" spans="1:18" s="319" customFormat="1" ht="25.5" customHeight="1" x14ac:dyDescent="0.2">
      <c r="A255" s="1018" t="s">
        <v>506</v>
      </c>
      <c r="B255" s="1018"/>
      <c r="C255" s="1018"/>
      <c r="D255" s="1018"/>
      <c r="E255" s="1018"/>
      <c r="F255" s="1018"/>
      <c r="G255" s="1018"/>
      <c r="H255" s="1018"/>
      <c r="I255" s="1018"/>
      <c r="J255" s="1018"/>
      <c r="K255" s="1018"/>
      <c r="L255" s="1018"/>
      <c r="M255" s="1018"/>
      <c r="N255" s="1018"/>
      <c r="O255" s="458"/>
      <c r="P255" s="458"/>
      <c r="Q255" s="458"/>
      <c r="R255" s="458"/>
    </row>
    <row r="256" spans="1:18" s="319" customFormat="1" ht="12" customHeight="1" x14ac:dyDescent="0.2">
      <c r="A256" s="316" t="s">
        <v>507</v>
      </c>
      <c r="B256" s="316"/>
      <c r="C256" s="316"/>
      <c r="D256" s="316"/>
      <c r="E256" s="316"/>
      <c r="F256" s="316"/>
      <c r="G256" s="385"/>
      <c r="H256" s="385"/>
      <c r="I256" s="385"/>
      <c r="J256" s="385"/>
      <c r="K256" s="385"/>
      <c r="L256" s="385"/>
      <c r="M256" s="385"/>
    </row>
    <row r="257" spans="1:18" s="319" customFormat="1" ht="12" customHeight="1" x14ac:dyDescent="0.2">
      <c r="A257" s="316" t="s">
        <v>508</v>
      </c>
      <c r="B257" s="316"/>
      <c r="C257" s="316"/>
      <c r="D257" s="316"/>
      <c r="E257" s="316"/>
      <c r="F257" s="316"/>
      <c r="G257" s="385"/>
      <c r="H257" s="385"/>
      <c r="I257" s="385"/>
      <c r="J257" s="385"/>
      <c r="K257" s="385"/>
      <c r="L257" s="385"/>
      <c r="M257" s="385"/>
    </row>
    <row r="258" spans="1:18" s="319" customFormat="1" ht="12" customHeight="1" x14ac:dyDescent="0.2">
      <c r="A258" s="316" t="s">
        <v>509</v>
      </c>
      <c r="B258" s="316"/>
      <c r="C258" s="316"/>
      <c r="D258" s="316"/>
      <c r="E258" s="316"/>
      <c r="F258" s="316"/>
      <c r="G258" s="385"/>
      <c r="H258" s="385"/>
      <c r="I258" s="385"/>
      <c r="J258" s="385"/>
      <c r="K258" s="385"/>
      <c r="L258" s="385"/>
      <c r="M258" s="385"/>
    </row>
    <row r="259" spans="1:18" s="319" customFormat="1" ht="24" customHeight="1" x14ac:dyDescent="0.2">
      <c r="A259" s="1018" t="s">
        <v>510</v>
      </c>
      <c r="B259" s="1018"/>
      <c r="C259" s="1018"/>
      <c r="D259" s="1018"/>
      <c r="E259" s="1018"/>
      <c r="F259" s="1018"/>
      <c r="G259" s="1018"/>
      <c r="H259" s="1018"/>
      <c r="I259" s="1018"/>
      <c r="J259" s="1018"/>
      <c r="K259" s="1018"/>
      <c r="L259" s="1018"/>
      <c r="M259" s="1018"/>
      <c r="N259" s="1018"/>
      <c r="O259" s="458"/>
      <c r="P259" s="458"/>
      <c r="Q259" s="458"/>
      <c r="R259" s="458"/>
    </row>
    <row r="260" spans="1:18" s="319" customFormat="1" ht="12" customHeight="1" x14ac:dyDescent="0.2">
      <c r="A260" s="316" t="s">
        <v>511</v>
      </c>
      <c r="B260" s="316"/>
      <c r="C260" s="316"/>
      <c r="D260" s="316"/>
      <c r="E260" s="316"/>
      <c r="F260" s="316"/>
      <c r="G260" s="316"/>
      <c r="H260" s="385"/>
      <c r="I260" s="385"/>
      <c r="J260" s="385"/>
      <c r="K260" s="385"/>
      <c r="L260" s="385"/>
      <c r="M260" s="385"/>
    </row>
    <row r="261" spans="1:18" s="319" customFormat="1" ht="12" customHeight="1" x14ac:dyDescent="0.2">
      <c r="A261" s="316" t="s">
        <v>512</v>
      </c>
      <c r="B261" s="316"/>
      <c r="C261" s="316"/>
      <c r="D261" s="316"/>
      <c r="E261" s="316"/>
      <c r="F261" s="316"/>
      <c r="G261" s="316"/>
      <c r="H261" s="385"/>
      <c r="I261" s="385"/>
      <c r="J261" s="385"/>
      <c r="K261" s="385"/>
      <c r="L261" s="385"/>
      <c r="M261" s="385"/>
    </row>
    <row r="262" spans="1:18" s="319" customFormat="1" ht="12" customHeight="1" x14ac:dyDescent="0.2">
      <c r="A262" s="316" t="s">
        <v>503</v>
      </c>
      <c r="B262" s="316"/>
      <c r="C262" s="316"/>
      <c r="D262" s="316"/>
      <c r="E262" s="316"/>
      <c r="F262" s="316"/>
      <c r="G262" s="385"/>
      <c r="H262" s="385"/>
      <c r="I262" s="385"/>
      <c r="J262" s="385"/>
      <c r="K262" s="385"/>
      <c r="L262" s="385"/>
      <c r="M262" s="385"/>
    </row>
    <row r="263" spans="1:18" s="319" customFormat="1" ht="12" customHeight="1" x14ac:dyDescent="0.2">
      <c r="A263" s="316" t="s">
        <v>513</v>
      </c>
      <c r="B263" s="316"/>
      <c r="C263" s="316"/>
      <c r="D263" s="316"/>
      <c r="E263" s="316"/>
      <c r="F263" s="316"/>
      <c r="G263" s="385"/>
      <c r="H263" s="385"/>
      <c r="I263" s="385"/>
      <c r="J263" s="385"/>
      <c r="K263" s="385"/>
      <c r="L263" s="385"/>
      <c r="M263" s="385"/>
    </row>
    <row r="264" spans="1:18" s="319" customFormat="1" ht="12" customHeight="1" x14ac:dyDescent="0.2">
      <c r="A264" s="316" t="s">
        <v>514</v>
      </c>
      <c r="B264" s="316"/>
      <c r="C264" s="316"/>
      <c r="D264" s="316"/>
      <c r="E264" s="316"/>
      <c r="F264" s="316"/>
      <c r="G264" s="385"/>
      <c r="H264" s="385"/>
      <c r="I264" s="385"/>
      <c r="J264" s="385"/>
      <c r="K264" s="385"/>
      <c r="L264" s="385"/>
      <c r="M264" s="385"/>
    </row>
    <row r="265" spans="1:18" s="319" customFormat="1" ht="12" customHeight="1" x14ac:dyDescent="0.2">
      <c r="A265" s="316" t="s">
        <v>503</v>
      </c>
      <c r="B265" s="316"/>
      <c r="C265" s="316"/>
      <c r="D265" s="316"/>
      <c r="E265" s="316"/>
      <c r="F265" s="316"/>
      <c r="G265" s="385"/>
      <c r="H265" s="385"/>
      <c r="I265" s="385"/>
      <c r="J265" s="385"/>
      <c r="K265" s="385"/>
      <c r="L265" s="385"/>
      <c r="M265" s="385"/>
    </row>
    <row r="266" spans="1:18" s="319" customFormat="1" ht="12" customHeight="1" x14ac:dyDescent="0.2">
      <c r="A266" s="316" t="s">
        <v>515</v>
      </c>
      <c r="B266" s="316"/>
      <c r="C266" s="316"/>
      <c r="D266" s="316"/>
      <c r="E266" s="316"/>
      <c r="F266" s="316"/>
      <c r="G266" s="385"/>
      <c r="H266" s="385"/>
      <c r="I266" s="385"/>
      <c r="J266" s="385"/>
      <c r="K266" s="385"/>
      <c r="L266" s="385"/>
      <c r="M266" s="385"/>
    </row>
    <row r="267" spans="1:18" s="319" customFormat="1" ht="22.5" customHeight="1" x14ac:dyDescent="0.2">
      <c r="A267" s="1018" t="s">
        <v>516</v>
      </c>
      <c r="B267" s="1018"/>
      <c r="C267" s="1018"/>
      <c r="D267" s="1018"/>
      <c r="E267" s="1018"/>
      <c r="F267" s="1018"/>
      <c r="G267" s="1018"/>
      <c r="H267" s="1018"/>
      <c r="I267" s="1018"/>
      <c r="J267" s="1018"/>
      <c r="K267" s="1018"/>
      <c r="L267" s="1018"/>
      <c r="M267" s="1018"/>
      <c r="N267" s="1018"/>
    </row>
    <row r="268" spans="1:18" s="319" customFormat="1" ht="12" customHeight="1" x14ac:dyDescent="0.2">
      <c r="A268" s="316" t="s">
        <v>517</v>
      </c>
      <c r="B268" s="316"/>
      <c r="C268" s="316"/>
      <c r="D268" s="316"/>
      <c r="E268" s="316"/>
      <c r="F268" s="316"/>
      <c r="G268" s="385"/>
      <c r="H268" s="385"/>
      <c r="I268" s="385"/>
      <c r="J268" s="385"/>
      <c r="K268" s="385"/>
      <c r="L268" s="385"/>
      <c r="M268" s="385"/>
    </row>
    <row r="269" spans="1:18" s="319" customFormat="1" ht="12" customHeight="1" x14ac:dyDescent="0.2">
      <c r="A269" s="316" t="s">
        <v>518</v>
      </c>
      <c r="B269" s="316"/>
      <c r="C269" s="316"/>
      <c r="D269" s="316"/>
      <c r="E269" s="316"/>
      <c r="F269" s="316"/>
      <c r="G269" s="385"/>
      <c r="H269" s="385"/>
      <c r="I269" s="385"/>
      <c r="J269" s="385"/>
      <c r="K269" s="385"/>
      <c r="L269" s="385"/>
      <c r="M269" s="385"/>
    </row>
    <row r="270" spans="1:18" s="319" customFormat="1" ht="12" customHeight="1" x14ac:dyDescent="0.2">
      <c r="A270" s="316" t="s">
        <v>519</v>
      </c>
      <c r="B270" s="316"/>
      <c r="C270" s="316"/>
      <c r="D270" s="316"/>
      <c r="E270" s="316"/>
      <c r="F270" s="316"/>
      <c r="G270" s="385"/>
      <c r="H270" s="385"/>
      <c r="I270" s="385"/>
      <c r="J270" s="385"/>
      <c r="K270" s="385"/>
      <c r="L270" s="385"/>
      <c r="M270" s="385"/>
    </row>
    <row r="271" spans="1:18" s="319" customFormat="1" ht="12" customHeight="1" x14ac:dyDescent="0.2">
      <c r="A271" s="316" t="s">
        <v>503</v>
      </c>
      <c r="B271" s="316"/>
      <c r="C271" s="316"/>
      <c r="D271" s="316"/>
      <c r="E271" s="316"/>
      <c r="F271" s="316"/>
      <c r="G271" s="385"/>
      <c r="H271" s="385"/>
      <c r="I271" s="385"/>
      <c r="J271" s="385"/>
      <c r="K271" s="385"/>
      <c r="L271" s="385"/>
      <c r="M271" s="385"/>
    </row>
    <row r="272" spans="1:18" s="319" customFormat="1" ht="12" customHeight="1" x14ac:dyDescent="0.2">
      <c r="A272" s="316" t="s">
        <v>520</v>
      </c>
      <c r="B272" s="316"/>
      <c r="C272" s="316"/>
      <c r="D272" s="316"/>
      <c r="E272" s="316"/>
      <c r="F272" s="316"/>
      <c r="G272" s="385"/>
      <c r="H272" s="385"/>
      <c r="I272" s="385"/>
      <c r="J272" s="385"/>
      <c r="K272" s="385"/>
      <c r="L272" s="385"/>
      <c r="M272" s="385"/>
    </row>
    <row r="273" spans="1:18" s="319" customFormat="1" ht="12" customHeight="1" x14ac:dyDescent="0.2">
      <c r="A273" s="316" t="s">
        <v>521</v>
      </c>
      <c r="B273" s="316"/>
      <c r="C273" s="316"/>
      <c r="D273" s="316"/>
      <c r="E273" s="316"/>
      <c r="F273" s="316"/>
      <c r="G273" s="385"/>
      <c r="H273" s="385"/>
      <c r="I273" s="385"/>
      <c r="J273" s="385"/>
      <c r="K273" s="385"/>
      <c r="L273" s="385"/>
      <c r="M273" s="385"/>
    </row>
    <row r="274" spans="1:18" s="319" customFormat="1" ht="12" customHeight="1" x14ac:dyDescent="0.2">
      <c r="A274" s="316" t="s">
        <v>522</v>
      </c>
      <c r="B274" s="316"/>
      <c r="C274" s="316"/>
      <c r="D274" s="316"/>
      <c r="E274" s="316"/>
      <c r="F274" s="316"/>
      <c r="G274" s="385"/>
      <c r="H274" s="385"/>
      <c r="I274" s="385"/>
      <c r="J274" s="385"/>
      <c r="K274" s="385"/>
      <c r="L274" s="385"/>
      <c r="M274" s="385"/>
    </row>
    <row r="275" spans="1:18" s="319" customFormat="1" ht="12" customHeight="1" x14ac:dyDescent="0.2">
      <c r="A275" s="316" t="s">
        <v>523</v>
      </c>
      <c r="B275" s="316"/>
      <c r="C275" s="316"/>
      <c r="D275" s="316"/>
      <c r="E275" s="316"/>
      <c r="F275" s="316"/>
      <c r="G275" s="385"/>
      <c r="H275" s="385"/>
      <c r="I275" s="385"/>
      <c r="J275" s="385"/>
      <c r="K275" s="385"/>
      <c r="L275" s="385"/>
      <c r="M275" s="385"/>
    </row>
    <row r="276" spans="1:18" s="319" customFormat="1" ht="12" customHeight="1" x14ac:dyDescent="0.2">
      <c r="A276" s="316" t="s">
        <v>524</v>
      </c>
      <c r="B276" s="316"/>
      <c r="C276" s="316"/>
      <c r="D276" s="316"/>
      <c r="E276" s="316"/>
      <c r="F276" s="316"/>
      <c r="G276" s="385"/>
      <c r="H276" s="385"/>
      <c r="I276" s="385"/>
      <c r="J276" s="385"/>
      <c r="K276" s="385"/>
      <c r="L276" s="385"/>
      <c r="M276" s="385"/>
    </row>
    <row r="277" spans="1:18" s="319" customFormat="1" ht="12" customHeight="1" x14ac:dyDescent="0.2">
      <c r="A277" s="316" t="s">
        <v>525</v>
      </c>
      <c r="B277" s="316"/>
      <c r="C277" s="316"/>
      <c r="D277" s="316"/>
      <c r="E277" s="316"/>
      <c r="F277" s="316"/>
      <c r="G277" s="385"/>
      <c r="H277" s="385"/>
      <c r="I277" s="385"/>
      <c r="J277" s="385"/>
      <c r="K277" s="385"/>
      <c r="L277" s="385"/>
      <c r="M277" s="385"/>
    </row>
    <row r="278" spans="1:18" s="319" customFormat="1" ht="12" customHeight="1" x14ac:dyDescent="0.2">
      <c r="A278" s="316" t="s">
        <v>526</v>
      </c>
      <c r="B278" s="316"/>
      <c r="C278" s="316"/>
      <c r="D278" s="316"/>
      <c r="E278" s="316"/>
      <c r="F278" s="316"/>
      <c r="G278" s="385"/>
      <c r="H278" s="385"/>
      <c r="I278" s="385"/>
      <c r="J278" s="385"/>
      <c r="K278" s="385"/>
      <c r="L278" s="385"/>
      <c r="M278" s="385"/>
    </row>
    <row r="279" spans="1:18" s="319" customFormat="1" ht="24.75" customHeight="1" x14ac:dyDescent="0.2">
      <c r="A279" s="1018" t="s">
        <v>527</v>
      </c>
      <c r="B279" s="1018"/>
      <c r="C279" s="1018"/>
      <c r="D279" s="1018"/>
      <c r="E279" s="1018"/>
      <c r="F279" s="1018"/>
      <c r="G279" s="1018"/>
      <c r="H279" s="1018"/>
      <c r="I279" s="1018"/>
      <c r="J279" s="1018"/>
      <c r="K279" s="1018"/>
      <c r="L279" s="1018"/>
      <c r="M279" s="1018"/>
      <c r="N279" s="1018"/>
      <c r="O279" s="888"/>
      <c r="P279" s="888"/>
      <c r="Q279" s="888"/>
      <c r="R279" s="888"/>
    </row>
    <row r="280" spans="1:18" s="319" customFormat="1" ht="12" customHeight="1" x14ac:dyDescent="0.2">
      <c r="A280" s="316" t="s">
        <v>503</v>
      </c>
      <c r="B280" s="316"/>
      <c r="C280" s="316"/>
      <c r="D280" s="316"/>
      <c r="E280" s="316"/>
      <c r="F280" s="316"/>
      <c r="G280" s="385"/>
      <c r="H280" s="385"/>
      <c r="I280" s="385"/>
      <c r="J280" s="385"/>
      <c r="K280" s="385"/>
      <c r="L280" s="385"/>
      <c r="M280" s="385"/>
    </row>
    <row r="281" spans="1:18" s="319" customFormat="1" ht="12" customHeight="1" x14ac:dyDescent="0.2">
      <c r="A281" s="316" t="s">
        <v>528</v>
      </c>
      <c r="B281" s="316"/>
      <c r="C281" s="316"/>
      <c r="D281" s="316"/>
      <c r="E281" s="316"/>
      <c r="F281" s="316"/>
      <c r="G281" s="385"/>
      <c r="H281" s="385"/>
      <c r="I281" s="385"/>
      <c r="J281" s="385"/>
      <c r="K281" s="385"/>
      <c r="L281" s="385"/>
      <c r="M281" s="385"/>
    </row>
    <row r="282" spans="1:18" s="319" customFormat="1" ht="12" customHeight="1" x14ac:dyDescent="0.2">
      <c r="A282" s="316" t="s">
        <v>529</v>
      </c>
      <c r="B282" s="316"/>
      <c r="C282" s="316"/>
      <c r="D282" s="316"/>
      <c r="E282" s="316"/>
      <c r="F282" s="316"/>
      <c r="G282" s="385"/>
      <c r="H282" s="385"/>
      <c r="I282" s="385"/>
      <c r="J282" s="385"/>
      <c r="K282" s="385"/>
      <c r="L282" s="385"/>
      <c r="M282" s="385"/>
    </row>
    <row r="283" spans="1:18" s="319" customFormat="1" ht="12" customHeight="1" x14ac:dyDescent="0.2">
      <c r="A283" s="316" t="s">
        <v>503</v>
      </c>
      <c r="B283" s="316"/>
      <c r="C283" s="316"/>
      <c r="D283" s="316"/>
      <c r="E283" s="316"/>
      <c r="F283" s="316"/>
      <c r="G283" s="385"/>
      <c r="H283" s="385"/>
      <c r="I283" s="385"/>
      <c r="J283" s="385"/>
      <c r="K283" s="385"/>
      <c r="L283" s="385"/>
      <c r="M283" s="385"/>
    </row>
    <row r="284" spans="1:18" s="319" customFormat="1" ht="12" customHeight="1" x14ac:dyDescent="0.2">
      <c r="A284" s="316" t="s">
        <v>530</v>
      </c>
      <c r="B284" s="316"/>
      <c r="C284" s="316"/>
      <c r="D284" s="316"/>
      <c r="E284" s="316"/>
      <c r="F284" s="316"/>
      <c r="G284" s="385"/>
      <c r="H284" s="385"/>
      <c r="I284" s="385"/>
      <c r="J284" s="385"/>
      <c r="K284" s="385"/>
      <c r="L284" s="385"/>
      <c r="M284" s="385"/>
    </row>
    <row r="285" spans="1:18" s="319" customFormat="1" ht="12" customHeight="1" x14ac:dyDescent="0.2">
      <c r="A285" s="321" t="s">
        <v>531</v>
      </c>
      <c r="B285" s="316"/>
      <c r="C285" s="316"/>
      <c r="D285" s="316"/>
      <c r="E285" s="316"/>
      <c r="F285" s="316"/>
      <c r="G285" s="385"/>
      <c r="H285" s="385"/>
      <c r="I285" s="385"/>
      <c r="J285" s="385"/>
      <c r="K285" s="385"/>
      <c r="L285" s="385"/>
      <c r="M285" s="385"/>
    </row>
    <row r="286" spans="1:18" s="319" customFormat="1" ht="12" customHeight="1" x14ac:dyDescent="0.2">
      <c r="A286" s="316" t="s">
        <v>532</v>
      </c>
      <c r="B286" s="316"/>
      <c r="C286" s="316"/>
      <c r="D286" s="316"/>
      <c r="E286" s="316"/>
      <c r="F286" s="316"/>
      <c r="G286" s="385"/>
      <c r="H286" s="385"/>
      <c r="I286" s="385"/>
      <c r="J286" s="385"/>
      <c r="K286" s="385"/>
      <c r="L286" s="385"/>
      <c r="M286" s="385"/>
    </row>
    <row r="287" spans="1:18" s="319" customFormat="1" ht="12" customHeight="1" x14ac:dyDescent="0.2">
      <c r="A287" s="316" t="s">
        <v>533</v>
      </c>
      <c r="B287" s="316"/>
      <c r="C287" s="316"/>
      <c r="D287" s="316"/>
      <c r="E287" s="316"/>
      <c r="F287" s="316"/>
      <c r="G287" s="385"/>
      <c r="H287" s="385"/>
      <c r="I287" s="385"/>
      <c r="J287" s="385"/>
      <c r="K287" s="385"/>
      <c r="L287" s="385"/>
      <c r="M287" s="385"/>
    </row>
    <row r="288" spans="1:18" s="319" customFormat="1" ht="22.5" customHeight="1" x14ac:dyDescent="0.2">
      <c r="A288" s="1018" t="s">
        <v>534</v>
      </c>
      <c r="B288" s="1018"/>
      <c r="C288" s="1018"/>
      <c r="D288" s="1018"/>
      <c r="E288" s="1018"/>
      <c r="F288" s="1018"/>
      <c r="G288" s="1018"/>
      <c r="H288" s="1018"/>
      <c r="I288" s="1018"/>
      <c r="J288" s="1018"/>
      <c r="K288" s="1018"/>
      <c r="L288" s="1018"/>
      <c r="M288" s="1018"/>
      <c r="N288" s="1018"/>
    </row>
    <row r="289" spans="1:18" s="319" customFormat="1" ht="12" customHeight="1" x14ac:dyDescent="0.2">
      <c r="A289" s="316" t="s">
        <v>535</v>
      </c>
      <c r="B289" s="316"/>
      <c r="C289" s="316"/>
      <c r="D289" s="316"/>
      <c r="E289" s="316"/>
      <c r="F289" s="316"/>
      <c r="G289" s="385"/>
      <c r="H289" s="385"/>
      <c r="I289" s="385"/>
      <c r="J289" s="385"/>
      <c r="K289" s="385"/>
      <c r="L289" s="385"/>
      <c r="M289" s="385"/>
    </row>
    <row r="290" spans="1:18" s="319" customFormat="1" ht="24.75" customHeight="1" x14ac:dyDescent="0.2">
      <c r="A290" s="1018" t="s">
        <v>536</v>
      </c>
      <c r="B290" s="1018"/>
      <c r="C290" s="1018"/>
      <c r="D290" s="1018"/>
      <c r="E290" s="1018"/>
      <c r="F290" s="1018"/>
      <c r="G290" s="1018"/>
      <c r="H290" s="1018"/>
      <c r="I290" s="1018"/>
      <c r="J290" s="1018"/>
      <c r="K290" s="1018"/>
      <c r="L290" s="1018"/>
      <c r="M290" s="1018"/>
      <c r="N290" s="1018"/>
      <c r="O290" s="458"/>
      <c r="P290" s="458"/>
      <c r="Q290" s="458"/>
      <c r="R290" s="458"/>
    </row>
    <row r="291" spans="1:18" s="319" customFormat="1" ht="12" customHeight="1" x14ac:dyDescent="0.2">
      <c r="A291" s="316" t="s">
        <v>537</v>
      </c>
      <c r="B291" s="316"/>
      <c r="C291" s="316"/>
      <c r="D291" s="316"/>
      <c r="E291" s="316"/>
      <c r="F291" s="316"/>
      <c r="G291" s="385"/>
      <c r="H291" s="385"/>
      <c r="I291" s="385"/>
      <c r="J291" s="385"/>
      <c r="K291" s="385"/>
      <c r="L291" s="385"/>
      <c r="M291" s="385"/>
    </row>
    <row r="292" spans="1:18" s="319" customFormat="1" ht="24" customHeight="1" x14ac:dyDescent="0.2">
      <c r="A292" s="1018" t="s">
        <v>538</v>
      </c>
      <c r="B292" s="1018"/>
      <c r="C292" s="1018"/>
      <c r="D292" s="1018"/>
      <c r="E292" s="1018"/>
      <c r="F292" s="1018"/>
      <c r="G292" s="1018"/>
      <c r="H292" s="1018"/>
      <c r="I292" s="1018"/>
      <c r="J292" s="1018"/>
      <c r="K292" s="1018"/>
      <c r="L292" s="1018"/>
      <c r="M292" s="1018"/>
      <c r="N292" s="1018"/>
    </row>
    <row r="293" spans="1:18" s="319" customFormat="1" ht="12" customHeight="1" x14ac:dyDescent="0.2">
      <c r="A293" s="316" t="s">
        <v>539</v>
      </c>
      <c r="B293" s="316"/>
      <c r="C293" s="316"/>
      <c r="D293" s="316"/>
      <c r="E293" s="316"/>
      <c r="F293" s="316"/>
      <c r="G293" s="385"/>
      <c r="H293" s="385"/>
      <c r="I293" s="385"/>
      <c r="J293" s="385"/>
      <c r="K293" s="385"/>
      <c r="L293" s="385"/>
      <c r="M293" s="385"/>
    </row>
    <row r="294" spans="1:18" s="319" customFormat="1" ht="12" customHeight="1" x14ac:dyDescent="0.2">
      <c r="A294" s="385"/>
      <c r="B294" s="385"/>
      <c r="C294" s="385"/>
      <c r="D294" s="385"/>
      <c r="E294" s="385"/>
      <c r="F294" s="385"/>
      <c r="G294" s="385"/>
      <c r="H294" s="385"/>
      <c r="I294" s="385"/>
      <c r="J294" s="385"/>
      <c r="K294" s="385"/>
      <c r="L294" s="385"/>
      <c r="M294" s="385"/>
    </row>
    <row r="295" spans="1:18" s="319" customFormat="1" ht="12" customHeight="1" x14ac:dyDescent="0.2">
      <c r="A295" s="385"/>
      <c r="B295" s="385"/>
      <c r="C295" s="385"/>
      <c r="D295" s="385"/>
      <c r="E295" s="385"/>
      <c r="F295" s="385"/>
      <c r="G295" s="385"/>
      <c r="H295" s="385"/>
      <c r="I295" s="385"/>
      <c r="J295" s="385"/>
      <c r="K295" s="385"/>
      <c r="L295" s="385"/>
      <c r="M295" s="385"/>
    </row>
    <row r="296" spans="1:18" x14ac:dyDescent="0.2">
      <c r="A296" s="322"/>
      <c r="B296" s="322"/>
      <c r="C296" s="327"/>
      <c r="D296" s="322"/>
      <c r="E296" s="323"/>
      <c r="F296" s="322"/>
      <c r="G296" s="323"/>
      <c r="H296" s="322"/>
      <c r="I296" s="322"/>
      <c r="J296" s="322"/>
      <c r="K296" s="322"/>
      <c r="L296" s="322"/>
      <c r="M296" s="324"/>
    </row>
    <row r="297" spans="1:18" x14ac:dyDescent="0.2">
      <c r="A297" s="322"/>
      <c r="B297" s="322"/>
      <c r="C297" s="327"/>
      <c r="D297" s="322"/>
      <c r="E297" s="323"/>
      <c r="F297" s="322"/>
      <c r="G297" s="323"/>
      <c r="H297" s="322"/>
      <c r="I297" s="322"/>
      <c r="J297" s="322"/>
      <c r="K297" s="322"/>
      <c r="L297" s="322"/>
      <c r="M297" s="324"/>
    </row>
    <row r="298" spans="1:18" x14ac:dyDescent="0.2">
      <c r="A298" s="322"/>
      <c r="B298" s="322"/>
      <c r="C298" s="327"/>
      <c r="D298" s="322"/>
      <c r="E298" s="323"/>
      <c r="F298" s="322"/>
      <c r="G298" s="323"/>
      <c r="H298" s="322"/>
      <c r="I298" s="322"/>
      <c r="J298" s="322"/>
      <c r="K298" s="322"/>
      <c r="L298" s="322"/>
      <c r="M298" s="324"/>
    </row>
    <row r="299" spans="1:18" x14ac:dyDescent="0.2">
      <c r="A299" s="322"/>
      <c r="B299" s="322"/>
      <c r="C299" s="327"/>
      <c r="D299" s="322"/>
      <c r="E299" s="323"/>
      <c r="F299" s="322"/>
      <c r="G299" s="323"/>
      <c r="H299" s="322"/>
      <c r="I299" s="322"/>
      <c r="J299" s="322"/>
      <c r="K299" s="322"/>
      <c r="L299" s="322"/>
      <c r="M299" s="324"/>
    </row>
    <row r="300" spans="1:18" x14ac:dyDescent="0.2">
      <c r="C300" s="277"/>
    </row>
  </sheetData>
  <sheetProtection algorithmName="SHA-512" hashValue="9Fq2VVUE1sI1ly22vsbVxkkYPg4I6B6B8iyS/mEWbnjAfnYbq7bPRPAxE79oZtVOE88ICcphaXGrbMln9YKZow==" saltValue="AqP3Q6v4hjTRu1nZrNCuJQ==" spinCount="100000" sheet="1" objects="1" scenarios="1"/>
  <mergeCells count="151">
    <mergeCell ref="A292:N292"/>
    <mergeCell ref="A267:N267"/>
    <mergeCell ref="A288:N288"/>
    <mergeCell ref="A246:M246"/>
    <mergeCell ref="K9:K10"/>
    <mergeCell ref="A11:B11"/>
    <mergeCell ref="A12:A18"/>
    <mergeCell ref="B12:B18"/>
    <mergeCell ref="K12:K18"/>
    <mergeCell ref="A19:A27"/>
    <mergeCell ref="B19:B27"/>
    <mergeCell ref="K19:K27"/>
    <mergeCell ref="C4:H4"/>
    <mergeCell ref="A5:K5"/>
    <mergeCell ref="A6:B6"/>
    <mergeCell ref="A9:A10"/>
    <mergeCell ref="B9:B10"/>
    <mergeCell ref="C9:C10"/>
    <mergeCell ref="D9:E9"/>
    <mergeCell ref="F9:G9"/>
    <mergeCell ref="H9:I9"/>
    <mergeCell ref="J9:J10"/>
    <mergeCell ref="A44:A50"/>
    <mergeCell ref="B44:B50"/>
    <mergeCell ref="K44:K50"/>
    <mergeCell ref="A51:A57"/>
    <mergeCell ref="B51:B57"/>
    <mergeCell ref="K51:K57"/>
    <mergeCell ref="A29:A35"/>
    <mergeCell ref="B29:B35"/>
    <mergeCell ref="K29:K35"/>
    <mergeCell ref="A36:A43"/>
    <mergeCell ref="B36:B43"/>
    <mergeCell ref="K36:K43"/>
    <mergeCell ref="A69:A71"/>
    <mergeCell ref="B69:B71"/>
    <mergeCell ref="K69:K71"/>
    <mergeCell ref="A72:A74"/>
    <mergeCell ref="B72:B74"/>
    <mergeCell ref="K72:K74"/>
    <mergeCell ref="A59:A63"/>
    <mergeCell ref="B59:B63"/>
    <mergeCell ref="K59:K63"/>
    <mergeCell ref="A64:A68"/>
    <mergeCell ref="B64:B68"/>
    <mergeCell ref="K64:K68"/>
    <mergeCell ref="A83:A88"/>
    <mergeCell ref="B83:B88"/>
    <mergeCell ref="K83:K88"/>
    <mergeCell ref="A89:A91"/>
    <mergeCell ref="B89:B91"/>
    <mergeCell ref="K89:K91"/>
    <mergeCell ref="A76:A78"/>
    <mergeCell ref="B76:B78"/>
    <mergeCell ref="K76:K78"/>
    <mergeCell ref="A79:A82"/>
    <mergeCell ref="B79:B82"/>
    <mergeCell ref="K79:K82"/>
    <mergeCell ref="A102:A106"/>
    <mergeCell ref="B102:B106"/>
    <mergeCell ref="K102:K106"/>
    <mergeCell ref="A108:A113"/>
    <mergeCell ref="B108:B113"/>
    <mergeCell ref="K108:K113"/>
    <mergeCell ref="A92:A97"/>
    <mergeCell ref="B92:B97"/>
    <mergeCell ref="K92:K97"/>
    <mergeCell ref="A98:A101"/>
    <mergeCell ref="B98:B101"/>
    <mergeCell ref="K98:K101"/>
    <mergeCell ref="A118:A120"/>
    <mergeCell ref="B118:B120"/>
    <mergeCell ref="K118:K120"/>
    <mergeCell ref="A121:A124"/>
    <mergeCell ref="B121:B124"/>
    <mergeCell ref="K121:K124"/>
    <mergeCell ref="A114:A115"/>
    <mergeCell ref="B114:B115"/>
    <mergeCell ref="K114:K115"/>
    <mergeCell ref="A116:A117"/>
    <mergeCell ref="B116:B117"/>
    <mergeCell ref="K116:K117"/>
    <mergeCell ref="A137:A142"/>
    <mergeCell ref="B137:B142"/>
    <mergeCell ref="K137:K142"/>
    <mergeCell ref="A143:A148"/>
    <mergeCell ref="B143:B148"/>
    <mergeCell ref="K143:K148"/>
    <mergeCell ref="A126:A130"/>
    <mergeCell ref="B126:B130"/>
    <mergeCell ref="K126:K130"/>
    <mergeCell ref="A131:A136"/>
    <mergeCell ref="B131:B136"/>
    <mergeCell ref="K131:K136"/>
    <mergeCell ref="A161:A162"/>
    <mergeCell ref="B161:B162"/>
    <mergeCell ref="K161:K162"/>
    <mergeCell ref="A163:A169"/>
    <mergeCell ref="B163:B169"/>
    <mergeCell ref="K163:K169"/>
    <mergeCell ref="A149:A153"/>
    <mergeCell ref="B149:B153"/>
    <mergeCell ref="K149:K153"/>
    <mergeCell ref="A154:A159"/>
    <mergeCell ref="B154:B159"/>
    <mergeCell ref="K154:K159"/>
    <mergeCell ref="A181:A184"/>
    <mergeCell ref="B181:B184"/>
    <mergeCell ref="K181:K184"/>
    <mergeCell ref="A185:A189"/>
    <mergeCell ref="B185:B189"/>
    <mergeCell ref="K185:K189"/>
    <mergeCell ref="A170:A175"/>
    <mergeCell ref="B170:B175"/>
    <mergeCell ref="K170:K175"/>
    <mergeCell ref="A176:A180"/>
    <mergeCell ref="B176:B180"/>
    <mergeCell ref="K176:K180"/>
    <mergeCell ref="A209:A213"/>
    <mergeCell ref="B209:B213"/>
    <mergeCell ref="K209:K213"/>
    <mergeCell ref="A214:A217"/>
    <mergeCell ref="B214:B217"/>
    <mergeCell ref="K214:K217"/>
    <mergeCell ref="A190:A197"/>
    <mergeCell ref="B190:B197"/>
    <mergeCell ref="K190:K197"/>
    <mergeCell ref="A199:A208"/>
    <mergeCell ref="B199:B208"/>
    <mergeCell ref="K199:K208"/>
    <mergeCell ref="A229:A231"/>
    <mergeCell ref="B229:B231"/>
    <mergeCell ref="K229:K231"/>
    <mergeCell ref="A232:A235"/>
    <mergeCell ref="B232:B235"/>
    <mergeCell ref="K232:K235"/>
    <mergeCell ref="A218:A222"/>
    <mergeCell ref="B218:B222"/>
    <mergeCell ref="K218:K222"/>
    <mergeCell ref="A223:A224"/>
    <mergeCell ref="B223:B224"/>
    <mergeCell ref="K223:K224"/>
    <mergeCell ref="A238:L238"/>
    <mergeCell ref="A240:L240"/>
    <mergeCell ref="A243:M243"/>
    <mergeCell ref="A244:L244"/>
    <mergeCell ref="A248:L248"/>
    <mergeCell ref="A255:N255"/>
    <mergeCell ref="A259:N259"/>
    <mergeCell ref="A279:N279"/>
    <mergeCell ref="A290:N290"/>
  </mergeCells>
  <pageMargins left="0.98425196850393704" right="0.19685039370078741"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2019.gada 19.decembra saistošajiem noteikumiem Nr.56
(protokols Nr.16, 31.punkts)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S319"/>
  <sheetViews>
    <sheetView showGridLines="0" view="pageLayout" zoomScaleNormal="100" workbookViewId="0">
      <selection activeCell="S4" sqref="S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812</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813</v>
      </c>
      <c r="D3" s="921"/>
      <c r="E3" s="921"/>
      <c r="F3" s="921"/>
      <c r="G3" s="921"/>
      <c r="H3" s="921"/>
      <c r="I3" s="921"/>
      <c r="J3" s="921"/>
      <c r="K3" s="921"/>
      <c r="L3" s="921"/>
      <c r="M3" s="921"/>
      <c r="N3" s="921"/>
      <c r="O3" s="921"/>
      <c r="P3" s="922"/>
      <c r="Q3" s="273"/>
    </row>
    <row r="4" spans="1:17" ht="12.75" customHeight="1" x14ac:dyDescent="0.25">
      <c r="A4" s="5" t="s">
        <v>4</v>
      </c>
      <c r="B4" s="6"/>
      <c r="C4" s="921"/>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814</v>
      </c>
      <c r="D6" s="916"/>
      <c r="E6" s="916"/>
      <c r="F6" s="916"/>
      <c r="G6" s="916"/>
      <c r="H6" s="916"/>
      <c r="I6" s="916"/>
      <c r="J6" s="916"/>
      <c r="K6" s="916"/>
      <c r="L6" s="916"/>
      <c r="M6" s="916"/>
      <c r="N6" s="916"/>
      <c r="O6" s="916"/>
      <c r="P6" s="917"/>
      <c r="Q6" s="273"/>
    </row>
    <row r="7" spans="1:17" x14ac:dyDescent="0.25">
      <c r="A7" s="7" t="s">
        <v>10</v>
      </c>
      <c r="B7" s="8"/>
      <c r="C7" s="921" t="s">
        <v>815</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816</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9" s="13" customFormat="1" ht="70.5" customHeight="1" thickBot="1" x14ac:dyDescent="0.3">
      <c r="A17" s="900"/>
      <c r="B17" s="902"/>
      <c r="C17" s="907"/>
      <c r="D17" s="909"/>
      <c r="E17" s="911"/>
      <c r="F17" s="913"/>
      <c r="G17" s="894"/>
      <c r="H17" s="895"/>
      <c r="I17" s="893"/>
      <c r="J17" s="894"/>
      <c r="K17" s="895"/>
      <c r="L17" s="893"/>
      <c r="M17" s="894"/>
      <c r="N17" s="895"/>
      <c r="O17" s="893"/>
      <c r="P17" s="915"/>
    </row>
    <row r="18" spans="1:19"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9" s="28" customFormat="1" ht="12" hidden="1" customHeight="1" x14ac:dyDescent="0.25">
      <c r="A19" s="22"/>
      <c r="B19" s="23" t="s">
        <v>39</v>
      </c>
      <c r="C19" s="24"/>
      <c r="D19" s="25"/>
      <c r="E19" s="26"/>
      <c r="F19" s="27"/>
      <c r="G19" s="25"/>
      <c r="H19" s="26"/>
      <c r="I19" s="27"/>
      <c r="J19" s="25"/>
      <c r="K19" s="26"/>
      <c r="L19" s="27"/>
      <c r="M19" s="25"/>
      <c r="N19" s="26"/>
      <c r="O19" s="27"/>
      <c r="P19" s="27"/>
    </row>
    <row r="20" spans="1:19" s="28" customFormat="1" ht="12.75" thickBot="1" x14ac:dyDescent="0.3">
      <c r="A20" s="29"/>
      <c r="B20" s="30" t="s">
        <v>40</v>
      </c>
      <c r="C20" s="31">
        <f t="shared" ref="C20:C83" si="0">F20+I20+L20+O20</f>
        <v>219753</v>
      </c>
      <c r="D20" s="32">
        <f>SUM(D21,D24,D25,D41,D43)</f>
        <v>222952</v>
      </c>
      <c r="E20" s="33">
        <f t="shared" ref="E20:F20" si="1">SUM(E21,E24,E25,E41,E43)</f>
        <v>-3199</v>
      </c>
      <c r="F20" s="34">
        <f t="shared" si="1"/>
        <v>219753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9"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S21" s="477"/>
    </row>
    <row r="22" spans="1:19"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c r="S22" s="477"/>
    </row>
    <row r="23" spans="1:19"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S23" s="477"/>
    </row>
    <row r="24" spans="1:19" s="28" customFormat="1" ht="24.75" customHeight="1" thickTop="1" thickBot="1" x14ac:dyDescent="0.3">
      <c r="A24" s="58">
        <v>19300</v>
      </c>
      <c r="B24" s="58" t="s">
        <v>44</v>
      </c>
      <c r="C24" s="59">
        <f>F24+I24</f>
        <v>219753</v>
      </c>
      <c r="D24" s="60">
        <v>222952</v>
      </c>
      <c r="E24" s="61">
        <v>-3199</v>
      </c>
      <c r="F24" s="62">
        <f t="shared" si="9"/>
        <v>219753</v>
      </c>
      <c r="G24" s="60"/>
      <c r="H24" s="61"/>
      <c r="I24" s="62">
        <f t="shared" si="10"/>
        <v>0</v>
      </c>
      <c r="J24" s="63" t="s">
        <v>45</v>
      </c>
      <c r="K24" s="64" t="s">
        <v>45</v>
      </c>
      <c r="L24" s="65" t="s">
        <v>45</v>
      </c>
      <c r="M24" s="63" t="s">
        <v>45</v>
      </c>
      <c r="N24" s="64" t="s">
        <v>45</v>
      </c>
      <c r="O24" s="65" t="s">
        <v>45</v>
      </c>
      <c r="P24" s="66"/>
      <c r="S24" s="477"/>
    </row>
    <row r="25" spans="1:19"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c r="S25" s="477"/>
    </row>
    <row r="26" spans="1:19"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c r="S26" s="477"/>
    </row>
    <row r="27" spans="1:19"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c r="S27" s="477"/>
    </row>
    <row r="28" spans="1:19"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c r="S28" s="477"/>
    </row>
    <row r="29" spans="1:19"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c r="S29" s="477"/>
    </row>
    <row r="30" spans="1:19"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c r="S30" s="477"/>
    </row>
    <row r="31" spans="1:19"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c r="S31" s="477"/>
    </row>
    <row r="32" spans="1:19"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c r="S32" s="477"/>
    </row>
    <row r="33" spans="1:19"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c r="S33" s="477"/>
    </row>
    <row r="34" spans="1:19"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c r="S34" s="477"/>
    </row>
    <row r="35" spans="1:19"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c r="S35" s="477"/>
    </row>
    <row r="36" spans="1:19"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c r="S36" s="477"/>
    </row>
    <row r="37" spans="1:19"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c r="S37" s="477"/>
    </row>
    <row r="38" spans="1:19"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c r="S38" s="477"/>
    </row>
    <row r="39" spans="1:19"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c r="S39" s="477"/>
    </row>
    <row r="40" spans="1:19"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c r="S40" s="477"/>
    </row>
    <row r="41" spans="1:19"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c r="S41" s="477"/>
    </row>
    <row r="42" spans="1:19"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c r="S42" s="477"/>
    </row>
    <row r="43" spans="1:19"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c r="S43" s="477"/>
    </row>
    <row r="44" spans="1:19"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c r="S44" s="477"/>
    </row>
    <row r="45" spans="1:19"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c r="S45" s="477"/>
    </row>
    <row r="46" spans="1:19"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c r="S46" s="477"/>
    </row>
    <row r="47" spans="1:19"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c r="S47" s="477"/>
    </row>
    <row r="48" spans="1:19" ht="12" hidden="1" customHeight="1" x14ac:dyDescent="0.25">
      <c r="A48" s="140"/>
      <c r="B48" s="136"/>
      <c r="C48" s="141"/>
      <c r="D48" s="142"/>
      <c r="E48" s="143"/>
      <c r="F48" s="139"/>
      <c r="G48" s="142"/>
      <c r="H48" s="143"/>
      <c r="I48" s="139"/>
      <c r="J48" s="142"/>
      <c r="K48" s="143"/>
      <c r="L48" s="123"/>
      <c r="M48" s="142"/>
      <c r="N48" s="143"/>
      <c r="O48" s="139"/>
      <c r="P48" s="127"/>
      <c r="S48" s="477"/>
    </row>
    <row r="49" spans="1:19" s="28" customFormat="1" ht="12" hidden="1" customHeight="1" x14ac:dyDescent="0.25">
      <c r="A49" s="144"/>
      <c r="B49" s="145" t="s">
        <v>69</v>
      </c>
      <c r="C49" s="146"/>
      <c r="D49" s="147"/>
      <c r="E49" s="148"/>
      <c r="F49" s="149"/>
      <c r="G49" s="150"/>
      <c r="H49" s="151"/>
      <c r="I49" s="152"/>
      <c r="J49" s="150"/>
      <c r="K49" s="151"/>
      <c r="L49" s="153"/>
      <c r="M49" s="150"/>
      <c r="N49" s="151"/>
      <c r="O49" s="152"/>
      <c r="P49" s="154"/>
      <c r="S49" s="477"/>
    </row>
    <row r="50" spans="1:19" s="28" customFormat="1" ht="13.5" thickTop="1" thickBot="1" x14ac:dyDescent="0.3">
      <c r="A50" s="155"/>
      <c r="B50" s="29" t="s">
        <v>70</v>
      </c>
      <c r="C50" s="156">
        <f t="shared" si="0"/>
        <v>219753</v>
      </c>
      <c r="D50" s="157">
        <f>SUM(D51,D286)</f>
        <v>222952</v>
      </c>
      <c r="E50" s="158">
        <f t="shared" ref="E50:F50" si="26">SUM(E51,E286)</f>
        <v>-3199</v>
      </c>
      <c r="F50" s="159">
        <f t="shared" si="26"/>
        <v>219753</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S50" s="477"/>
    </row>
    <row r="51" spans="1:19" s="28" customFormat="1" ht="36.75" thickTop="1" x14ac:dyDescent="0.25">
      <c r="A51" s="160"/>
      <c r="B51" s="161" t="s">
        <v>71</v>
      </c>
      <c r="C51" s="162">
        <f t="shared" si="0"/>
        <v>219753</v>
      </c>
      <c r="D51" s="163">
        <f>SUM(D52,D194)</f>
        <v>222952</v>
      </c>
      <c r="E51" s="164">
        <f t="shared" ref="E51:F51" si="30">SUM(E52,E194)</f>
        <v>-3199</v>
      </c>
      <c r="F51" s="165">
        <f t="shared" si="30"/>
        <v>219753</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S51" s="477"/>
    </row>
    <row r="52" spans="1:19" s="28" customFormat="1" ht="24" x14ac:dyDescent="0.25">
      <c r="A52" s="24"/>
      <c r="B52" s="22" t="s">
        <v>72</v>
      </c>
      <c r="C52" s="170">
        <f t="shared" si="0"/>
        <v>219753</v>
      </c>
      <c r="D52" s="171">
        <f>SUM(D53,D75,D173,D187)</f>
        <v>222952</v>
      </c>
      <c r="E52" s="172">
        <f t="shared" ref="E52:F52" si="34">SUM(E53,E75,E173,E187)</f>
        <v>-3199</v>
      </c>
      <c r="F52" s="173">
        <f t="shared" si="34"/>
        <v>219753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S52" s="477"/>
    </row>
    <row r="53" spans="1:19"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S53" s="477"/>
    </row>
    <row r="54" spans="1:19"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S54" s="477"/>
    </row>
    <row r="55" spans="1:19"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S55" s="477"/>
    </row>
    <row r="56" spans="1:19"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S56" s="477"/>
    </row>
    <row r="57" spans="1:19"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c r="S57" s="477"/>
    </row>
    <row r="58" spans="1:19"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S58" s="477"/>
    </row>
    <row r="59" spans="1:19"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S59" s="477"/>
    </row>
    <row r="60" spans="1:19"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S60" s="477"/>
    </row>
    <row r="61" spans="1:19"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S61" s="477"/>
    </row>
    <row r="62" spans="1:19"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S62" s="477"/>
    </row>
    <row r="63" spans="1:19"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S63" s="477"/>
    </row>
    <row r="64" spans="1:19"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S64" s="477"/>
    </row>
    <row r="65" spans="1:19"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S65" s="477"/>
    </row>
    <row r="66" spans="1:19"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c r="S66" s="477"/>
    </row>
    <row r="67" spans="1:19"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S67" s="477"/>
    </row>
    <row r="68" spans="1:19" ht="24" hidden="1" customHeight="1" x14ac:dyDescent="0.25">
      <c r="A68" s="190">
        <v>1210</v>
      </c>
      <c r="B68" s="80" t="s">
        <v>88</v>
      </c>
      <c r="C68" s="81">
        <f t="shared" si="0"/>
        <v>0</v>
      </c>
      <c r="D68" s="46"/>
      <c r="E68" s="47"/>
      <c r="F68" s="132">
        <f>D68+E68</f>
        <v>0</v>
      </c>
      <c r="G68" s="46"/>
      <c r="H68" s="47"/>
      <c r="I68" s="132">
        <f>G68+H68</f>
        <v>0</v>
      </c>
      <c r="J68" s="46"/>
      <c r="K68" s="47"/>
      <c r="L68" s="132">
        <f>K68+J68</f>
        <v>0</v>
      </c>
      <c r="M68" s="46"/>
      <c r="N68" s="47"/>
      <c r="O68" s="132">
        <f>N68+M68</f>
        <v>0</v>
      </c>
      <c r="P68" s="49"/>
      <c r="S68" s="477"/>
    </row>
    <row r="69" spans="1:19"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S69" s="477"/>
    </row>
    <row r="70" spans="1:19"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S70" s="477"/>
    </row>
    <row r="71" spans="1:19"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S71" s="477"/>
    </row>
    <row r="72" spans="1:19"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S72" s="477"/>
    </row>
    <row r="73" spans="1:19"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c r="S73" s="477"/>
    </row>
    <row r="74" spans="1:19"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c r="S74" s="477"/>
    </row>
    <row r="75" spans="1:19" x14ac:dyDescent="0.25">
      <c r="A75" s="175">
        <v>2000</v>
      </c>
      <c r="B75" s="175" t="s">
        <v>96</v>
      </c>
      <c r="C75" s="176">
        <f t="shared" si="0"/>
        <v>219753</v>
      </c>
      <c r="D75" s="177">
        <f>SUM(D76,D83,D130,D164,D165,D172)</f>
        <v>222952</v>
      </c>
      <c r="E75" s="178">
        <f t="shared" ref="E75:F75" si="74">SUM(E76,E83,E130,E164,E165,E172)</f>
        <v>-3199</v>
      </c>
      <c r="F75" s="179">
        <f t="shared" si="74"/>
        <v>219753</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S75" s="477"/>
    </row>
    <row r="76" spans="1:19"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S76" s="477"/>
    </row>
    <row r="77" spans="1:19"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S77" s="477"/>
    </row>
    <row r="78" spans="1:19"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S78" s="477"/>
    </row>
    <row r="79" spans="1:19"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S79" s="477"/>
    </row>
    <row r="80" spans="1:19"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S80" s="477"/>
    </row>
    <row r="81" spans="1:19"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S81" s="477"/>
    </row>
    <row r="82" spans="1:19"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S82" s="477"/>
    </row>
    <row r="83" spans="1:19" x14ac:dyDescent="0.25">
      <c r="A83" s="67">
        <v>2200</v>
      </c>
      <c r="B83" s="181" t="s">
        <v>102</v>
      </c>
      <c r="C83" s="68">
        <f t="shared" si="0"/>
        <v>219753</v>
      </c>
      <c r="D83" s="182">
        <f>SUM(D84,D89,D95,D103,D112,D116,D122,D128)</f>
        <v>222952</v>
      </c>
      <c r="E83" s="183">
        <f t="shared" ref="E83:F83" si="98">SUM(E84,E89,E95,E103,E112,E116,E122,E128)</f>
        <v>-3199</v>
      </c>
      <c r="F83" s="71">
        <f t="shared" si="98"/>
        <v>219753</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S83" s="477"/>
    </row>
    <row r="84" spans="1:19"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S84" s="477"/>
    </row>
    <row r="85" spans="1:19"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S85" s="477"/>
    </row>
    <row r="86" spans="1:19"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c r="S86" s="477"/>
    </row>
    <row r="87" spans="1:19"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S87" s="477"/>
    </row>
    <row r="88" spans="1:19"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c r="S88" s="477"/>
    </row>
    <row r="89" spans="1:19"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S89" s="477"/>
    </row>
    <row r="90" spans="1:19"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S90" s="477"/>
    </row>
    <row r="91" spans="1:19"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S91" s="477"/>
    </row>
    <row r="92" spans="1:19"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c r="S92" s="477"/>
    </row>
    <row r="93" spans="1:19"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c r="S93" s="477"/>
    </row>
    <row r="94" spans="1:19"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S94" s="477"/>
    </row>
    <row r="95" spans="1:19"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S95" s="477"/>
    </row>
    <row r="96" spans="1:19"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S96" s="477"/>
    </row>
    <row r="97" spans="1:19"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S97" s="477"/>
    </row>
    <row r="98" spans="1:19"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S98" s="477"/>
    </row>
    <row r="99" spans="1:19"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S99" s="477"/>
    </row>
    <row r="100" spans="1:19"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S100" s="477"/>
    </row>
    <row r="101" spans="1:19"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S101" s="477"/>
    </row>
    <row r="102" spans="1:19"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S102" s="477"/>
    </row>
    <row r="103" spans="1:19"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S103" s="477"/>
    </row>
    <row r="104" spans="1:19"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S104" s="477"/>
    </row>
    <row r="105" spans="1:19"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S105" s="477"/>
    </row>
    <row r="106" spans="1:19"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S106" s="477"/>
    </row>
    <row r="107" spans="1:19"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c r="S107" s="477"/>
    </row>
    <row r="108" spans="1:19"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S108" s="477"/>
    </row>
    <row r="109" spans="1:19"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S109" s="477"/>
    </row>
    <row r="110" spans="1:19"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S110" s="477"/>
    </row>
    <row r="111" spans="1:19"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S111" s="477"/>
    </row>
    <row r="112" spans="1:19"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S112" s="477"/>
    </row>
    <row r="113" spans="1:19"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S113" s="477"/>
    </row>
    <row r="114" spans="1:19"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S114" s="477"/>
    </row>
    <row r="115" spans="1:19"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S115" s="477"/>
    </row>
    <row r="116" spans="1:19"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S116" s="477"/>
    </row>
    <row r="117" spans="1:19"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S117" s="477"/>
    </row>
    <row r="118" spans="1:19"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S118" s="477"/>
    </row>
    <row r="119" spans="1:19"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S119" s="477"/>
    </row>
    <row r="120" spans="1:19"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S120" s="477"/>
    </row>
    <row r="121" spans="1:19"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S121" s="477"/>
    </row>
    <row r="122" spans="1:19" x14ac:dyDescent="0.25">
      <c r="A122" s="187">
        <v>2270</v>
      </c>
      <c r="B122" s="87" t="s">
        <v>141</v>
      </c>
      <c r="C122" s="88">
        <f t="shared" si="102"/>
        <v>219753</v>
      </c>
      <c r="D122" s="188">
        <f>SUM(D123:D127)</f>
        <v>222952</v>
      </c>
      <c r="E122" s="189">
        <f t="shared" ref="E122:F122" si="151">SUM(E123:E127)</f>
        <v>-3199</v>
      </c>
      <c r="F122" s="55">
        <f t="shared" si="151"/>
        <v>219753</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S122" s="477"/>
    </row>
    <row r="123" spans="1:19"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S123" s="477"/>
    </row>
    <row r="124" spans="1:19"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S124" s="477"/>
    </row>
    <row r="125" spans="1:19" ht="24" customHeight="1" x14ac:dyDescent="0.25">
      <c r="A125" s="51">
        <v>2275</v>
      </c>
      <c r="B125" s="87" t="s">
        <v>144</v>
      </c>
      <c r="C125" s="88">
        <f t="shared" si="102"/>
        <v>219753</v>
      </c>
      <c r="D125" s="193">
        <v>222952</v>
      </c>
      <c r="E125" s="194">
        <v>-3199</v>
      </c>
      <c r="F125" s="55">
        <f t="shared" si="155"/>
        <v>219753</v>
      </c>
      <c r="G125" s="53"/>
      <c r="H125" s="54"/>
      <c r="I125" s="55">
        <f t="shared" si="156"/>
        <v>0</v>
      </c>
      <c r="J125" s="53"/>
      <c r="K125" s="54"/>
      <c r="L125" s="55">
        <f t="shared" si="157"/>
        <v>0</v>
      </c>
      <c r="M125" s="53"/>
      <c r="N125" s="54"/>
      <c r="O125" s="55">
        <f t="shared" si="158"/>
        <v>0</v>
      </c>
      <c r="P125" s="57"/>
      <c r="S125" s="477"/>
    </row>
    <row r="126" spans="1:19"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S126" s="477"/>
    </row>
    <row r="127" spans="1:19"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c r="S127" s="477"/>
    </row>
    <row r="128" spans="1:19"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S128" s="477"/>
    </row>
    <row r="129" spans="1:19"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S129" s="477"/>
    </row>
    <row r="130" spans="1:19"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S130" s="477"/>
    </row>
    <row r="131" spans="1:19" ht="24" hidden="1" x14ac:dyDescent="0.25">
      <c r="A131" s="190">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S131" s="477"/>
    </row>
    <row r="132" spans="1:19"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S132" s="477"/>
    </row>
    <row r="133" spans="1:19"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c r="S133" s="477"/>
    </row>
    <row r="134" spans="1:19"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c r="S134" s="477"/>
    </row>
    <row r="135" spans="1:19"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S135" s="477"/>
    </row>
    <row r="136" spans="1:19"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S136" s="477"/>
    </row>
    <row r="137" spans="1:19"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S137" s="477"/>
    </row>
    <row r="138" spans="1:19"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c r="S138" s="477"/>
    </row>
    <row r="139" spans="1:19"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S139" s="477"/>
    </row>
    <row r="140" spans="1:19"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S140" s="477"/>
    </row>
    <row r="141" spans="1:19"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S141" s="477"/>
    </row>
    <row r="142" spans="1:19"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S142" s="477"/>
    </row>
    <row r="143" spans="1:19"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S143" s="477"/>
    </row>
    <row r="144" spans="1:19"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S144" s="477"/>
    </row>
    <row r="145" spans="1:19"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c r="S145" s="477"/>
    </row>
    <row r="146" spans="1:19"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c r="S146" s="477"/>
    </row>
    <row r="147" spans="1:19"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S147" s="477"/>
    </row>
    <row r="148" spans="1:19"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S148" s="477"/>
    </row>
    <row r="149" spans="1:19"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S149" s="477"/>
    </row>
    <row r="150" spans="1:19"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S150" s="477"/>
    </row>
    <row r="151" spans="1:19"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S151" s="477"/>
    </row>
    <row r="152" spans="1:19"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S152" s="477"/>
    </row>
    <row r="153" spans="1:19"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c r="S153" s="477"/>
    </row>
    <row r="154" spans="1:19"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S154" s="477"/>
    </row>
    <row r="155" spans="1:19"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S155" s="477"/>
    </row>
    <row r="156" spans="1:19"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S156" s="477"/>
    </row>
    <row r="157" spans="1:19"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S157" s="477"/>
    </row>
    <row r="158" spans="1:19"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S158" s="477"/>
    </row>
    <row r="159" spans="1:19"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c r="S159" s="477"/>
    </row>
    <row r="160" spans="1:19"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S160" s="477"/>
    </row>
    <row r="161" spans="1:19"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S161" s="477"/>
    </row>
    <row r="162" spans="1:19"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S162" s="477"/>
    </row>
    <row r="163" spans="1:19"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S163" s="477"/>
    </row>
    <row r="164" spans="1:19"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S164" s="477"/>
    </row>
    <row r="165" spans="1:19"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S165" s="477"/>
    </row>
    <row r="166" spans="1:19" ht="16.5" hidden="1" customHeight="1" x14ac:dyDescent="0.25">
      <c r="A166" s="19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S166" s="477"/>
    </row>
    <row r="167" spans="1:19"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S167" s="477"/>
    </row>
    <row r="168" spans="1:19"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S168" s="477"/>
    </row>
    <row r="169" spans="1:19"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S169" s="477"/>
    </row>
    <row r="170" spans="1:19"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S170" s="477"/>
    </row>
    <row r="171" spans="1:19"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S171" s="477"/>
    </row>
    <row r="172" spans="1:19"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S172" s="477"/>
    </row>
    <row r="173" spans="1:19"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S173" s="477"/>
    </row>
    <row r="174" spans="1:19"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S174" s="477"/>
    </row>
    <row r="175" spans="1:19"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S175" s="477"/>
    </row>
    <row r="176" spans="1:19"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S176" s="477"/>
    </row>
    <row r="177" spans="1:19"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S177" s="477"/>
    </row>
    <row r="178" spans="1:19"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S178" s="477"/>
    </row>
    <row r="179" spans="1:19"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S179" s="477"/>
    </row>
    <row r="180" spans="1:19"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S180" s="477"/>
    </row>
    <row r="181" spans="1:19"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S181" s="477"/>
    </row>
    <row r="182" spans="1:19"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S182" s="477"/>
    </row>
    <row r="183" spans="1:19"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S183" s="477"/>
    </row>
    <row r="184" spans="1:19"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S184" s="477"/>
    </row>
    <row r="185" spans="1:19"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S185" s="477"/>
    </row>
    <row r="186" spans="1:19"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S186" s="477"/>
    </row>
    <row r="187" spans="1:19"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S187" s="477"/>
    </row>
    <row r="188" spans="1:19"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S188" s="477"/>
    </row>
    <row r="189" spans="1:19"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S189" s="477"/>
    </row>
    <row r="190" spans="1:19"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S190" s="477"/>
    </row>
    <row r="191" spans="1:19"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S191" s="477"/>
    </row>
    <row r="192" spans="1:19"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S192" s="477"/>
    </row>
    <row r="193" spans="1:19"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S193" s="477"/>
    </row>
    <row r="194" spans="1:19"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c r="S194" s="477"/>
    </row>
    <row r="195" spans="1:19"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c r="S195" s="477"/>
    </row>
    <row r="196" spans="1:19"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S196" s="477"/>
    </row>
    <row r="197" spans="1:19"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S197" s="477"/>
    </row>
    <row r="198" spans="1:19"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S198" s="477"/>
    </row>
    <row r="199" spans="1:19"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S199" s="477"/>
    </row>
    <row r="200" spans="1:19"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S200" s="477"/>
    </row>
    <row r="201" spans="1:19"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S201" s="477"/>
    </row>
    <row r="202" spans="1:19"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S202" s="477"/>
    </row>
    <row r="203" spans="1:19"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S203" s="477"/>
    </row>
    <row r="204" spans="1:19"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S204" s="477"/>
    </row>
    <row r="205" spans="1:19"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S205" s="477"/>
    </row>
    <row r="206" spans="1:19"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S206" s="477"/>
    </row>
    <row r="207" spans="1:19"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S207" s="477"/>
    </row>
    <row r="208" spans="1:19"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S208" s="477"/>
    </row>
    <row r="209" spans="1:19"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S209" s="477"/>
    </row>
    <row r="210" spans="1:19"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S210" s="477"/>
    </row>
    <row r="211" spans="1:19"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S211" s="477"/>
    </row>
    <row r="212" spans="1:19"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S212" s="477"/>
    </row>
    <row r="213" spans="1:19"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S213" s="477"/>
    </row>
    <row r="214" spans="1:19"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S214" s="477"/>
    </row>
    <row r="215" spans="1:19"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S215" s="477"/>
    </row>
    <row r="216" spans="1:19"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c r="S216" s="477"/>
    </row>
    <row r="217" spans="1:19"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S217" s="477"/>
    </row>
    <row r="218" spans="1:19"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S218" s="477"/>
    </row>
    <row r="219" spans="1:19"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c r="S219" s="477"/>
    </row>
    <row r="220" spans="1:19"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S220" s="477"/>
    </row>
    <row r="221" spans="1:19"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S221" s="477"/>
    </row>
    <row r="222" spans="1:19"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S222" s="477"/>
    </row>
    <row r="223" spans="1:19"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S223" s="477"/>
    </row>
    <row r="224" spans="1:19"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S224" s="477"/>
    </row>
    <row r="225" spans="1:19"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S225" s="477"/>
    </row>
    <row r="226" spans="1:19"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S226" s="477"/>
    </row>
    <row r="227" spans="1:19"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S227" s="477"/>
    </row>
    <row r="228" spans="1:19"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S228" s="477"/>
    </row>
    <row r="229" spans="1:19"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S229" s="477"/>
    </row>
    <row r="230" spans="1:19"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S230" s="477"/>
    </row>
    <row r="231" spans="1:19"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S231" s="477"/>
    </row>
    <row r="232" spans="1:19"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S232" s="477"/>
    </row>
    <row r="233" spans="1:19"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S233" s="477"/>
    </row>
    <row r="234" spans="1:19"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S234" s="477"/>
    </row>
    <row r="235" spans="1:19"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S235" s="477"/>
    </row>
    <row r="236" spans="1:19"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S236" s="477"/>
    </row>
    <row r="237" spans="1:19"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S237" s="477"/>
    </row>
    <row r="238" spans="1:19"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S238" s="477"/>
    </row>
    <row r="239" spans="1:19"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S239" s="477"/>
    </row>
    <row r="240" spans="1:19"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S240" s="477"/>
    </row>
    <row r="241" spans="1:19"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S241" s="477"/>
    </row>
    <row r="242" spans="1:19"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S242" s="477"/>
    </row>
    <row r="243" spans="1:19"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S243" s="477"/>
    </row>
    <row r="244" spans="1:19"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S244" s="477"/>
    </row>
    <row r="245" spans="1:19"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S245" s="477"/>
    </row>
    <row r="246" spans="1:19"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S246" s="477"/>
    </row>
    <row r="247" spans="1:19"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S247" s="477"/>
    </row>
    <row r="248" spans="1:19"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S248" s="477"/>
    </row>
    <row r="249" spans="1:19"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S249" s="477"/>
    </row>
    <row r="250" spans="1:19"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S250" s="477"/>
    </row>
    <row r="251" spans="1:19"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S251" s="477"/>
    </row>
    <row r="252" spans="1:19"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S252" s="477"/>
    </row>
    <row r="253" spans="1:19"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S253" s="477"/>
    </row>
    <row r="254" spans="1:19"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S254" s="477"/>
    </row>
    <row r="255" spans="1:19"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S255" s="477"/>
    </row>
    <row r="256" spans="1:19"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S256" s="477"/>
    </row>
    <row r="257" spans="1:19"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S257" s="477"/>
    </row>
    <row r="258" spans="1:19"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S258" s="477"/>
    </row>
    <row r="259" spans="1:19"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S259" s="477"/>
    </row>
    <row r="260" spans="1:19"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S260" s="477"/>
    </row>
    <row r="261" spans="1:19"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S261" s="477"/>
    </row>
    <row r="262" spans="1:19"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S262" s="477"/>
    </row>
    <row r="263" spans="1:19"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S263" s="477"/>
    </row>
    <row r="264" spans="1:19"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S264" s="477"/>
    </row>
    <row r="265" spans="1:19"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S265" s="477"/>
    </row>
    <row r="266" spans="1:19"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S266" s="477"/>
    </row>
    <row r="267" spans="1:19"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S267" s="477"/>
    </row>
    <row r="268" spans="1:19"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S268" s="477"/>
    </row>
    <row r="269" spans="1:19"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S269" s="477"/>
    </row>
    <row r="270" spans="1:19"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S270" s="477"/>
    </row>
    <row r="271" spans="1:19"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S271" s="477"/>
    </row>
    <row r="272" spans="1:19"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S272" s="477"/>
    </row>
    <row r="273" spans="1:19"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S273" s="477"/>
    </row>
    <row r="274" spans="1:19"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S274" s="477"/>
    </row>
    <row r="275" spans="1:19"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S275" s="477"/>
    </row>
    <row r="276" spans="1:19"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S276" s="477"/>
    </row>
    <row r="277" spans="1:19"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S277" s="477"/>
    </row>
    <row r="278" spans="1:19"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S278" s="477"/>
    </row>
    <row r="279" spans="1:19"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S279" s="477"/>
    </row>
    <row r="280" spans="1:19"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S280" s="477"/>
    </row>
    <row r="281" spans="1:19"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S281" s="477"/>
    </row>
    <row r="282" spans="1:19"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S282" s="477"/>
    </row>
    <row r="283" spans="1:19"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S283" s="477"/>
    </row>
    <row r="284" spans="1:19"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S284" s="477"/>
    </row>
    <row r="285" spans="1:19"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S285" s="477"/>
    </row>
    <row r="286" spans="1:19"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S286" s="477"/>
    </row>
    <row r="287" spans="1:19"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S287" s="477"/>
    </row>
    <row r="288" spans="1:19"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S288" s="477"/>
    </row>
    <row r="289" spans="1:19" ht="12.75" thickBot="1" x14ac:dyDescent="0.3">
      <c r="A289" s="246"/>
      <c r="B289" s="246" t="s">
        <v>310</v>
      </c>
      <c r="C289" s="247">
        <f t="shared" si="371"/>
        <v>219753</v>
      </c>
      <c r="D289" s="248">
        <f t="shared" ref="D289:O289" si="389">SUM(D286,D269,D230,D195,D187,D173,D75,D53,D283)</f>
        <v>222952</v>
      </c>
      <c r="E289" s="249">
        <f t="shared" si="389"/>
        <v>-3199</v>
      </c>
      <c r="F289" s="250">
        <f t="shared" si="389"/>
        <v>219753</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c r="S289" s="477"/>
    </row>
    <row r="290" spans="1:19" s="28" customFormat="1" ht="13.5"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S290" s="477"/>
    </row>
    <row r="291" spans="1:19"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S291" s="477"/>
    </row>
    <row r="292" spans="1:19"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S292" s="477"/>
    </row>
    <row r="293" spans="1:19"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S293" s="477"/>
    </row>
    <row r="294" spans="1:19"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S294" s="477"/>
    </row>
    <row r="295" spans="1:19"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S295" s="477"/>
    </row>
    <row r="296" spans="1:19"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S296" s="477"/>
    </row>
    <row r="297" spans="1:19"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S297" s="477"/>
    </row>
    <row r="298" spans="1:19"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S298" s="477"/>
    </row>
    <row r="299" spans="1:19"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S299" s="477"/>
    </row>
    <row r="300" spans="1:19"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S300" s="477"/>
    </row>
    <row r="301" spans="1:19"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S301" s="477"/>
    </row>
    <row r="302" spans="1:19" ht="12.75" thickTop="1" x14ac:dyDescent="0.25">
      <c r="A302" s="4"/>
      <c r="B302" s="4"/>
      <c r="C302" s="4"/>
      <c r="D302" s="4"/>
      <c r="E302" s="4"/>
      <c r="F302" s="4"/>
      <c r="G302" s="4"/>
      <c r="H302" s="4"/>
      <c r="I302" s="4"/>
      <c r="J302" s="4"/>
      <c r="K302" s="4"/>
      <c r="L302" s="4"/>
      <c r="M302" s="4"/>
      <c r="S302" s="477"/>
    </row>
    <row r="303" spans="1:19" x14ac:dyDescent="0.25">
      <c r="A303" s="4"/>
      <c r="B303" s="4"/>
      <c r="C303" s="4"/>
      <c r="D303" s="4"/>
      <c r="E303" s="4"/>
      <c r="F303" s="4"/>
      <c r="G303" s="4"/>
      <c r="H303" s="4"/>
      <c r="I303" s="4"/>
      <c r="J303" s="4"/>
      <c r="K303" s="4"/>
      <c r="L303" s="4"/>
      <c r="M303" s="4"/>
    </row>
    <row r="304" spans="1:19"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eVr7x6p5f5neo8Q3pHi7bUrKb9R+AvAnohlXVbOs1cYBHghHgv+ztpR0zDJlCHSsSh/4BVi8TXDT5Xn8hC2dSQ==" saltValue="5wB/Lj0ZSs9vSepkfRt8lg==" spinCount="100000" sheet="1" objects="1" scenarios="1" formatCells="0" formatColumns="0" formatRows="0" deleteColumns="0"/>
  <autoFilter ref="A18:P301">
    <filterColumn colId="2">
      <filters>
        <filter val="219 753"/>
        <filter val="222 952"/>
        <filter val="-3 1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2019.gada 19.decembra saistošajiem noteikumiem Nr.56
(protokols Nr.16, 31.punkts)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S319"/>
  <sheetViews>
    <sheetView showGridLines="0" view="pageLayout" zoomScaleNormal="100" workbookViewId="0">
      <selection activeCell="S2" sqref="S1:S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812</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813</v>
      </c>
      <c r="D3" s="921"/>
      <c r="E3" s="921"/>
      <c r="F3" s="921"/>
      <c r="G3" s="921"/>
      <c r="H3" s="921"/>
      <c r="I3" s="921"/>
      <c r="J3" s="921"/>
      <c r="K3" s="921"/>
      <c r="L3" s="921"/>
      <c r="M3" s="921"/>
      <c r="N3" s="921"/>
      <c r="O3" s="921"/>
      <c r="P3" s="922"/>
      <c r="Q3" s="273"/>
    </row>
    <row r="4" spans="1:17" ht="12.75" customHeight="1" x14ac:dyDescent="0.25">
      <c r="A4" s="5" t="s">
        <v>4</v>
      </c>
      <c r="B4" s="6"/>
      <c r="C4" s="921"/>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814</v>
      </c>
      <c r="D6" s="916"/>
      <c r="E6" s="916"/>
      <c r="F6" s="916"/>
      <c r="G6" s="916"/>
      <c r="H6" s="916"/>
      <c r="I6" s="916"/>
      <c r="J6" s="916"/>
      <c r="K6" s="916"/>
      <c r="L6" s="916"/>
      <c r="M6" s="916"/>
      <c r="N6" s="916"/>
      <c r="O6" s="916"/>
      <c r="P6" s="917"/>
      <c r="Q6" s="273"/>
    </row>
    <row r="7" spans="1:17" x14ac:dyDescent="0.25">
      <c r="A7" s="7" t="s">
        <v>10</v>
      </c>
      <c r="B7" s="8"/>
      <c r="C7" s="921" t="s">
        <v>815</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816</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9" s="13" customFormat="1" ht="70.5" customHeight="1" thickBot="1" x14ac:dyDescent="0.3">
      <c r="A17" s="900"/>
      <c r="B17" s="902"/>
      <c r="C17" s="907"/>
      <c r="D17" s="909"/>
      <c r="E17" s="911"/>
      <c r="F17" s="913"/>
      <c r="G17" s="894"/>
      <c r="H17" s="895"/>
      <c r="I17" s="893"/>
      <c r="J17" s="894"/>
      <c r="K17" s="895"/>
      <c r="L17" s="893"/>
      <c r="M17" s="894"/>
      <c r="N17" s="895"/>
      <c r="O17" s="893"/>
      <c r="P17" s="915"/>
    </row>
    <row r="18" spans="1:19"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9" s="28" customFormat="1" ht="12" hidden="1" customHeight="1" x14ac:dyDescent="0.25">
      <c r="A19" s="22"/>
      <c r="B19" s="23" t="s">
        <v>39</v>
      </c>
      <c r="C19" s="24"/>
      <c r="D19" s="25"/>
      <c r="E19" s="26"/>
      <c r="F19" s="27"/>
      <c r="G19" s="25"/>
      <c r="H19" s="26"/>
      <c r="I19" s="27"/>
      <c r="J19" s="25"/>
      <c r="K19" s="26"/>
      <c r="L19" s="27"/>
      <c r="M19" s="25"/>
      <c r="N19" s="26"/>
      <c r="O19" s="27"/>
      <c r="P19" s="27"/>
    </row>
    <row r="20" spans="1:19" s="28" customFormat="1" ht="12.75" thickBot="1" x14ac:dyDescent="0.3">
      <c r="A20" s="29"/>
      <c r="B20" s="30" t="s">
        <v>40</v>
      </c>
      <c r="C20" s="31">
        <f t="shared" ref="C20:C83" si="0">F20+I20+L20+O20</f>
        <v>217180</v>
      </c>
      <c r="D20" s="32">
        <f>SUM(D21,D24,D25,D41,D43)</f>
        <v>219753</v>
      </c>
      <c r="E20" s="33">
        <f t="shared" ref="E20:F20" si="1">SUM(E21,E24,E25,E41,E43)</f>
        <v>-2573</v>
      </c>
      <c r="F20" s="34">
        <f t="shared" si="1"/>
        <v>217180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9"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S21" s="477"/>
    </row>
    <row r="22" spans="1:19"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c r="S22" s="477"/>
    </row>
    <row r="23" spans="1:19"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S23" s="477"/>
    </row>
    <row r="24" spans="1:19" s="28" customFormat="1" ht="24.75" customHeight="1" thickTop="1" thickBot="1" x14ac:dyDescent="0.3">
      <c r="A24" s="58">
        <v>19300</v>
      </c>
      <c r="B24" s="58" t="s">
        <v>44</v>
      </c>
      <c r="C24" s="59">
        <f>F24+I24</f>
        <v>217180</v>
      </c>
      <c r="D24" s="60">
        <v>219753</v>
      </c>
      <c r="E24" s="61">
        <v>-2573</v>
      </c>
      <c r="F24" s="62">
        <f t="shared" si="9"/>
        <v>217180</v>
      </c>
      <c r="G24" s="60"/>
      <c r="H24" s="61"/>
      <c r="I24" s="62">
        <f t="shared" si="10"/>
        <v>0</v>
      </c>
      <c r="J24" s="63" t="s">
        <v>45</v>
      </c>
      <c r="K24" s="64" t="s">
        <v>45</v>
      </c>
      <c r="L24" s="65" t="s">
        <v>45</v>
      </c>
      <c r="M24" s="63" t="s">
        <v>45</v>
      </c>
      <c r="N24" s="64" t="s">
        <v>45</v>
      </c>
      <c r="O24" s="65" t="s">
        <v>45</v>
      </c>
      <c r="P24" s="66"/>
      <c r="S24" s="477"/>
    </row>
    <row r="25" spans="1:19"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c r="S25" s="477"/>
    </row>
    <row r="26" spans="1:19"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c r="S26" s="477"/>
    </row>
    <row r="27" spans="1:19"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c r="S27" s="477"/>
    </row>
    <row r="28" spans="1:19"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c r="S28" s="477"/>
    </row>
    <row r="29" spans="1:19"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c r="S29" s="477"/>
    </row>
    <row r="30" spans="1:19"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c r="S30" s="477"/>
    </row>
    <row r="31" spans="1:19"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c r="S31" s="477"/>
    </row>
    <row r="32" spans="1:19"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c r="S32" s="477"/>
    </row>
    <row r="33" spans="1:19"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c r="S33" s="477"/>
    </row>
    <row r="34" spans="1:19"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c r="S34" s="477"/>
    </row>
    <row r="35" spans="1:19"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c r="S35" s="477"/>
    </row>
    <row r="36" spans="1:19"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c r="S36" s="477"/>
    </row>
    <row r="37" spans="1:19"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c r="S37" s="477"/>
    </row>
    <row r="38" spans="1:19"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c r="S38" s="477"/>
    </row>
    <row r="39" spans="1:19"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c r="S39" s="477"/>
    </row>
    <row r="40" spans="1:19"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c r="S40" s="477"/>
    </row>
    <row r="41" spans="1:19"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c r="S41" s="477"/>
    </row>
    <row r="42" spans="1:19"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c r="S42" s="477"/>
    </row>
    <row r="43" spans="1:19"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c r="S43" s="477"/>
    </row>
    <row r="44" spans="1:19"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c r="S44" s="477"/>
    </row>
    <row r="45" spans="1:19"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c r="S45" s="477"/>
    </row>
    <row r="46" spans="1:19"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c r="S46" s="477"/>
    </row>
    <row r="47" spans="1:19"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c r="S47" s="477"/>
    </row>
    <row r="48" spans="1:19" ht="12" hidden="1" customHeight="1" x14ac:dyDescent="0.25">
      <c r="A48" s="140"/>
      <c r="B48" s="136"/>
      <c r="C48" s="141"/>
      <c r="D48" s="142"/>
      <c r="E48" s="143"/>
      <c r="F48" s="139"/>
      <c r="G48" s="142"/>
      <c r="H48" s="143"/>
      <c r="I48" s="139"/>
      <c r="J48" s="142"/>
      <c r="K48" s="143"/>
      <c r="L48" s="123"/>
      <c r="M48" s="142"/>
      <c r="N48" s="143"/>
      <c r="O48" s="139"/>
      <c r="P48" s="127"/>
      <c r="S48" s="477"/>
    </row>
    <row r="49" spans="1:19" s="28" customFormat="1" ht="12" hidden="1" customHeight="1" x14ac:dyDescent="0.25">
      <c r="A49" s="144"/>
      <c r="B49" s="145" t="s">
        <v>69</v>
      </c>
      <c r="C49" s="146"/>
      <c r="D49" s="147"/>
      <c r="E49" s="148"/>
      <c r="F49" s="149"/>
      <c r="G49" s="150"/>
      <c r="H49" s="151"/>
      <c r="I49" s="152"/>
      <c r="J49" s="150"/>
      <c r="K49" s="151"/>
      <c r="L49" s="153"/>
      <c r="M49" s="150"/>
      <c r="N49" s="151"/>
      <c r="O49" s="152"/>
      <c r="P49" s="154"/>
      <c r="S49" s="477"/>
    </row>
    <row r="50" spans="1:19" s="28" customFormat="1" ht="13.5" thickTop="1" thickBot="1" x14ac:dyDescent="0.3">
      <c r="A50" s="155"/>
      <c r="B50" s="29" t="s">
        <v>70</v>
      </c>
      <c r="C50" s="156">
        <f t="shared" si="0"/>
        <v>217180</v>
      </c>
      <c r="D50" s="157">
        <f>SUM(D51,D286)</f>
        <v>219753</v>
      </c>
      <c r="E50" s="158">
        <f t="shared" ref="E50:F50" si="26">SUM(E51,E286)</f>
        <v>-2573</v>
      </c>
      <c r="F50" s="159">
        <f t="shared" si="26"/>
        <v>217180</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S50" s="477"/>
    </row>
    <row r="51" spans="1:19" s="28" customFormat="1" ht="36.75" thickTop="1" x14ac:dyDescent="0.25">
      <c r="A51" s="160"/>
      <c r="B51" s="161" t="s">
        <v>71</v>
      </c>
      <c r="C51" s="162">
        <f t="shared" si="0"/>
        <v>217180</v>
      </c>
      <c r="D51" s="163">
        <f>SUM(D52,D194)</f>
        <v>219753</v>
      </c>
      <c r="E51" s="164">
        <f t="shared" ref="E51:F51" si="30">SUM(E52,E194)</f>
        <v>-2573</v>
      </c>
      <c r="F51" s="165">
        <f t="shared" si="30"/>
        <v>217180</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S51" s="477"/>
    </row>
    <row r="52" spans="1:19" s="28" customFormat="1" ht="24" x14ac:dyDescent="0.25">
      <c r="A52" s="24"/>
      <c r="B52" s="22" t="s">
        <v>72</v>
      </c>
      <c r="C52" s="170">
        <f t="shared" si="0"/>
        <v>217180</v>
      </c>
      <c r="D52" s="171">
        <f>SUM(D53,D75,D173,D187)</f>
        <v>219753</v>
      </c>
      <c r="E52" s="172">
        <f t="shared" ref="E52:F52" si="34">SUM(E53,E75,E173,E187)</f>
        <v>-2573</v>
      </c>
      <c r="F52" s="173">
        <f t="shared" si="34"/>
        <v>217180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S52" s="477"/>
    </row>
    <row r="53" spans="1:19"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S53" s="477"/>
    </row>
    <row r="54" spans="1:19"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S54" s="477"/>
    </row>
    <row r="55" spans="1:19"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S55" s="477"/>
    </row>
    <row r="56" spans="1:19"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S56" s="477"/>
    </row>
    <row r="57" spans="1:19"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c r="S57" s="477"/>
    </row>
    <row r="58" spans="1:19"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S58" s="477"/>
    </row>
    <row r="59" spans="1:19"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S59" s="477"/>
    </row>
    <row r="60" spans="1:19"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S60" s="477"/>
    </row>
    <row r="61" spans="1:19"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S61" s="477"/>
    </row>
    <row r="62" spans="1:19"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S62" s="477"/>
    </row>
    <row r="63" spans="1:19"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S63" s="477"/>
    </row>
    <row r="64" spans="1:19"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S64" s="477"/>
    </row>
    <row r="65" spans="1:19"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S65" s="477"/>
    </row>
    <row r="66" spans="1:19"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c r="S66" s="477"/>
    </row>
    <row r="67" spans="1:19"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S67" s="477"/>
    </row>
    <row r="68" spans="1:19" ht="24" hidden="1" customHeight="1" x14ac:dyDescent="0.25">
      <c r="A68" s="384">
        <v>1210</v>
      </c>
      <c r="B68" s="80" t="s">
        <v>88</v>
      </c>
      <c r="C68" s="81">
        <f t="shared" si="0"/>
        <v>0</v>
      </c>
      <c r="D68" s="46"/>
      <c r="E68" s="47"/>
      <c r="F68" s="132">
        <f>D68+E68</f>
        <v>0</v>
      </c>
      <c r="G68" s="46"/>
      <c r="H68" s="47"/>
      <c r="I68" s="132">
        <f>G68+H68</f>
        <v>0</v>
      </c>
      <c r="J68" s="46"/>
      <c r="K68" s="47"/>
      <c r="L68" s="132">
        <f>K68+J68</f>
        <v>0</v>
      </c>
      <c r="M68" s="46"/>
      <c r="N68" s="47"/>
      <c r="O68" s="132">
        <f>N68+M68</f>
        <v>0</v>
      </c>
      <c r="P68" s="49"/>
      <c r="S68" s="477"/>
    </row>
    <row r="69" spans="1:19"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S69" s="477"/>
    </row>
    <row r="70" spans="1:19"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S70" s="477"/>
    </row>
    <row r="71" spans="1:19"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S71" s="477"/>
    </row>
    <row r="72" spans="1:19"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S72" s="477"/>
    </row>
    <row r="73" spans="1:19"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c r="S73" s="477"/>
    </row>
    <row r="74" spans="1:19"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c r="S74" s="477"/>
    </row>
    <row r="75" spans="1:19" x14ac:dyDescent="0.25">
      <c r="A75" s="175">
        <v>2000</v>
      </c>
      <c r="B75" s="175" t="s">
        <v>96</v>
      </c>
      <c r="C75" s="176">
        <f t="shared" si="0"/>
        <v>217180</v>
      </c>
      <c r="D75" s="177">
        <f>SUM(D76,D83,D130,D164,D165,D172)</f>
        <v>219753</v>
      </c>
      <c r="E75" s="178">
        <f t="shared" ref="E75:F75" si="74">SUM(E76,E83,E130,E164,E165,E172)</f>
        <v>-2573</v>
      </c>
      <c r="F75" s="179">
        <f t="shared" si="74"/>
        <v>217180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S75" s="477"/>
    </row>
    <row r="76" spans="1:19"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S76" s="477"/>
    </row>
    <row r="77" spans="1:19"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S77" s="477"/>
    </row>
    <row r="78" spans="1:19"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S78" s="477"/>
    </row>
    <row r="79" spans="1:19"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S79" s="477"/>
    </row>
    <row r="80" spans="1:19"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S80" s="477"/>
    </row>
    <row r="81" spans="1:19"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S81" s="477"/>
    </row>
    <row r="82" spans="1:19"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S82" s="477"/>
    </row>
    <row r="83" spans="1:19" x14ac:dyDescent="0.25">
      <c r="A83" s="67">
        <v>2200</v>
      </c>
      <c r="B83" s="181" t="s">
        <v>102</v>
      </c>
      <c r="C83" s="68">
        <f t="shared" si="0"/>
        <v>217180</v>
      </c>
      <c r="D83" s="182">
        <f>SUM(D84,D89,D95,D103,D112,D116,D122,D128)</f>
        <v>219753</v>
      </c>
      <c r="E83" s="183">
        <f t="shared" ref="E83:F83" si="98">SUM(E84,E89,E95,E103,E112,E116,E122,E128)</f>
        <v>-2573</v>
      </c>
      <c r="F83" s="71">
        <f t="shared" si="98"/>
        <v>217180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S83" s="477"/>
    </row>
    <row r="84" spans="1:19"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S84" s="477"/>
    </row>
    <row r="85" spans="1:19"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S85" s="477"/>
    </row>
    <row r="86" spans="1:19"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c r="S86" s="477"/>
    </row>
    <row r="87" spans="1:19"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S87" s="477"/>
    </row>
    <row r="88" spans="1:19"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c r="S88" s="477"/>
    </row>
    <row r="89" spans="1:19"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S89" s="477"/>
    </row>
    <row r="90" spans="1:19"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S90" s="477"/>
    </row>
    <row r="91" spans="1:19"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S91" s="477"/>
    </row>
    <row r="92" spans="1:19"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c r="S92" s="477"/>
    </row>
    <row r="93" spans="1:19"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c r="S93" s="477"/>
    </row>
    <row r="94" spans="1:19"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S94" s="477"/>
    </row>
    <row r="95" spans="1:19"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S95" s="477"/>
    </row>
    <row r="96" spans="1:19"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S96" s="477"/>
    </row>
    <row r="97" spans="1:19"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S97" s="477"/>
    </row>
    <row r="98" spans="1:19"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S98" s="477"/>
    </row>
    <row r="99" spans="1:19"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S99" s="477"/>
    </row>
    <row r="100" spans="1:19"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S100" s="477"/>
    </row>
    <row r="101" spans="1:19"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S101" s="477"/>
    </row>
    <row r="102" spans="1:19"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S102" s="477"/>
    </row>
    <row r="103" spans="1:19"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S103" s="477"/>
    </row>
    <row r="104" spans="1:19"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S104" s="477"/>
    </row>
    <row r="105" spans="1:19"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S105" s="477"/>
    </row>
    <row r="106" spans="1:19"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S106" s="477"/>
    </row>
    <row r="107" spans="1:19"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c r="S107" s="477"/>
    </row>
    <row r="108" spans="1:19"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S108" s="477"/>
    </row>
    <row r="109" spans="1:19"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S109" s="477"/>
    </row>
    <row r="110" spans="1:19"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S110" s="477"/>
    </row>
    <row r="111" spans="1:19"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S111" s="477"/>
    </row>
    <row r="112" spans="1:19"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S112" s="477"/>
    </row>
    <row r="113" spans="1:19"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S113" s="477"/>
    </row>
    <row r="114" spans="1:19"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S114" s="477"/>
    </row>
    <row r="115" spans="1:19"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S115" s="477"/>
    </row>
    <row r="116" spans="1:19"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S116" s="477"/>
    </row>
    <row r="117" spans="1:19"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S117" s="477"/>
    </row>
    <row r="118" spans="1:19"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S118" s="477"/>
    </row>
    <row r="119" spans="1:19"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S119" s="477"/>
    </row>
    <row r="120" spans="1:19"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S120" s="477"/>
    </row>
    <row r="121" spans="1:19"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S121" s="477"/>
    </row>
    <row r="122" spans="1:19" x14ac:dyDescent="0.25">
      <c r="A122" s="187">
        <v>2270</v>
      </c>
      <c r="B122" s="87" t="s">
        <v>141</v>
      </c>
      <c r="C122" s="88">
        <f t="shared" si="102"/>
        <v>217180</v>
      </c>
      <c r="D122" s="188">
        <f>SUM(D123:D127)</f>
        <v>219753</v>
      </c>
      <c r="E122" s="189">
        <f t="shared" ref="E122:F122" si="151">SUM(E123:E127)</f>
        <v>-2573</v>
      </c>
      <c r="F122" s="55">
        <f t="shared" si="151"/>
        <v>217180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S122" s="477"/>
    </row>
    <row r="123" spans="1:19"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S123" s="477"/>
    </row>
    <row r="124" spans="1:19"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S124" s="477"/>
    </row>
    <row r="125" spans="1:19" ht="24" customHeight="1" x14ac:dyDescent="0.25">
      <c r="A125" s="51">
        <v>2275</v>
      </c>
      <c r="B125" s="87" t="s">
        <v>144</v>
      </c>
      <c r="C125" s="88">
        <f t="shared" si="102"/>
        <v>217180</v>
      </c>
      <c r="D125" s="193">
        <v>219753</v>
      </c>
      <c r="E125" s="194">
        <v>-2573</v>
      </c>
      <c r="F125" s="55">
        <f t="shared" si="155"/>
        <v>217180</v>
      </c>
      <c r="G125" s="53"/>
      <c r="H125" s="54"/>
      <c r="I125" s="55">
        <f t="shared" si="156"/>
        <v>0</v>
      </c>
      <c r="J125" s="53"/>
      <c r="K125" s="54"/>
      <c r="L125" s="55">
        <f t="shared" si="157"/>
        <v>0</v>
      </c>
      <c r="M125" s="53"/>
      <c r="N125" s="54"/>
      <c r="O125" s="55">
        <f t="shared" si="158"/>
        <v>0</v>
      </c>
      <c r="P125" s="57"/>
      <c r="S125" s="477"/>
    </row>
    <row r="126" spans="1:19"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S126" s="477"/>
    </row>
    <row r="127" spans="1:19"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c r="S127" s="477"/>
    </row>
    <row r="128" spans="1:19"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S128" s="477"/>
    </row>
    <row r="129" spans="1:19"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S129" s="477"/>
    </row>
    <row r="130" spans="1:19"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S130" s="477"/>
    </row>
    <row r="131" spans="1:19" ht="24" hidden="1" x14ac:dyDescent="0.25">
      <c r="A131" s="384">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S131" s="477"/>
    </row>
    <row r="132" spans="1:19"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S132" s="477"/>
    </row>
    <row r="133" spans="1:19"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c r="S133" s="477"/>
    </row>
    <row r="134" spans="1:19"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c r="S134" s="477"/>
    </row>
    <row r="135" spans="1:19"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S135" s="477"/>
    </row>
    <row r="136" spans="1:19"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S136" s="477"/>
    </row>
    <row r="137" spans="1:19"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S137" s="477"/>
    </row>
    <row r="138" spans="1:19"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c r="S138" s="477"/>
    </row>
    <row r="139" spans="1:19"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S139" s="477"/>
    </row>
    <row r="140" spans="1:19"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S140" s="477"/>
    </row>
    <row r="141" spans="1:19"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S141" s="477"/>
    </row>
    <row r="142" spans="1:19"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S142" s="477"/>
    </row>
    <row r="143" spans="1:19"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S143" s="477"/>
    </row>
    <row r="144" spans="1:19"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S144" s="477"/>
    </row>
    <row r="145" spans="1:19"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c r="S145" s="477"/>
    </row>
    <row r="146" spans="1:19"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c r="S146" s="477"/>
    </row>
    <row r="147" spans="1:19"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S147" s="477"/>
    </row>
    <row r="148" spans="1:19"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S148" s="477"/>
    </row>
    <row r="149" spans="1:19"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S149" s="477"/>
    </row>
    <row r="150" spans="1:19"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S150" s="477"/>
    </row>
    <row r="151" spans="1:19"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S151" s="477"/>
    </row>
    <row r="152" spans="1:19"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S152" s="477"/>
    </row>
    <row r="153" spans="1:19"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c r="S153" s="477"/>
    </row>
    <row r="154" spans="1:19"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S154" s="477"/>
    </row>
    <row r="155" spans="1:19"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S155" s="477"/>
    </row>
    <row r="156" spans="1:19"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S156" s="477"/>
    </row>
    <row r="157" spans="1:19"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S157" s="477"/>
    </row>
    <row r="158" spans="1:19"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S158" s="477"/>
    </row>
    <row r="159" spans="1:19"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c r="S159" s="477"/>
    </row>
    <row r="160" spans="1:19"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S160" s="477"/>
    </row>
    <row r="161" spans="1:19"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S161" s="477"/>
    </row>
    <row r="162" spans="1:19"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S162" s="477"/>
    </row>
    <row r="163" spans="1:19"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S163" s="477"/>
    </row>
    <row r="164" spans="1:19"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S164" s="477"/>
    </row>
    <row r="165" spans="1:19"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S165" s="477"/>
    </row>
    <row r="166" spans="1:19"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S166" s="477"/>
    </row>
    <row r="167" spans="1:19"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S167" s="477"/>
    </row>
    <row r="168" spans="1:19"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S168" s="477"/>
    </row>
    <row r="169" spans="1:19"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S169" s="477"/>
    </row>
    <row r="170" spans="1:19"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S170" s="477"/>
    </row>
    <row r="171" spans="1:19"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S171" s="477"/>
    </row>
    <row r="172" spans="1:19"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S172" s="477"/>
    </row>
    <row r="173" spans="1:19"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S173" s="477"/>
    </row>
    <row r="174" spans="1:19"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S174" s="477"/>
    </row>
    <row r="175" spans="1:19"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S175" s="477"/>
    </row>
    <row r="176" spans="1:19"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S176" s="477"/>
    </row>
    <row r="177" spans="1:19"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S177" s="477"/>
    </row>
    <row r="178" spans="1:19"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S178" s="477"/>
    </row>
    <row r="179" spans="1:19"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S179" s="477"/>
    </row>
    <row r="180" spans="1:19"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S180" s="477"/>
    </row>
    <row r="181" spans="1:19"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S181" s="477"/>
    </row>
    <row r="182" spans="1:19"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S182" s="477"/>
    </row>
    <row r="183" spans="1:19"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S183" s="477"/>
    </row>
    <row r="184" spans="1:19"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S184" s="477"/>
    </row>
    <row r="185" spans="1:19"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S185" s="477"/>
    </row>
    <row r="186" spans="1:19"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S186" s="477"/>
    </row>
    <row r="187" spans="1:19"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S187" s="477"/>
    </row>
    <row r="188" spans="1:19"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S188" s="477"/>
    </row>
    <row r="189" spans="1:19"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S189" s="477"/>
    </row>
    <row r="190" spans="1:19"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S190" s="477"/>
    </row>
    <row r="191" spans="1:19"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S191" s="477"/>
    </row>
    <row r="192" spans="1:19"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S192" s="477"/>
    </row>
    <row r="193" spans="1:19"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S193" s="477"/>
    </row>
    <row r="194" spans="1:19"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c r="S194" s="477"/>
    </row>
    <row r="195" spans="1:19"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c r="S195" s="477"/>
    </row>
    <row r="196" spans="1:19"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S196" s="477"/>
    </row>
    <row r="197" spans="1:19"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S197" s="477"/>
    </row>
    <row r="198" spans="1:19"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S198" s="477"/>
    </row>
    <row r="199" spans="1:19"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S199" s="477"/>
    </row>
    <row r="200" spans="1:19"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S200" s="477"/>
    </row>
    <row r="201" spans="1:19"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S201" s="477"/>
    </row>
    <row r="202" spans="1:19"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S202" s="477"/>
    </row>
    <row r="203" spans="1:19"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S203" s="477"/>
    </row>
    <row r="204" spans="1:19"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S204" s="477"/>
    </row>
    <row r="205" spans="1:19"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S205" s="477"/>
    </row>
    <row r="206" spans="1:19"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S206" s="477"/>
    </row>
    <row r="207" spans="1:19"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S207" s="477"/>
    </row>
    <row r="208" spans="1:19"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S208" s="477"/>
    </row>
    <row r="209" spans="1:19"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S209" s="477"/>
    </row>
    <row r="210" spans="1:19"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S210" s="477"/>
    </row>
    <row r="211" spans="1:19"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S211" s="477"/>
    </row>
    <row r="212" spans="1:19"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S212" s="477"/>
    </row>
    <row r="213" spans="1:19"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S213" s="477"/>
    </row>
    <row r="214" spans="1:19"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S214" s="477"/>
    </row>
    <row r="215" spans="1:19"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S215" s="477"/>
    </row>
    <row r="216" spans="1:19"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c r="S216" s="477"/>
    </row>
    <row r="217" spans="1:19"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S217" s="477"/>
    </row>
    <row r="218" spans="1:19"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S218" s="477"/>
    </row>
    <row r="219" spans="1:19"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c r="S219" s="477"/>
    </row>
    <row r="220" spans="1:19"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S220" s="477"/>
    </row>
    <row r="221" spans="1:19"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S221" s="477"/>
    </row>
    <row r="222" spans="1:19"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S222" s="477"/>
    </row>
    <row r="223" spans="1:19"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S223" s="477"/>
    </row>
    <row r="224" spans="1:19"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S224" s="477"/>
    </row>
    <row r="225" spans="1:19"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S225" s="477"/>
    </row>
    <row r="226" spans="1:19"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S226" s="477"/>
    </row>
    <row r="227" spans="1:19"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S227" s="477"/>
    </row>
    <row r="228" spans="1:19"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S228" s="477"/>
    </row>
    <row r="229" spans="1:19"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S229" s="477"/>
    </row>
    <row r="230" spans="1:19"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S230" s="477"/>
    </row>
    <row r="231" spans="1:19"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S231" s="477"/>
    </row>
    <row r="232" spans="1:19"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S232" s="477"/>
    </row>
    <row r="233" spans="1:19"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S233" s="477"/>
    </row>
    <row r="234" spans="1:19"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S234" s="477"/>
    </row>
    <row r="235" spans="1:19"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S235" s="477"/>
    </row>
    <row r="236" spans="1:19"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S236" s="477"/>
    </row>
    <row r="237" spans="1:19"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S237" s="477"/>
    </row>
    <row r="238" spans="1:19"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S238" s="477"/>
    </row>
    <row r="239" spans="1:19"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S239" s="477"/>
    </row>
    <row r="240" spans="1:19"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S240" s="477"/>
    </row>
    <row r="241" spans="1:19"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S241" s="477"/>
    </row>
    <row r="242" spans="1:19"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S242" s="477"/>
    </row>
    <row r="243" spans="1:19"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S243" s="477"/>
    </row>
    <row r="244" spans="1:19"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S244" s="477"/>
    </row>
    <row r="245" spans="1:19"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S245" s="477"/>
    </row>
    <row r="246" spans="1:19"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S246" s="477"/>
    </row>
    <row r="247" spans="1:19"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S247" s="477"/>
    </row>
    <row r="248" spans="1:19"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S248" s="477"/>
    </row>
    <row r="249" spans="1:19"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S249" s="477"/>
    </row>
    <row r="250" spans="1:19"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S250" s="477"/>
    </row>
    <row r="251" spans="1:19"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S251" s="477"/>
    </row>
    <row r="252" spans="1:19"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S252" s="477"/>
    </row>
    <row r="253" spans="1:19"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S253" s="477"/>
    </row>
    <row r="254" spans="1:19"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S254" s="477"/>
    </row>
    <row r="255" spans="1:19"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S255" s="477"/>
    </row>
    <row r="256" spans="1:19"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S256" s="477"/>
    </row>
    <row r="257" spans="1:19"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S257" s="477"/>
    </row>
    <row r="258" spans="1:19"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S258" s="477"/>
    </row>
    <row r="259" spans="1:19"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S259" s="477"/>
    </row>
    <row r="260" spans="1:19"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S260" s="477"/>
    </row>
    <row r="261" spans="1:19"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S261" s="477"/>
    </row>
    <row r="262" spans="1:19"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S262" s="477"/>
    </row>
    <row r="263" spans="1:19"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S263" s="477"/>
    </row>
    <row r="264" spans="1:19"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S264" s="477"/>
    </row>
    <row r="265" spans="1:19"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S265" s="477"/>
    </row>
    <row r="266" spans="1:19"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S266" s="477"/>
    </row>
    <row r="267" spans="1:19"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S267" s="477"/>
    </row>
    <row r="268" spans="1:19"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S268" s="477"/>
    </row>
    <row r="269" spans="1:19"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S269" s="477"/>
    </row>
    <row r="270" spans="1:19"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S270" s="477"/>
    </row>
    <row r="271" spans="1:19"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S271" s="477"/>
    </row>
    <row r="272" spans="1:19"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S272" s="477"/>
    </row>
    <row r="273" spans="1:19"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S273" s="477"/>
    </row>
    <row r="274" spans="1:19"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S274" s="477"/>
    </row>
    <row r="275" spans="1:19"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S275" s="477"/>
    </row>
    <row r="276" spans="1:19"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S276" s="477"/>
    </row>
    <row r="277" spans="1:19"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S277" s="477"/>
    </row>
    <row r="278" spans="1:19"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S278" s="477"/>
    </row>
    <row r="279" spans="1:19"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S279" s="477"/>
    </row>
    <row r="280" spans="1:19"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S280" s="477"/>
    </row>
    <row r="281" spans="1:19"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S281" s="477"/>
    </row>
    <row r="282" spans="1:19"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S282" s="477"/>
    </row>
    <row r="283" spans="1:19"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S283" s="477"/>
    </row>
    <row r="284" spans="1:19"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S284" s="477"/>
    </row>
    <row r="285" spans="1:19"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S285" s="477"/>
    </row>
    <row r="286" spans="1:19"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S286" s="477"/>
    </row>
    <row r="287" spans="1:19"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S287" s="477"/>
    </row>
    <row r="288" spans="1:19"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S288" s="477"/>
    </row>
    <row r="289" spans="1:19" ht="12.75" thickBot="1" x14ac:dyDescent="0.3">
      <c r="A289" s="246"/>
      <c r="B289" s="246" t="s">
        <v>310</v>
      </c>
      <c r="C289" s="247">
        <f t="shared" si="371"/>
        <v>217180</v>
      </c>
      <c r="D289" s="248">
        <f t="shared" ref="D289:O289" si="389">SUM(D286,D269,D230,D195,D187,D173,D75,D53,D283)</f>
        <v>219753</v>
      </c>
      <c r="E289" s="249">
        <f t="shared" si="389"/>
        <v>-2573</v>
      </c>
      <c r="F289" s="250">
        <f t="shared" si="389"/>
        <v>217180</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c r="S289" s="477"/>
    </row>
    <row r="290" spans="1:19"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S290" s="477"/>
    </row>
    <row r="291" spans="1:19"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S291" s="477"/>
    </row>
    <row r="292" spans="1:19"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S292" s="477"/>
    </row>
    <row r="293" spans="1:19"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S293" s="477"/>
    </row>
    <row r="294" spans="1:19"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S294" s="477"/>
    </row>
    <row r="295" spans="1:19"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S295" s="477"/>
    </row>
    <row r="296" spans="1:19"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S296" s="477"/>
    </row>
    <row r="297" spans="1:19"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S297" s="477"/>
    </row>
    <row r="298" spans="1:19"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S298" s="477"/>
    </row>
    <row r="299" spans="1:19"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S299" s="477"/>
    </row>
    <row r="300" spans="1:19"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S300" s="477"/>
    </row>
    <row r="301" spans="1:19"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S301" s="477"/>
    </row>
    <row r="302" spans="1:19" ht="12.75" thickTop="1" x14ac:dyDescent="0.25">
      <c r="A302" s="4"/>
      <c r="B302" s="4"/>
      <c r="C302" s="4"/>
      <c r="D302" s="4"/>
      <c r="E302" s="4"/>
      <c r="F302" s="4"/>
      <c r="G302" s="4"/>
      <c r="H302" s="4"/>
      <c r="I302" s="4"/>
      <c r="J302" s="4"/>
      <c r="K302" s="4"/>
      <c r="L302" s="4"/>
      <c r="M302" s="4"/>
      <c r="S302" s="477"/>
    </row>
    <row r="303" spans="1:19" x14ac:dyDescent="0.25">
      <c r="A303" s="4"/>
      <c r="B303" s="4"/>
      <c r="C303" s="4"/>
      <c r="D303" s="4"/>
      <c r="E303" s="4"/>
      <c r="F303" s="4"/>
      <c r="G303" s="4"/>
      <c r="H303" s="4"/>
      <c r="I303" s="4"/>
      <c r="J303" s="4"/>
      <c r="K303" s="4"/>
      <c r="L303" s="4"/>
      <c r="M303" s="4"/>
    </row>
    <row r="304" spans="1:19"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kOg6Ju85oJVxCLESVACB8lx1ocUyaGsXAQWC9C/KM39Z6Vxs4OQxhso5EXzQmEnGWXut/OQC447GQcV2yGD9A==" saltValue="VY4Z8Lmw0yc5fj6k80mr6w==" spinCount="100000" sheet="1" objects="1" scenarios="1" formatCells="0" formatColumns="0" formatRows="0" deleteColumns="0"/>
  <autoFilter ref="A18:P301">
    <filterColumn colId="2">
      <filters>
        <filter val="217 18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19.decembra saistošajiem noteikumiem Nr.56
(protokols Nr.16, 31.punkts)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820</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555</v>
      </c>
      <c r="D6" s="916"/>
      <c r="E6" s="916"/>
      <c r="F6" s="916"/>
      <c r="G6" s="916"/>
      <c r="H6" s="916"/>
      <c r="I6" s="916"/>
      <c r="J6" s="916"/>
      <c r="K6" s="916"/>
      <c r="L6" s="916"/>
      <c r="M6" s="916"/>
      <c r="N6" s="916"/>
      <c r="O6" s="916"/>
      <c r="P6" s="917"/>
      <c r="Q6" s="273"/>
    </row>
    <row r="7" spans="1:17" ht="24.75" customHeight="1" x14ac:dyDescent="0.25">
      <c r="A7" s="7" t="s">
        <v>10</v>
      </c>
      <c r="B7" s="8"/>
      <c r="C7" s="921" t="s">
        <v>554</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552</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547</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c r="Q16" s="274"/>
    </row>
    <row r="17" spans="1:17" s="13" customFormat="1" ht="70.5" customHeight="1" thickBot="1" x14ac:dyDescent="0.3">
      <c r="A17" s="900"/>
      <c r="B17" s="902"/>
      <c r="C17" s="907"/>
      <c r="D17" s="909"/>
      <c r="E17" s="911"/>
      <c r="F17" s="913"/>
      <c r="G17" s="894"/>
      <c r="H17" s="895"/>
      <c r="I17" s="893"/>
      <c r="J17" s="894"/>
      <c r="K17" s="895"/>
      <c r="L17" s="893"/>
      <c r="M17" s="894"/>
      <c r="N17" s="895"/>
      <c r="O17" s="893"/>
      <c r="P17" s="915"/>
      <c r="Q17" s="491"/>
    </row>
    <row r="18" spans="1:17"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7" s="28" customFormat="1" ht="12" hidden="1" customHeight="1" x14ac:dyDescent="0.25">
      <c r="A19" s="22"/>
      <c r="B19" s="23" t="s">
        <v>39</v>
      </c>
      <c r="C19" s="24"/>
      <c r="D19" s="25"/>
      <c r="E19" s="26"/>
      <c r="F19" s="27"/>
      <c r="G19" s="25"/>
      <c r="H19" s="26"/>
      <c r="I19" s="27"/>
      <c r="J19" s="25"/>
      <c r="K19" s="26"/>
      <c r="L19" s="27"/>
      <c r="M19" s="25"/>
      <c r="N19" s="26"/>
      <c r="O19" s="27"/>
      <c r="P19" s="27"/>
    </row>
    <row r="20" spans="1:17" s="28" customFormat="1" ht="12.75" thickBot="1" x14ac:dyDescent="0.3">
      <c r="A20" s="29"/>
      <c r="B20" s="30" t="s">
        <v>40</v>
      </c>
      <c r="C20" s="31">
        <f t="shared" ref="C20:C83" si="0">F20+I20+L20+O20</f>
        <v>197726</v>
      </c>
      <c r="D20" s="32">
        <f>SUM(D21,D24,D25,D41,D43)</f>
        <v>177754</v>
      </c>
      <c r="E20" s="33">
        <f t="shared" ref="E20:F20" si="1">SUM(E21,E24,E25,E41,E43)</f>
        <v>-46</v>
      </c>
      <c r="F20" s="34">
        <f t="shared" si="1"/>
        <v>177708</v>
      </c>
      <c r="G20" s="32">
        <f>SUM(G21,G24,G43)</f>
        <v>0</v>
      </c>
      <c r="H20" s="33">
        <f t="shared" ref="H20:I20" si="2">SUM(H21,H24,H43)</f>
        <v>0</v>
      </c>
      <c r="I20" s="34">
        <f t="shared" si="2"/>
        <v>0</v>
      </c>
      <c r="J20" s="32">
        <f>SUM(J21,J26,J43)</f>
        <v>20018</v>
      </c>
      <c r="K20" s="33">
        <f t="shared" ref="K20:L20" si="3">SUM(K21,K26,K43)</f>
        <v>0</v>
      </c>
      <c r="L20" s="34">
        <f t="shared" si="3"/>
        <v>20018</v>
      </c>
      <c r="M20" s="32">
        <f>SUM(M21,M45)</f>
        <v>0</v>
      </c>
      <c r="N20" s="33">
        <f t="shared" ref="N20:O20" si="4">SUM(N21,N45)</f>
        <v>0</v>
      </c>
      <c r="O20" s="34">
        <f t="shared" si="4"/>
        <v>0</v>
      </c>
      <c r="P20" s="35"/>
    </row>
    <row r="21" spans="1:17" ht="12.75" thickTop="1" x14ac:dyDescent="0.25">
      <c r="A21" s="36"/>
      <c r="B21" s="37" t="s">
        <v>41</v>
      </c>
      <c r="C21" s="38">
        <f t="shared" si="0"/>
        <v>2498</v>
      </c>
      <c r="D21" s="39">
        <f>SUM(D22:D23)</f>
        <v>0</v>
      </c>
      <c r="E21" s="40">
        <f t="shared" ref="E21:F21" si="5">SUM(E22:E23)</f>
        <v>0</v>
      </c>
      <c r="F21" s="41">
        <f t="shared" si="5"/>
        <v>0</v>
      </c>
      <c r="G21" s="39">
        <f>SUM(G22:G23)</f>
        <v>0</v>
      </c>
      <c r="H21" s="40">
        <f t="shared" ref="H21:I21" si="6">SUM(H22:H23)</f>
        <v>0</v>
      </c>
      <c r="I21" s="41">
        <f t="shared" si="6"/>
        <v>0</v>
      </c>
      <c r="J21" s="39">
        <f>SUM(J22:J23)</f>
        <v>2498</v>
      </c>
      <c r="K21" s="40">
        <f t="shared" ref="K21:L21" si="7">SUM(K22:K23)</f>
        <v>0</v>
      </c>
      <c r="L21" s="41">
        <f t="shared" si="7"/>
        <v>2498</v>
      </c>
      <c r="M21" s="39">
        <f>SUM(M22:M23)</f>
        <v>0</v>
      </c>
      <c r="N21" s="40">
        <f t="shared" ref="N21:O21" si="8">SUM(N22:N23)</f>
        <v>0</v>
      </c>
      <c r="O21" s="41">
        <f t="shared" si="8"/>
        <v>0</v>
      </c>
      <c r="P21" s="42"/>
    </row>
    <row r="22" spans="1:17"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7" x14ac:dyDescent="0.25">
      <c r="A23" s="50"/>
      <c r="B23" s="51" t="s">
        <v>43</v>
      </c>
      <c r="C23" s="52">
        <f t="shared" si="0"/>
        <v>2498</v>
      </c>
      <c r="D23" s="53"/>
      <c r="E23" s="54"/>
      <c r="F23" s="55">
        <f t="shared" ref="F23:F25" si="9">D23+E23</f>
        <v>0</v>
      </c>
      <c r="G23" s="53"/>
      <c r="H23" s="54"/>
      <c r="I23" s="55">
        <f t="shared" ref="I23:I24" si="10">G23+H23</f>
        <v>0</v>
      </c>
      <c r="J23" s="53">
        <v>2498</v>
      </c>
      <c r="K23" s="54"/>
      <c r="L23" s="56">
        <f>K23+J23</f>
        <v>2498</v>
      </c>
      <c r="M23" s="53"/>
      <c r="N23" s="54"/>
      <c r="O23" s="55">
        <f>N23+M23</f>
        <v>0</v>
      </c>
      <c r="P23" s="57"/>
    </row>
    <row r="24" spans="1:17" s="28" customFormat="1" ht="24.75" customHeight="1" thickBot="1" x14ac:dyDescent="0.3">
      <c r="A24" s="58">
        <v>19300</v>
      </c>
      <c r="B24" s="58" t="s">
        <v>44</v>
      </c>
      <c r="C24" s="59">
        <f>F24+I24</f>
        <v>177708</v>
      </c>
      <c r="D24" s="60">
        <v>177754</v>
      </c>
      <c r="E24" s="387">
        <v>-46</v>
      </c>
      <c r="F24" s="62">
        <f t="shared" si="9"/>
        <v>177708</v>
      </c>
      <c r="G24" s="60"/>
      <c r="H24" s="61"/>
      <c r="I24" s="62">
        <f t="shared" si="10"/>
        <v>0</v>
      </c>
      <c r="J24" s="63" t="s">
        <v>45</v>
      </c>
      <c r="K24" s="64" t="s">
        <v>45</v>
      </c>
      <c r="L24" s="65" t="s">
        <v>45</v>
      </c>
      <c r="M24" s="63" t="s">
        <v>45</v>
      </c>
      <c r="N24" s="64" t="s">
        <v>45</v>
      </c>
      <c r="O24" s="65" t="s">
        <v>45</v>
      </c>
      <c r="P24" s="66"/>
    </row>
    <row r="25" spans="1:17"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7" s="28" customFormat="1" ht="36" customHeight="1" thickTop="1" x14ac:dyDescent="0.25">
      <c r="A26" s="67">
        <v>21300</v>
      </c>
      <c r="B26" s="67" t="s">
        <v>47</v>
      </c>
      <c r="C26" s="68">
        <f>L26</f>
        <v>17520</v>
      </c>
      <c r="D26" s="72" t="s">
        <v>45</v>
      </c>
      <c r="E26" s="73" t="s">
        <v>45</v>
      </c>
      <c r="F26" s="74" t="s">
        <v>45</v>
      </c>
      <c r="G26" s="72" t="s">
        <v>45</v>
      </c>
      <c r="H26" s="73" t="s">
        <v>45</v>
      </c>
      <c r="I26" s="74" t="s">
        <v>45</v>
      </c>
      <c r="J26" s="76">
        <f>SUM(J27,J31,J33,J36)</f>
        <v>17520</v>
      </c>
      <c r="K26" s="77">
        <f t="shared" ref="K26:L26" si="11">SUM(K27,K31,K33,K36)</f>
        <v>0</v>
      </c>
      <c r="L26" s="78">
        <f t="shared" si="11"/>
        <v>17520</v>
      </c>
      <c r="M26" s="76" t="s">
        <v>45</v>
      </c>
      <c r="N26" s="77" t="s">
        <v>45</v>
      </c>
      <c r="O26" s="78" t="s">
        <v>45</v>
      </c>
      <c r="P26" s="75"/>
    </row>
    <row r="27" spans="1:17"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7"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7"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7"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7"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7"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customHeight="1" x14ac:dyDescent="0.25">
      <c r="A36" s="79">
        <v>21390</v>
      </c>
      <c r="B36" s="67" t="s">
        <v>57</v>
      </c>
      <c r="C36" s="68">
        <f t="shared" si="16"/>
        <v>17520</v>
      </c>
      <c r="D36" s="72" t="s">
        <v>45</v>
      </c>
      <c r="E36" s="73" t="s">
        <v>45</v>
      </c>
      <c r="F36" s="74" t="s">
        <v>45</v>
      </c>
      <c r="G36" s="72" t="s">
        <v>45</v>
      </c>
      <c r="H36" s="73" t="s">
        <v>45</v>
      </c>
      <c r="I36" s="74" t="s">
        <v>45</v>
      </c>
      <c r="J36" s="76">
        <f>SUM(J37:J40)</f>
        <v>17520</v>
      </c>
      <c r="K36" s="77">
        <f t="shared" ref="K36:L36" si="19">SUM(K37:K40)</f>
        <v>0</v>
      </c>
      <c r="L36" s="78">
        <f t="shared" si="19"/>
        <v>17520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17520</v>
      </c>
      <c r="D40" s="109" t="s">
        <v>45</v>
      </c>
      <c r="E40" s="110" t="s">
        <v>45</v>
      </c>
      <c r="F40" s="111" t="s">
        <v>45</v>
      </c>
      <c r="G40" s="109" t="s">
        <v>45</v>
      </c>
      <c r="H40" s="110" t="s">
        <v>45</v>
      </c>
      <c r="I40" s="111" t="s">
        <v>45</v>
      </c>
      <c r="J40" s="112">
        <v>17520</v>
      </c>
      <c r="K40" s="113"/>
      <c r="L40" s="114">
        <f t="shared" si="20"/>
        <v>17520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197726</v>
      </c>
      <c r="D50" s="157">
        <f>SUM(D51,D286)</f>
        <v>177754</v>
      </c>
      <c r="E50" s="158">
        <f t="shared" ref="E50:F50" si="26">SUM(E51,E286)</f>
        <v>-46</v>
      </c>
      <c r="F50" s="159">
        <f t="shared" si="26"/>
        <v>177708</v>
      </c>
      <c r="G50" s="157">
        <f>SUM(G51,G286)</f>
        <v>0</v>
      </c>
      <c r="H50" s="158">
        <f>SUM(H51,H286)</f>
        <v>0</v>
      </c>
      <c r="I50" s="159">
        <f t="shared" ref="I50" si="27">SUM(I51,I286)</f>
        <v>0</v>
      </c>
      <c r="J50" s="32">
        <f>SUM(J51,J286)</f>
        <v>20018</v>
      </c>
      <c r="K50" s="33">
        <f t="shared" ref="K50:L50" si="28">SUM(K51,K286)</f>
        <v>0</v>
      </c>
      <c r="L50" s="34">
        <f t="shared" si="28"/>
        <v>20018</v>
      </c>
      <c r="M50" s="32">
        <f>SUM(M51,M286)</f>
        <v>0</v>
      </c>
      <c r="N50" s="33">
        <f t="shared" ref="N50:O50" si="29">SUM(N51,N286)</f>
        <v>0</v>
      </c>
      <c r="O50" s="34">
        <f t="shared" si="29"/>
        <v>0</v>
      </c>
      <c r="P50" s="35"/>
    </row>
    <row r="51" spans="1:16" s="28" customFormat="1" ht="36.75" thickTop="1" x14ac:dyDescent="0.25">
      <c r="A51" s="160"/>
      <c r="B51" s="161" t="s">
        <v>71</v>
      </c>
      <c r="C51" s="162">
        <f t="shared" si="0"/>
        <v>197726</v>
      </c>
      <c r="D51" s="163">
        <f>SUM(D52,D194)</f>
        <v>177754</v>
      </c>
      <c r="E51" s="164">
        <f t="shared" ref="E51:F51" si="30">SUM(E52,E194)</f>
        <v>-46</v>
      </c>
      <c r="F51" s="165">
        <f t="shared" si="30"/>
        <v>177708</v>
      </c>
      <c r="G51" s="163">
        <f>SUM(G52,G194)</f>
        <v>0</v>
      </c>
      <c r="H51" s="164">
        <f t="shared" ref="H51:I51" si="31">SUM(H52,H194)</f>
        <v>0</v>
      </c>
      <c r="I51" s="165">
        <f t="shared" si="31"/>
        <v>0</v>
      </c>
      <c r="J51" s="166">
        <f>SUM(J52,J194)</f>
        <v>20018</v>
      </c>
      <c r="K51" s="167">
        <f t="shared" ref="K51:L51" si="32">SUM(K52,K194)</f>
        <v>0</v>
      </c>
      <c r="L51" s="168">
        <f t="shared" si="32"/>
        <v>20018</v>
      </c>
      <c r="M51" s="166">
        <f>SUM(M52,M194)</f>
        <v>0</v>
      </c>
      <c r="N51" s="167">
        <f t="shared" ref="N51:O51" si="33">SUM(N52,N194)</f>
        <v>0</v>
      </c>
      <c r="O51" s="168">
        <f t="shared" si="33"/>
        <v>0</v>
      </c>
      <c r="P51" s="169"/>
    </row>
    <row r="52" spans="1:16" s="28" customFormat="1" ht="24" x14ac:dyDescent="0.25">
      <c r="A52" s="24"/>
      <c r="B52" s="22" t="s">
        <v>72</v>
      </c>
      <c r="C52" s="170">
        <f t="shared" si="0"/>
        <v>58622</v>
      </c>
      <c r="D52" s="171">
        <f>SUM(D53,D75,D173,D187)</f>
        <v>39960</v>
      </c>
      <c r="E52" s="172">
        <f t="shared" ref="E52:F52" si="34">SUM(E53,E75,E173,E187)</f>
        <v>-46</v>
      </c>
      <c r="F52" s="173">
        <f t="shared" si="34"/>
        <v>39914</v>
      </c>
      <c r="G52" s="171">
        <f>SUM(G53,G75,G173,G187)</f>
        <v>0</v>
      </c>
      <c r="H52" s="172">
        <f t="shared" ref="H52:I52" si="35">SUM(H53,H75,H173,H187)</f>
        <v>0</v>
      </c>
      <c r="I52" s="173">
        <f t="shared" si="35"/>
        <v>0</v>
      </c>
      <c r="J52" s="171">
        <f>SUM(J53,J75,J173,J187)</f>
        <v>18708</v>
      </c>
      <c r="K52" s="172">
        <f t="shared" ref="K52:L52" si="36">SUM(K53,K75,K173,K187)</f>
        <v>0</v>
      </c>
      <c r="L52" s="173">
        <f t="shared" si="36"/>
        <v>18708</v>
      </c>
      <c r="M52" s="171">
        <f>SUM(M53,M75,M173,M187)</f>
        <v>0</v>
      </c>
      <c r="N52" s="172">
        <f t="shared" ref="N52:O52" si="37">SUM(N53,N75,N173,N187)</f>
        <v>0</v>
      </c>
      <c r="O52" s="173">
        <f t="shared" si="37"/>
        <v>0</v>
      </c>
      <c r="P52" s="174"/>
    </row>
    <row r="53" spans="1:16" s="28" customFormat="1" x14ac:dyDescent="0.25">
      <c r="A53" s="175">
        <v>1000</v>
      </c>
      <c r="B53" s="175" t="s">
        <v>73</v>
      </c>
      <c r="C53" s="176">
        <f t="shared" si="0"/>
        <v>18109</v>
      </c>
      <c r="D53" s="177">
        <f>SUM(D54,D67)</f>
        <v>8730</v>
      </c>
      <c r="E53" s="178">
        <f t="shared" ref="E53:F53" si="38">SUM(E54,E67)</f>
        <v>0</v>
      </c>
      <c r="F53" s="179">
        <f t="shared" si="38"/>
        <v>8730</v>
      </c>
      <c r="G53" s="177">
        <f>SUM(G54,G67)</f>
        <v>0</v>
      </c>
      <c r="H53" s="178">
        <f t="shared" ref="H53:I53" si="39">SUM(H54,H67)</f>
        <v>0</v>
      </c>
      <c r="I53" s="179">
        <f t="shared" si="39"/>
        <v>0</v>
      </c>
      <c r="J53" s="177">
        <f>SUM(J54,J67)</f>
        <v>9379</v>
      </c>
      <c r="K53" s="178">
        <f t="shared" ref="K53:L53" si="40">SUM(K54,K67)</f>
        <v>0</v>
      </c>
      <c r="L53" s="179">
        <f t="shared" si="40"/>
        <v>9379</v>
      </c>
      <c r="M53" s="177">
        <f>SUM(M54,M67)</f>
        <v>0</v>
      </c>
      <c r="N53" s="178">
        <f t="shared" ref="N53:O53" si="41">SUM(N54,N67)</f>
        <v>0</v>
      </c>
      <c r="O53" s="179">
        <f t="shared" si="41"/>
        <v>0</v>
      </c>
      <c r="P53" s="180"/>
    </row>
    <row r="54" spans="1:16" x14ac:dyDescent="0.25">
      <c r="A54" s="67">
        <v>1100</v>
      </c>
      <c r="B54" s="181" t="s">
        <v>74</v>
      </c>
      <c r="C54" s="68">
        <f t="shared" si="0"/>
        <v>15700</v>
      </c>
      <c r="D54" s="182">
        <f>SUM(D55,D58,D66)</f>
        <v>8730</v>
      </c>
      <c r="E54" s="183">
        <f t="shared" ref="E54:F54" si="42">SUM(E55,E58,E66)</f>
        <v>0</v>
      </c>
      <c r="F54" s="71">
        <f t="shared" si="42"/>
        <v>8730</v>
      </c>
      <c r="G54" s="182">
        <f>SUM(G55,G58,G66)</f>
        <v>0</v>
      </c>
      <c r="H54" s="183">
        <f t="shared" ref="H54:I54" si="43">SUM(H55,H58,H66)</f>
        <v>0</v>
      </c>
      <c r="I54" s="71">
        <f t="shared" si="43"/>
        <v>0</v>
      </c>
      <c r="J54" s="182">
        <f>SUM(J55,J58,J66)</f>
        <v>6970</v>
      </c>
      <c r="K54" s="183">
        <f t="shared" ref="K54:L54" si="44">SUM(K55,K58,K66)</f>
        <v>0</v>
      </c>
      <c r="L54" s="71">
        <f t="shared" si="44"/>
        <v>6970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8900</v>
      </c>
      <c r="D58" s="188">
        <f>SUM(D59:D65)</f>
        <v>6200</v>
      </c>
      <c r="E58" s="189">
        <f>SUM(E59:E65)</f>
        <v>0</v>
      </c>
      <c r="F58" s="55">
        <f t="shared" ref="F58" si="54">SUM(F59:F65)</f>
        <v>6200</v>
      </c>
      <c r="G58" s="188">
        <f>SUM(G59:G65)</f>
        <v>0</v>
      </c>
      <c r="H58" s="189">
        <f t="shared" ref="H58:I58" si="55">SUM(H59:H65)</f>
        <v>0</v>
      </c>
      <c r="I58" s="55">
        <f t="shared" si="55"/>
        <v>0</v>
      </c>
      <c r="J58" s="188">
        <f>SUM(J59:J65)</f>
        <v>2700</v>
      </c>
      <c r="K58" s="189">
        <f t="shared" ref="K58:L58" si="56">SUM(K59:K65)</f>
        <v>0</v>
      </c>
      <c r="L58" s="55">
        <f t="shared" si="56"/>
        <v>2700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8900</v>
      </c>
      <c r="D60" s="53">
        <v>6200</v>
      </c>
      <c r="E60" s="54"/>
      <c r="F60" s="55">
        <f t="shared" si="58"/>
        <v>6200</v>
      </c>
      <c r="G60" s="53"/>
      <c r="H60" s="54"/>
      <c r="I60" s="55">
        <f t="shared" si="59"/>
        <v>0</v>
      </c>
      <c r="J60" s="53">
        <v>2700</v>
      </c>
      <c r="K60" s="54"/>
      <c r="L60" s="55">
        <f t="shared" si="60"/>
        <v>2700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6800</v>
      </c>
      <c r="D66" s="142">
        <v>2530</v>
      </c>
      <c r="E66" s="143"/>
      <c r="F66" s="139">
        <f t="shared" si="58"/>
        <v>2530</v>
      </c>
      <c r="G66" s="142"/>
      <c r="H66" s="143"/>
      <c r="I66" s="139">
        <f t="shared" si="59"/>
        <v>0</v>
      </c>
      <c r="J66" s="142">
        <v>4270</v>
      </c>
      <c r="K66" s="143"/>
      <c r="L66" s="139">
        <f t="shared" si="60"/>
        <v>4270</v>
      </c>
      <c r="M66" s="142"/>
      <c r="N66" s="143"/>
      <c r="O66" s="139">
        <f t="shared" si="61"/>
        <v>0</v>
      </c>
      <c r="P66" s="127"/>
    </row>
    <row r="67" spans="1:16" ht="24" x14ac:dyDescent="0.25">
      <c r="A67" s="67">
        <v>1200</v>
      </c>
      <c r="B67" s="181" t="s">
        <v>87</v>
      </c>
      <c r="C67" s="68">
        <f t="shared" si="0"/>
        <v>2409</v>
      </c>
      <c r="D67" s="182">
        <f>SUM(D68:D69)</f>
        <v>0</v>
      </c>
      <c r="E67" s="183">
        <f t="shared" ref="E67:F67" si="62">SUM(E68:E69)</f>
        <v>0</v>
      </c>
      <c r="F67" s="71">
        <f t="shared" si="62"/>
        <v>0</v>
      </c>
      <c r="G67" s="182">
        <f>SUM(G68:G69)</f>
        <v>0</v>
      </c>
      <c r="H67" s="183">
        <f t="shared" ref="H67:I67" si="63">SUM(H68:H69)</f>
        <v>0</v>
      </c>
      <c r="I67" s="71">
        <f t="shared" si="63"/>
        <v>0</v>
      </c>
      <c r="J67" s="182">
        <f>SUM(J68:J69)</f>
        <v>2409</v>
      </c>
      <c r="K67" s="183">
        <f t="shared" ref="K67:L67" si="64">SUM(K68:K69)</f>
        <v>0</v>
      </c>
      <c r="L67" s="71">
        <f t="shared" si="64"/>
        <v>2409</v>
      </c>
      <c r="M67" s="182">
        <f>SUM(M68:M69)</f>
        <v>0</v>
      </c>
      <c r="N67" s="183">
        <f t="shared" ref="N67:O67" si="65">SUM(N68:N69)</f>
        <v>0</v>
      </c>
      <c r="O67" s="71">
        <f t="shared" si="65"/>
        <v>0</v>
      </c>
      <c r="P67" s="75"/>
    </row>
    <row r="68" spans="1:16" ht="24" customHeight="1" x14ac:dyDescent="0.25">
      <c r="A68" s="384">
        <v>1210</v>
      </c>
      <c r="B68" s="80" t="s">
        <v>88</v>
      </c>
      <c r="C68" s="81">
        <f t="shared" si="0"/>
        <v>2409</v>
      </c>
      <c r="D68" s="46"/>
      <c r="E68" s="47"/>
      <c r="F68" s="132">
        <f>D68+E68</f>
        <v>0</v>
      </c>
      <c r="G68" s="46"/>
      <c r="H68" s="47"/>
      <c r="I68" s="132">
        <f>G68+H68</f>
        <v>0</v>
      </c>
      <c r="J68" s="46">
        <v>2409</v>
      </c>
      <c r="K68" s="47"/>
      <c r="L68" s="132">
        <f>K68+J68</f>
        <v>2409</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40513</v>
      </c>
      <c r="D75" s="177">
        <f>SUM(D76,D83,D130,D164,D165,D172)</f>
        <v>31230</v>
      </c>
      <c r="E75" s="178">
        <f t="shared" ref="E75:F75" si="74">SUM(E76,E83,E130,E164,E165,E172)</f>
        <v>-46</v>
      </c>
      <c r="F75" s="179">
        <f t="shared" si="74"/>
        <v>31184</v>
      </c>
      <c r="G75" s="177">
        <f>SUM(G76,G83,G130,G164,G165,G172)</f>
        <v>0</v>
      </c>
      <c r="H75" s="178">
        <f t="shared" ref="H75:I75" si="75">SUM(H76,H83,H130,H164,H165,H172)</f>
        <v>0</v>
      </c>
      <c r="I75" s="179">
        <f t="shared" si="75"/>
        <v>0</v>
      </c>
      <c r="J75" s="177">
        <f>SUM(J76,J83,J130,J164,J165,J172)</f>
        <v>9329</v>
      </c>
      <c r="K75" s="178">
        <f t="shared" ref="K75:L75" si="76">SUM(K76,K83,K130,K164,K165,K172)</f>
        <v>0</v>
      </c>
      <c r="L75" s="179">
        <f t="shared" si="76"/>
        <v>9329</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28994</v>
      </c>
      <c r="D83" s="182">
        <f>SUM(D84,D89,D95,D103,D112,D116,D122,D128)</f>
        <v>26230</v>
      </c>
      <c r="E83" s="183">
        <f t="shared" ref="E83:F83" si="98">SUM(E84,E89,E95,E103,E112,E116,E122,E128)</f>
        <v>-46</v>
      </c>
      <c r="F83" s="71">
        <f t="shared" si="98"/>
        <v>26184</v>
      </c>
      <c r="G83" s="182">
        <f>SUM(G84,G89,G95,G103,G112,G116,G122,G128)</f>
        <v>0</v>
      </c>
      <c r="H83" s="183">
        <f t="shared" ref="H83:I83" si="99">SUM(H84,H89,H95,H103,H112,H116,H122,H128)</f>
        <v>0</v>
      </c>
      <c r="I83" s="71">
        <f t="shared" si="99"/>
        <v>0</v>
      </c>
      <c r="J83" s="182">
        <f>SUM(J84,J89,J95,J103,J112,J116,J122,J128)</f>
        <v>2810</v>
      </c>
      <c r="K83" s="183">
        <f t="shared" ref="K83:L83" si="100">SUM(K84,K89,K95,K103,K112,K116,K122,K128)</f>
        <v>0</v>
      </c>
      <c r="L83" s="71">
        <f t="shared" si="100"/>
        <v>2810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500</v>
      </c>
      <c r="D84" s="185">
        <f>SUM(D85:D88)</f>
        <v>300</v>
      </c>
      <c r="E84" s="186">
        <f t="shared" ref="E84:F84" si="103">SUM(E85:E88)</f>
        <v>0</v>
      </c>
      <c r="F84" s="139">
        <f t="shared" si="103"/>
        <v>300</v>
      </c>
      <c r="G84" s="185">
        <f>SUM(G85:G88)</f>
        <v>0</v>
      </c>
      <c r="H84" s="186">
        <f t="shared" ref="H84:I84" si="104">SUM(H85:H88)</f>
        <v>0</v>
      </c>
      <c r="I84" s="139">
        <f t="shared" si="104"/>
        <v>0</v>
      </c>
      <c r="J84" s="185">
        <f>SUM(J85:J88)</f>
        <v>200</v>
      </c>
      <c r="K84" s="186">
        <f t="shared" ref="K84:L84" si="105">SUM(K85:K88)</f>
        <v>0</v>
      </c>
      <c r="L84" s="139">
        <f t="shared" si="105"/>
        <v>200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500</v>
      </c>
      <c r="D86" s="193">
        <v>300</v>
      </c>
      <c r="E86" s="194"/>
      <c r="F86" s="55">
        <f t="shared" si="107"/>
        <v>300</v>
      </c>
      <c r="G86" s="53"/>
      <c r="H86" s="54"/>
      <c r="I86" s="55">
        <f t="shared" si="108"/>
        <v>0</v>
      </c>
      <c r="J86" s="53">
        <v>200</v>
      </c>
      <c r="K86" s="54"/>
      <c r="L86" s="55">
        <f t="shared" si="109"/>
        <v>200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5000</v>
      </c>
      <c r="D89" s="188">
        <f>SUM(D90:D94)</f>
        <v>5000</v>
      </c>
      <c r="E89" s="189">
        <f t="shared" ref="E89:F89" si="111">SUM(E90:E94)</f>
        <v>0</v>
      </c>
      <c r="F89" s="55">
        <f t="shared" si="111"/>
        <v>5000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5000</v>
      </c>
      <c r="D92" s="193">
        <v>5000</v>
      </c>
      <c r="E92" s="194"/>
      <c r="F92" s="55">
        <f t="shared" si="115"/>
        <v>5000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12364</v>
      </c>
      <c r="D95" s="188">
        <f>SUM(D96:D102)</f>
        <v>12410</v>
      </c>
      <c r="E95" s="189">
        <f t="shared" ref="E95:F95" si="119">SUM(E96:E102)</f>
        <v>-46</v>
      </c>
      <c r="F95" s="55">
        <f t="shared" si="119"/>
        <v>12364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x14ac:dyDescent="0.25">
      <c r="A101" s="51">
        <v>2236</v>
      </c>
      <c r="B101" s="87" t="s">
        <v>120</v>
      </c>
      <c r="C101" s="88">
        <f t="shared" si="102"/>
        <v>12364</v>
      </c>
      <c r="D101" s="193">
        <v>12410</v>
      </c>
      <c r="E101" s="388">
        <v>-46</v>
      </c>
      <c r="F101" s="55">
        <f t="shared" si="123"/>
        <v>12364</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6000</v>
      </c>
      <c r="D103" s="188">
        <f>SUM(D104:D111)</f>
        <v>3390</v>
      </c>
      <c r="E103" s="189">
        <f t="shared" ref="E103:F103" si="127">SUM(E104:E111)</f>
        <v>0</v>
      </c>
      <c r="F103" s="55">
        <f t="shared" si="127"/>
        <v>3390</v>
      </c>
      <c r="G103" s="188">
        <f>SUM(G104:G111)</f>
        <v>0</v>
      </c>
      <c r="H103" s="189">
        <f t="shared" ref="H103:I103" si="128">SUM(H104:H111)</f>
        <v>0</v>
      </c>
      <c r="I103" s="55">
        <f t="shared" si="128"/>
        <v>0</v>
      </c>
      <c r="J103" s="188">
        <f>SUM(J104:J111)</f>
        <v>2610</v>
      </c>
      <c r="K103" s="189">
        <f t="shared" ref="K103:L103" si="129">SUM(K104:K111)</f>
        <v>0</v>
      </c>
      <c r="L103" s="55">
        <f t="shared" si="129"/>
        <v>2610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4500</v>
      </c>
      <c r="D106" s="193">
        <v>1890</v>
      </c>
      <c r="E106" s="194"/>
      <c r="F106" s="55">
        <f t="shared" si="131"/>
        <v>1890</v>
      </c>
      <c r="G106" s="53"/>
      <c r="H106" s="54"/>
      <c r="I106" s="55">
        <f t="shared" si="132"/>
        <v>0</v>
      </c>
      <c r="J106" s="53">
        <v>2610</v>
      </c>
      <c r="K106" s="54"/>
      <c r="L106" s="55">
        <f t="shared" si="133"/>
        <v>2610</v>
      </c>
      <c r="M106" s="53"/>
      <c r="N106" s="54"/>
      <c r="O106" s="55">
        <f t="shared" si="134"/>
        <v>0</v>
      </c>
      <c r="P106" s="57"/>
    </row>
    <row r="107" spans="1:16" ht="12" customHeight="1" x14ac:dyDescent="0.25">
      <c r="A107" s="51">
        <v>2244</v>
      </c>
      <c r="B107" s="87" t="s">
        <v>126</v>
      </c>
      <c r="C107" s="88">
        <f t="shared" si="102"/>
        <v>1500</v>
      </c>
      <c r="D107" s="193">
        <v>1500</v>
      </c>
      <c r="E107" s="194"/>
      <c r="F107" s="55">
        <f t="shared" si="131"/>
        <v>1500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2630</v>
      </c>
      <c r="D112" s="188">
        <f>SUM(D113:D115)</f>
        <v>2630</v>
      </c>
      <c r="E112" s="189">
        <f t="shared" ref="E112:F112" si="135">SUM(E113:E115)</f>
        <v>0</v>
      </c>
      <c r="F112" s="55">
        <f t="shared" si="135"/>
        <v>2630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1900</v>
      </c>
      <c r="D113" s="193">
        <v>1900</v>
      </c>
      <c r="E113" s="194"/>
      <c r="F113" s="55">
        <f t="shared" ref="F113:F115" si="139">D113+E113</f>
        <v>1900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730</v>
      </c>
      <c r="D115" s="193">
        <v>730</v>
      </c>
      <c r="E115" s="194"/>
      <c r="F115" s="55">
        <f t="shared" si="139"/>
        <v>730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2500</v>
      </c>
      <c r="D116" s="188">
        <f>SUM(D117:D121)</f>
        <v>2500</v>
      </c>
      <c r="E116" s="189">
        <f t="shared" ref="E116:F116" si="143">SUM(E117:E121)</f>
        <v>0</v>
      </c>
      <c r="F116" s="55">
        <f t="shared" si="143"/>
        <v>2500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2500</v>
      </c>
      <c r="D120" s="193">
        <v>2500</v>
      </c>
      <c r="E120" s="194"/>
      <c r="F120" s="55">
        <f t="shared" si="147"/>
        <v>2500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7262</v>
      </c>
      <c r="D130" s="182">
        <f>SUM(D131,D136,D140,D141,D144,D151,D159,D160,D163)</f>
        <v>5000</v>
      </c>
      <c r="E130" s="183">
        <f t="shared" ref="E130:F130" si="160">SUM(E131,E136,E140,E141,E144,E151,E159,E160,E163)</f>
        <v>0</v>
      </c>
      <c r="F130" s="71">
        <f t="shared" si="160"/>
        <v>5000</v>
      </c>
      <c r="G130" s="182">
        <f>SUM(G131,G136,G140,G141,G144,G151,G159,G160,G163)</f>
        <v>0</v>
      </c>
      <c r="H130" s="183">
        <f t="shared" ref="H130:I130" si="161">SUM(H131,H136,H140,H141,H144,H151,H159,H160,H163)</f>
        <v>0</v>
      </c>
      <c r="I130" s="71">
        <f t="shared" si="161"/>
        <v>0</v>
      </c>
      <c r="J130" s="182">
        <f>SUM(J131,J136,J140,J141,J144,J151,J159,J160,J163)</f>
        <v>2262</v>
      </c>
      <c r="K130" s="183">
        <f t="shared" ref="K130:L130" si="162">SUM(K131,K136,K140,K141,K144,K151,K159,K160,K163)</f>
        <v>0</v>
      </c>
      <c r="L130" s="71">
        <f t="shared" si="162"/>
        <v>2262</v>
      </c>
      <c r="M130" s="182">
        <f>SUM(M131,M136,M140,M141,M144,M151,M159,M160,M163)</f>
        <v>0</v>
      </c>
      <c r="N130" s="183">
        <f t="shared" ref="N130:O130" si="163">SUM(N131,N136,N140,N141,N144,N151,N159,N160,N163)</f>
        <v>0</v>
      </c>
      <c r="O130" s="71">
        <f t="shared" si="163"/>
        <v>0</v>
      </c>
      <c r="P130" s="75"/>
    </row>
    <row r="131" spans="1:16" ht="24" x14ac:dyDescent="0.25">
      <c r="A131" s="384">
        <v>2310</v>
      </c>
      <c r="B131" s="80" t="s">
        <v>150</v>
      </c>
      <c r="C131" s="81">
        <f t="shared" si="102"/>
        <v>7262</v>
      </c>
      <c r="D131" s="191">
        <f t="shared" ref="D131:O131" si="164">SUM(D132:D135)</f>
        <v>5000</v>
      </c>
      <c r="E131" s="192">
        <f t="shared" si="164"/>
        <v>0</v>
      </c>
      <c r="F131" s="132">
        <f t="shared" si="164"/>
        <v>5000</v>
      </c>
      <c r="G131" s="191">
        <f t="shared" si="164"/>
        <v>0</v>
      </c>
      <c r="H131" s="192">
        <f t="shared" si="164"/>
        <v>0</v>
      </c>
      <c r="I131" s="132">
        <f t="shared" si="164"/>
        <v>0</v>
      </c>
      <c r="J131" s="191">
        <f t="shared" si="164"/>
        <v>2262</v>
      </c>
      <c r="K131" s="192">
        <f t="shared" si="164"/>
        <v>0</v>
      </c>
      <c r="L131" s="132">
        <f t="shared" si="164"/>
        <v>2262</v>
      </c>
      <c r="M131" s="191">
        <f t="shared" si="164"/>
        <v>0</v>
      </c>
      <c r="N131" s="192">
        <f t="shared" si="164"/>
        <v>0</v>
      </c>
      <c r="O131" s="132">
        <f t="shared" si="164"/>
        <v>0</v>
      </c>
      <c r="P131" s="49"/>
    </row>
    <row r="132" spans="1:16" ht="12" customHeight="1" x14ac:dyDescent="0.25">
      <c r="A132" s="51">
        <v>2311</v>
      </c>
      <c r="B132" s="87" t="s">
        <v>151</v>
      </c>
      <c r="C132" s="88">
        <f t="shared" si="102"/>
        <v>6030</v>
      </c>
      <c r="D132" s="193">
        <v>5000</v>
      </c>
      <c r="E132" s="194"/>
      <c r="F132" s="55">
        <f t="shared" ref="F132:F135" si="165">D132+E132</f>
        <v>5000</v>
      </c>
      <c r="G132" s="53"/>
      <c r="H132" s="54"/>
      <c r="I132" s="55">
        <f t="shared" ref="I132:I135" si="166">G132+H132</f>
        <v>0</v>
      </c>
      <c r="J132" s="53">
        <v>1030</v>
      </c>
      <c r="K132" s="54"/>
      <c r="L132" s="55">
        <f t="shared" ref="L132:L135" si="167">K132+J132</f>
        <v>1030</v>
      </c>
      <c r="M132" s="53"/>
      <c r="N132" s="54"/>
      <c r="O132" s="55">
        <f t="shared" ref="O132:O135" si="168">N132+M132</f>
        <v>0</v>
      </c>
      <c r="P132" s="57"/>
    </row>
    <row r="133" spans="1:16" ht="12" customHeight="1" x14ac:dyDescent="0.25">
      <c r="A133" s="51">
        <v>2312</v>
      </c>
      <c r="B133" s="87" t="s">
        <v>152</v>
      </c>
      <c r="C133" s="88">
        <f t="shared" si="102"/>
        <v>752</v>
      </c>
      <c r="D133" s="193"/>
      <c r="E133" s="194"/>
      <c r="F133" s="55">
        <f t="shared" si="165"/>
        <v>0</v>
      </c>
      <c r="G133" s="53"/>
      <c r="H133" s="54"/>
      <c r="I133" s="55">
        <f t="shared" si="166"/>
        <v>0</v>
      </c>
      <c r="J133" s="53">
        <v>752</v>
      </c>
      <c r="K133" s="492"/>
      <c r="L133" s="55">
        <f>K133+J133</f>
        <v>752</v>
      </c>
      <c r="M133" s="53"/>
      <c r="N133" s="54"/>
      <c r="O133" s="55">
        <f t="shared" si="168"/>
        <v>0</v>
      </c>
      <c r="P133" s="57"/>
    </row>
    <row r="134" spans="1:16" x14ac:dyDescent="0.25">
      <c r="A134" s="51">
        <v>2313</v>
      </c>
      <c r="B134" s="87" t="s">
        <v>153</v>
      </c>
      <c r="C134" s="88">
        <f t="shared" si="102"/>
        <v>480</v>
      </c>
      <c r="D134" s="193"/>
      <c r="E134" s="194"/>
      <c r="F134" s="55">
        <f t="shared" si="165"/>
        <v>0</v>
      </c>
      <c r="G134" s="53"/>
      <c r="H134" s="54"/>
      <c r="I134" s="55">
        <f t="shared" si="166"/>
        <v>0</v>
      </c>
      <c r="J134" s="53">
        <v>480</v>
      </c>
      <c r="K134" s="54"/>
      <c r="L134" s="55">
        <f>K134+J134</f>
        <v>480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4257</v>
      </c>
      <c r="D165" s="182">
        <f>SUM(D166,D171)</f>
        <v>0</v>
      </c>
      <c r="E165" s="183">
        <f t="shared" ref="E165:O165" si="210">SUM(E166,E171)</f>
        <v>0</v>
      </c>
      <c r="F165" s="71">
        <f t="shared" si="210"/>
        <v>0</v>
      </c>
      <c r="G165" s="182">
        <f t="shared" si="210"/>
        <v>0</v>
      </c>
      <c r="H165" s="183">
        <f t="shared" si="210"/>
        <v>0</v>
      </c>
      <c r="I165" s="71">
        <f t="shared" si="210"/>
        <v>0</v>
      </c>
      <c r="J165" s="182">
        <f t="shared" si="210"/>
        <v>4257</v>
      </c>
      <c r="K165" s="183">
        <f t="shared" si="210"/>
        <v>0</v>
      </c>
      <c r="L165" s="71">
        <f t="shared" si="210"/>
        <v>4257</v>
      </c>
      <c r="M165" s="182">
        <f t="shared" si="210"/>
        <v>0</v>
      </c>
      <c r="N165" s="183">
        <f t="shared" si="210"/>
        <v>0</v>
      </c>
      <c r="O165" s="71">
        <f t="shared" si="210"/>
        <v>0</v>
      </c>
      <c r="P165" s="75"/>
    </row>
    <row r="166" spans="1:16" ht="16.5" customHeight="1" x14ac:dyDescent="0.25">
      <c r="A166" s="384">
        <v>2510</v>
      </c>
      <c r="B166" s="80" t="s">
        <v>185</v>
      </c>
      <c r="C166" s="81">
        <f t="shared" si="193"/>
        <v>4257</v>
      </c>
      <c r="D166" s="191">
        <f>SUM(D167:D170)</f>
        <v>0</v>
      </c>
      <c r="E166" s="192">
        <f t="shared" ref="E166:O166" si="211">SUM(E167:E170)</f>
        <v>0</v>
      </c>
      <c r="F166" s="132">
        <f t="shared" si="211"/>
        <v>0</v>
      </c>
      <c r="G166" s="191">
        <f t="shared" si="211"/>
        <v>0</v>
      </c>
      <c r="H166" s="192">
        <f t="shared" si="211"/>
        <v>0</v>
      </c>
      <c r="I166" s="132">
        <f t="shared" si="211"/>
        <v>0</v>
      </c>
      <c r="J166" s="191">
        <f t="shared" si="211"/>
        <v>4257</v>
      </c>
      <c r="K166" s="192">
        <f t="shared" si="211"/>
        <v>0</v>
      </c>
      <c r="L166" s="132">
        <f t="shared" si="211"/>
        <v>4257</v>
      </c>
      <c r="M166" s="191">
        <f t="shared" si="211"/>
        <v>0</v>
      </c>
      <c r="N166" s="192">
        <f t="shared" si="211"/>
        <v>0</v>
      </c>
      <c r="O166" s="132">
        <f t="shared" si="211"/>
        <v>0</v>
      </c>
      <c r="P166" s="49"/>
    </row>
    <row r="167" spans="1:16" ht="24" customHeight="1" x14ac:dyDescent="0.25">
      <c r="A167" s="51">
        <v>2512</v>
      </c>
      <c r="B167" s="87" t="s">
        <v>186</v>
      </c>
      <c r="C167" s="88">
        <f t="shared" si="193"/>
        <v>4257</v>
      </c>
      <c r="D167" s="193"/>
      <c r="E167" s="194"/>
      <c r="F167" s="55">
        <f t="shared" ref="F167:F172" si="212">D167+E167</f>
        <v>0</v>
      </c>
      <c r="G167" s="53"/>
      <c r="H167" s="54"/>
      <c r="I167" s="55">
        <f t="shared" ref="I167:I172" si="213">G167+H167</f>
        <v>0</v>
      </c>
      <c r="J167" s="53">
        <f>3679+578</f>
        <v>4257</v>
      </c>
      <c r="K167" s="54"/>
      <c r="L167" s="55">
        <f t="shared" ref="L167:L172" si="214">K167+J167</f>
        <v>4257</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139104</v>
      </c>
      <c r="D194" s="171">
        <f t="shared" ref="D194:O194" si="259">SUM(D195,D230,D269,D283)</f>
        <v>137794</v>
      </c>
      <c r="E194" s="172">
        <f t="shared" si="259"/>
        <v>0</v>
      </c>
      <c r="F194" s="173">
        <f t="shared" si="259"/>
        <v>137794</v>
      </c>
      <c r="G194" s="171">
        <f t="shared" si="259"/>
        <v>0</v>
      </c>
      <c r="H194" s="172">
        <f t="shared" si="259"/>
        <v>0</v>
      </c>
      <c r="I194" s="173">
        <f t="shared" si="259"/>
        <v>0</v>
      </c>
      <c r="J194" s="171">
        <f t="shared" si="259"/>
        <v>1310</v>
      </c>
      <c r="K194" s="172">
        <f t="shared" si="259"/>
        <v>0</v>
      </c>
      <c r="L194" s="173">
        <f t="shared" si="259"/>
        <v>1310</v>
      </c>
      <c r="M194" s="171">
        <f t="shared" si="259"/>
        <v>0</v>
      </c>
      <c r="N194" s="172">
        <f t="shared" si="259"/>
        <v>0</v>
      </c>
      <c r="O194" s="173">
        <f t="shared" si="259"/>
        <v>0</v>
      </c>
      <c r="P194" s="174"/>
    </row>
    <row r="195" spans="1:16" x14ac:dyDescent="0.25">
      <c r="A195" s="175">
        <v>5000</v>
      </c>
      <c r="B195" s="175" t="s">
        <v>214</v>
      </c>
      <c r="C195" s="176">
        <f t="shared" si="193"/>
        <v>139104</v>
      </c>
      <c r="D195" s="177">
        <f>D196+D204</f>
        <v>137794</v>
      </c>
      <c r="E195" s="178">
        <f t="shared" ref="E195:F195" si="260">E196+E204</f>
        <v>0</v>
      </c>
      <c r="F195" s="179">
        <f t="shared" si="260"/>
        <v>137794</v>
      </c>
      <c r="G195" s="177">
        <f>G196+G204</f>
        <v>0</v>
      </c>
      <c r="H195" s="178">
        <f t="shared" ref="H195:I195" si="261">H196+H204</f>
        <v>0</v>
      </c>
      <c r="I195" s="179">
        <f t="shared" si="261"/>
        <v>0</v>
      </c>
      <c r="J195" s="177">
        <f>J196+J204</f>
        <v>1310</v>
      </c>
      <c r="K195" s="178">
        <f t="shared" ref="K195:L195" si="262">K196+K204</f>
        <v>0</v>
      </c>
      <c r="L195" s="179">
        <f t="shared" si="262"/>
        <v>1310</v>
      </c>
      <c r="M195" s="177">
        <f>M196+M204</f>
        <v>0</v>
      </c>
      <c r="N195" s="178">
        <f t="shared" ref="N195:O195" si="263">N196+N204</f>
        <v>0</v>
      </c>
      <c r="O195" s="179">
        <f t="shared" si="263"/>
        <v>0</v>
      </c>
      <c r="P195" s="180"/>
    </row>
    <row r="196" spans="1:16" x14ac:dyDescent="0.25">
      <c r="A196" s="67">
        <v>5100</v>
      </c>
      <c r="B196" s="181" t="s">
        <v>215</v>
      </c>
      <c r="C196" s="68">
        <f t="shared" si="193"/>
        <v>62600</v>
      </c>
      <c r="D196" s="182">
        <f>D197+D198+D201+D202+D203</f>
        <v>62600</v>
      </c>
      <c r="E196" s="183">
        <f t="shared" ref="E196:F196" si="264">E197+E198+E201+E202+E203</f>
        <v>0</v>
      </c>
      <c r="F196" s="71">
        <f t="shared" si="264"/>
        <v>62600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62600</v>
      </c>
      <c r="D198" s="188">
        <f>D199+D200</f>
        <v>62600</v>
      </c>
      <c r="E198" s="189">
        <f t="shared" ref="E198:F198" si="268">E199+E200</f>
        <v>0</v>
      </c>
      <c r="F198" s="55">
        <f t="shared" si="268"/>
        <v>62600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customHeight="1" x14ac:dyDescent="0.25">
      <c r="A199" s="51">
        <v>5121</v>
      </c>
      <c r="B199" s="87" t="s">
        <v>218</v>
      </c>
      <c r="C199" s="88">
        <f t="shared" si="193"/>
        <v>62600</v>
      </c>
      <c r="D199" s="193">
        <v>62600</v>
      </c>
      <c r="E199" s="194"/>
      <c r="F199" s="55">
        <f t="shared" ref="F199:F203" si="272">D199+E199</f>
        <v>62600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76504</v>
      </c>
      <c r="D204" s="182">
        <f>D205+D215+D216+D225+D226+D227+D229</f>
        <v>75194</v>
      </c>
      <c r="E204" s="183">
        <f t="shared" ref="E204:F204" si="276">E205+E215+E216+E225+E226+E227+E229</f>
        <v>0</v>
      </c>
      <c r="F204" s="71">
        <f t="shared" si="276"/>
        <v>75194</v>
      </c>
      <c r="G204" s="182">
        <f>G205+G215+G216+G225+G226+G227+G229</f>
        <v>0</v>
      </c>
      <c r="H204" s="183">
        <f t="shared" ref="H204:I204" si="277">H205+H215+H216+H225+H226+H227+H229</f>
        <v>0</v>
      </c>
      <c r="I204" s="71">
        <f t="shared" si="277"/>
        <v>0</v>
      </c>
      <c r="J204" s="182">
        <f>J205+J215+J216+J225+J226+J227+J229</f>
        <v>1310</v>
      </c>
      <c r="K204" s="183">
        <f t="shared" ref="K204:L204" si="278">K205+K215+K216+K225+K226+K227+K229</f>
        <v>0</v>
      </c>
      <c r="L204" s="71">
        <f t="shared" si="278"/>
        <v>1310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27630</v>
      </c>
      <c r="D216" s="188">
        <f>SUM(D217:D224)</f>
        <v>26320</v>
      </c>
      <c r="E216" s="189">
        <f t="shared" ref="E216:F216" si="289">SUM(E217:E224)</f>
        <v>0</v>
      </c>
      <c r="F216" s="55">
        <f t="shared" si="289"/>
        <v>26320</v>
      </c>
      <c r="G216" s="188">
        <f>SUM(G217:G224)</f>
        <v>0</v>
      </c>
      <c r="H216" s="189">
        <f t="shared" ref="H216:I216" si="290">SUM(H217:H224)</f>
        <v>0</v>
      </c>
      <c r="I216" s="55">
        <f t="shared" si="290"/>
        <v>0</v>
      </c>
      <c r="J216" s="188">
        <f>SUM(J217:J224)</f>
        <v>1310</v>
      </c>
      <c r="K216" s="189">
        <f t="shared" ref="K216:L216" si="291">SUM(K217:K224)</f>
        <v>0</v>
      </c>
      <c r="L216" s="55">
        <f t="shared" si="291"/>
        <v>1310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12800</v>
      </c>
      <c r="D223" s="193">
        <v>12800</v>
      </c>
      <c r="E223" s="194"/>
      <c r="F223" s="55">
        <f t="shared" si="293"/>
        <v>12800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14830</v>
      </c>
      <c r="D224" s="193">
        <v>13520</v>
      </c>
      <c r="E224" s="194"/>
      <c r="F224" s="55">
        <f t="shared" si="293"/>
        <v>13520</v>
      </c>
      <c r="G224" s="53"/>
      <c r="H224" s="54"/>
      <c r="I224" s="55">
        <f t="shared" si="294"/>
        <v>0</v>
      </c>
      <c r="J224" s="53">
        <v>1310</v>
      </c>
      <c r="K224" s="54"/>
      <c r="L224" s="55">
        <f t="shared" si="295"/>
        <v>1310</v>
      </c>
      <c r="M224" s="53"/>
      <c r="N224" s="54"/>
      <c r="O224" s="55">
        <f t="shared" si="296"/>
        <v>0</v>
      </c>
      <c r="P224" s="57"/>
    </row>
    <row r="225" spans="1:16" ht="24" customHeight="1" x14ac:dyDescent="0.25">
      <c r="A225" s="187">
        <v>5240</v>
      </c>
      <c r="B225" s="87" t="s">
        <v>244</v>
      </c>
      <c r="C225" s="88">
        <f t="shared" si="288"/>
        <v>48874</v>
      </c>
      <c r="D225" s="193">
        <v>48874</v>
      </c>
      <c r="E225" s="194"/>
      <c r="F225" s="55">
        <f t="shared" si="293"/>
        <v>48874</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197726</v>
      </c>
      <c r="D289" s="248">
        <f t="shared" ref="D289:O289" si="389">SUM(D286,D269,D230,D195,D187,D173,D75,D53,D283)</f>
        <v>177754</v>
      </c>
      <c r="E289" s="249">
        <f t="shared" si="389"/>
        <v>-46</v>
      </c>
      <c r="F289" s="250">
        <f t="shared" si="389"/>
        <v>177708</v>
      </c>
      <c r="G289" s="248">
        <f t="shared" si="389"/>
        <v>0</v>
      </c>
      <c r="H289" s="249">
        <f t="shared" si="389"/>
        <v>0</v>
      </c>
      <c r="I289" s="250">
        <f t="shared" si="389"/>
        <v>0</v>
      </c>
      <c r="J289" s="248">
        <f t="shared" si="389"/>
        <v>20018</v>
      </c>
      <c r="K289" s="249">
        <f t="shared" si="389"/>
        <v>0</v>
      </c>
      <c r="L289" s="250">
        <f t="shared" si="389"/>
        <v>20018</v>
      </c>
      <c r="M289" s="248">
        <f t="shared" si="389"/>
        <v>0</v>
      </c>
      <c r="N289" s="249">
        <f t="shared" si="389"/>
        <v>0</v>
      </c>
      <c r="O289" s="250">
        <f t="shared" si="389"/>
        <v>0</v>
      </c>
      <c r="P289" s="251"/>
    </row>
    <row r="290" spans="1:16" s="28" customFormat="1" ht="13.5" thickTop="1" thickBot="1" x14ac:dyDescent="0.3">
      <c r="A290" s="889" t="s">
        <v>311</v>
      </c>
      <c r="B290" s="890"/>
      <c r="C290" s="252">
        <f t="shared" si="371"/>
        <v>-2498</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-2498</v>
      </c>
      <c r="K290" s="254">
        <f t="shared" ref="K290:L290" si="392">(K26+K43)-K51</f>
        <v>0</v>
      </c>
      <c r="L290" s="255">
        <f t="shared" si="392"/>
        <v>-2498</v>
      </c>
      <c r="M290" s="253">
        <f>M45-M51</f>
        <v>0</v>
      </c>
      <c r="N290" s="254">
        <f t="shared" ref="N290:O290" si="393">N45-N51</f>
        <v>0</v>
      </c>
      <c r="O290" s="255">
        <f t="shared" si="393"/>
        <v>0</v>
      </c>
      <c r="P290" s="256"/>
    </row>
    <row r="291" spans="1:16" s="28" customFormat="1" ht="12.75" thickTop="1" x14ac:dyDescent="0.25">
      <c r="A291" s="891" t="s">
        <v>312</v>
      </c>
      <c r="B291" s="892"/>
      <c r="C291" s="257">
        <f t="shared" si="371"/>
        <v>2498</v>
      </c>
      <c r="D291" s="258">
        <f t="shared" ref="D291:O291" si="394">SUM(D292,D293)-D300+D301</f>
        <v>0</v>
      </c>
      <c r="E291" s="259">
        <f t="shared" si="394"/>
        <v>0</v>
      </c>
      <c r="F291" s="260">
        <f t="shared" si="394"/>
        <v>0</v>
      </c>
      <c r="G291" s="258">
        <f t="shared" si="394"/>
        <v>0</v>
      </c>
      <c r="H291" s="259">
        <f t="shared" si="394"/>
        <v>0</v>
      </c>
      <c r="I291" s="260">
        <f t="shared" si="394"/>
        <v>0</v>
      </c>
      <c r="J291" s="258">
        <f t="shared" si="394"/>
        <v>2498</v>
      </c>
      <c r="K291" s="259">
        <f t="shared" si="394"/>
        <v>0</v>
      </c>
      <c r="L291" s="260">
        <f t="shared" si="394"/>
        <v>2498</v>
      </c>
      <c r="M291" s="258">
        <f t="shared" si="394"/>
        <v>0</v>
      </c>
      <c r="N291" s="259">
        <f t="shared" si="394"/>
        <v>0</v>
      </c>
      <c r="O291" s="260">
        <f t="shared" si="394"/>
        <v>0</v>
      </c>
      <c r="P291" s="261"/>
    </row>
    <row r="292" spans="1:16" s="28" customFormat="1" ht="12.75" thickBot="1" x14ac:dyDescent="0.3">
      <c r="A292" s="155" t="s">
        <v>313</v>
      </c>
      <c r="B292" s="155" t="s">
        <v>314</v>
      </c>
      <c r="C292" s="156">
        <f t="shared" si="371"/>
        <v>2498</v>
      </c>
      <c r="D292" s="157">
        <f t="shared" ref="D292:O292" si="395">D21-D286</f>
        <v>0</v>
      </c>
      <c r="E292" s="158">
        <f t="shared" si="395"/>
        <v>0</v>
      </c>
      <c r="F292" s="159">
        <f t="shared" si="395"/>
        <v>0</v>
      </c>
      <c r="G292" s="157">
        <f t="shared" si="395"/>
        <v>0</v>
      </c>
      <c r="H292" s="158">
        <f t="shared" si="395"/>
        <v>0</v>
      </c>
      <c r="I292" s="159">
        <f t="shared" si="395"/>
        <v>0</v>
      </c>
      <c r="J292" s="157">
        <f t="shared" si="395"/>
        <v>2498</v>
      </c>
      <c r="K292" s="158">
        <f t="shared" si="395"/>
        <v>0</v>
      </c>
      <c r="L292" s="159">
        <f t="shared" si="395"/>
        <v>2498</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482"/>
      <c r="B302" s="483"/>
      <c r="C302" s="483"/>
      <c r="D302" s="483"/>
      <c r="E302" s="483"/>
      <c r="F302" s="483"/>
      <c r="G302" s="483"/>
      <c r="H302" s="483"/>
      <c r="I302" s="483"/>
      <c r="J302" s="483"/>
      <c r="K302" s="483"/>
      <c r="L302" s="483"/>
      <c r="M302" s="483"/>
      <c r="N302" s="483"/>
      <c r="O302" s="483"/>
      <c r="P302" s="484"/>
    </row>
    <row r="303" spans="1:16" ht="12.75" hidden="1" thickTop="1" x14ac:dyDescent="0.25">
      <c r="A303" s="485"/>
      <c r="B303" s="2"/>
      <c r="C303" s="2"/>
      <c r="D303" s="2"/>
      <c r="E303" s="2"/>
      <c r="F303" s="2"/>
      <c r="G303" s="2"/>
      <c r="H303" s="2"/>
      <c r="I303" s="2"/>
      <c r="J303" s="2"/>
      <c r="K303" s="2"/>
      <c r="L303" s="2"/>
      <c r="M303" s="2"/>
      <c r="N303" s="2"/>
      <c r="O303" s="2"/>
      <c r="P303" s="486"/>
    </row>
    <row r="304" spans="1:16" ht="12.75" hidden="1" thickTop="1" x14ac:dyDescent="0.25">
      <c r="A304" s="485"/>
      <c r="B304" s="2"/>
      <c r="C304" s="2"/>
      <c r="D304" s="2"/>
      <c r="E304" s="2"/>
      <c r="F304" s="2"/>
      <c r="G304" s="2"/>
      <c r="H304" s="2"/>
      <c r="I304" s="2"/>
      <c r="J304" s="2"/>
      <c r="K304" s="2"/>
      <c r="L304" s="2"/>
      <c r="M304" s="2"/>
      <c r="N304" s="2"/>
      <c r="O304" s="2"/>
      <c r="P304" s="486"/>
    </row>
    <row r="305" spans="1:16" ht="12.75" hidden="1" thickTop="1" x14ac:dyDescent="0.25">
      <c r="A305" s="485"/>
      <c r="B305" s="2"/>
      <c r="C305" s="2"/>
      <c r="D305" s="2"/>
      <c r="E305" s="2"/>
      <c r="F305" s="2"/>
      <c r="G305" s="2"/>
      <c r="H305" s="2"/>
      <c r="I305" s="2"/>
      <c r="J305" s="2"/>
      <c r="K305" s="2"/>
      <c r="L305" s="2"/>
      <c r="M305" s="2"/>
      <c r="N305" s="2"/>
      <c r="O305" s="2"/>
      <c r="P305" s="486"/>
    </row>
    <row r="306" spans="1:16" ht="12.75" hidden="1" customHeight="1" x14ac:dyDescent="0.25">
      <c r="A306" s="485"/>
      <c r="B306" s="487"/>
      <c r="C306" s="2"/>
      <c r="D306" s="2"/>
      <c r="E306" s="2"/>
      <c r="F306" s="2"/>
      <c r="G306" s="2"/>
      <c r="H306" s="2"/>
      <c r="I306" s="2"/>
      <c r="J306" s="2"/>
      <c r="K306" s="2"/>
      <c r="L306" s="2"/>
      <c r="M306" s="2"/>
      <c r="N306" s="2"/>
      <c r="O306" s="2"/>
      <c r="P306" s="486"/>
    </row>
    <row r="307" spans="1:16" ht="12.75" hidden="1" thickTop="1" x14ac:dyDescent="0.25">
      <c r="A307" s="485"/>
      <c r="B307" s="2"/>
      <c r="C307" s="2"/>
      <c r="D307" s="2"/>
      <c r="E307" s="2"/>
      <c r="F307" s="2"/>
      <c r="G307" s="2"/>
      <c r="H307" s="2"/>
      <c r="I307" s="2"/>
      <c r="J307" s="2"/>
      <c r="K307" s="2"/>
      <c r="L307" s="2"/>
      <c r="M307" s="2"/>
      <c r="N307" s="2"/>
      <c r="O307" s="2"/>
      <c r="P307" s="486"/>
    </row>
    <row r="308" spans="1:16" ht="12.75" hidden="1" thickTop="1" x14ac:dyDescent="0.25">
      <c r="A308" s="485"/>
      <c r="B308" s="487"/>
      <c r="C308" s="2"/>
      <c r="D308" s="2"/>
      <c r="E308" s="2"/>
      <c r="F308" s="2"/>
      <c r="G308" s="2"/>
      <c r="H308" s="2"/>
      <c r="I308" s="2"/>
      <c r="J308" s="2"/>
      <c r="K308" s="2"/>
      <c r="L308" s="2"/>
      <c r="M308" s="2"/>
      <c r="N308" s="2"/>
      <c r="O308" s="2"/>
      <c r="P308" s="486"/>
    </row>
    <row r="309" spans="1:16" ht="12.75" hidden="1" thickTop="1" x14ac:dyDescent="0.25">
      <c r="A309" s="485"/>
      <c r="B309" s="2"/>
      <c r="C309" s="2"/>
      <c r="D309" s="2"/>
      <c r="E309" s="2"/>
      <c r="F309" s="2"/>
      <c r="G309" s="2"/>
      <c r="H309" s="2"/>
      <c r="I309" s="2"/>
      <c r="J309" s="2"/>
      <c r="K309" s="2"/>
      <c r="L309" s="2"/>
      <c r="M309" s="2"/>
      <c r="N309" s="2"/>
      <c r="O309" s="2"/>
      <c r="P309" s="486"/>
    </row>
    <row r="310" spans="1:16" ht="12.75" hidden="1" thickTop="1" x14ac:dyDescent="0.25">
      <c r="A310" s="488"/>
      <c r="B310" s="489"/>
      <c r="C310" s="489"/>
      <c r="D310" s="489"/>
      <c r="E310" s="489"/>
      <c r="F310" s="489"/>
      <c r="G310" s="489"/>
      <c r="H310" s="489"/>
      <c r="I310" s="489"/>
      <c r="J310" s="489"/>
      <c r="K310" s="489"/>
      <c r="L310" s="489"/>
      <c r="M310" s="489"/>
      <c r="N310" s="489"/>
      <c r="O310" s="489"/>
      <c r="P310" s="490"/>
    </row>
    <row r="311" spans="1:16" ht="12.75" thickTop="1"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EraulezBVVLXSGBj20OflNnABTmBhlaJJgzMtVS5zlAw+elgXXIhoX1/MB1QSguGnjyjKOTb89XP1OOdhC3mmg==" saltValue="vUEwpWquvN3hi0RbeVwQyw==" spinCount="100000" sheet="1" objects="1" scenarios="1" formatCells="0" formatColumns="0" formatRows="0" deleteColumns="0"/>
  <autoFilter ref="A18:P301">
    <filterColumn colId="2">
      <filters>
        <filter val="1 500"/>
        <filter val="1 900"/>
        <filter val="12 364"/>
        <filter val="12 800"/>
        <filter val="139 104"/>
        <filter val="14 830"/>
        <filter val="15 700"/>
        <filter val="17 520"/>
        <filter val="177 708"/>
        <filter val="18 109"/>
        <filter val="197 726"/>
        <filter val="2 409"/>
        <filter val="2 498"/>
        <filter val="-2 498"/>
        <filter val="2 500"/>
        <filter val="2 630"/>
        <filter val="27 630"/>
        <filter val="28 994"/>
        <filter val="4 257"/>
        <filter val="4 500"/>
        <filter val="40 513"/>
        <filter val="48 874"/>
        <filter val="480"/>
        <filter val="5 000"/>
        <filter val="500"/>
        <filter val="58 622"/>
        <filter val="6 000"/>
        <filter val="6 030"/>
        <filter val="6 800"/>
        <filter val="62 600"/>
        <filter val="7 262"/>
        <filter val="730"/>
        <filter val="752"/>
        <filter val="76 504"/>
        <filter val="8 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2019.gada 19.decembra saistošajiem noteikumiem Nr.56
(protokols Nr.16, 31.punkts)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548</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549</v>
      </c>
      <c r="D6" s="916"/>
      <c r="E6" s="916"/>
      <c r="F6" s="916"/>
      <c r="G6" s="916"/>
      <c r="H6" s="916"/>
      <c r="I6" s="916"/>
      <c r="J6" s="916"/>
      <c r="K6" s="916"/>
      <c r="L6" s="916"/>
      <c r="M6" s="916"/>
      <c r="N6" s="916"/>
      <c r="O6" s="916"/>
      <c r="P6" s="917"/>
      <c r="Q6" s="273"/>
    </row>
    <row r="7" spans="1:17" x14ac:dyDescent="0.25">
      <c r="A7" s="7" t="s">
        <v>10</v>
      </c>
      <c r="B7" s="8"/>
      <c r="C7" s="921" t="s">
        <v>545</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546</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F20+I20+L20+O20</f>
        <v>3340884</v>
      </c>
      <c r="D20" s="32">
        <f>SUM(D21,D24,D25,D41,D43)</f>
        <v>3340884</v>
      </c>
      <c r="E20" s="33">
        <f>SUM(E21,E24,E25,E41,E43)</f>
        <v>0</v>
      </c>
      <c r="F20" s="34">
        <f>SUM(F21,F24,F25,F41,F43)</f>
        <v>3340884</v>
      </c>
      <c r="G20" s="32">
        <f>SUM(G21,G24,G43)</f>
        <v>0</v>
      </c>
      <c r="H20" s="33">
        <f>SUM(H21,H24,H43)</f>
        <v>0</v>
      </c>
      <c r="I20" s="34">
        <f>SUM(I21,I24,I43)</f>
        <v>0</v>
      </c>
      <c r="J20" s="32">
        <f>SUM(J21,J26,J43)</f>
        <v>0</v>
      </c>
      <c r="K20" s="33">
        <f>SUM(K21,K26,K43)</f>
        <v>0</v>
      </c>
      <c r="L20" s="34">
        <f>SUM(L21,L26,L43)</f>
        <v>0</v>
      </c>
      <c r="M20" s="32">
        <f>SUM(M21,M45)</f>
        <v>0</v>
      </c>
      <c r="N20" s="33">
        <f>SUM(N21,N45)</f>
        <v>0</v>
      </c>
      <c r="O20" s="34">
        <f>SUM(O21,O45)</f>
        <v>0</v>
      </c>
      <c r="P20" s="35"/>
    </row>
    <row r="21" spans="1:16" ht="12.75" hidden="1" thickTop="1" x14ac:dyDescent="0.25">
      <c r="A21" s="36"/>
      <c r="B21" s="37" t="s">
        <v>41</v>
      </c>
      <c r="C21" s="38">
        <f>F21+I21+L21+O21</f>
        <v>0</v>
      </c>
      <c r="D21" s="39">
        <f t="shared" ref="D21:O21" si="0">SUM(D22:D23)</f>
        <v>0</v>
      </c>
      <c r="E21" s="40">
        <f t="shared" si="0"/>
        <v>0</v>
      </c>
      <c r="F21" s="41">
        <f t="shared" si="0"/>
        <v>0</v>
      </c>
      <c r="G21" s="39">
        <f t="shared" si="0"/>
        <v>0</v>
      </c>
      <c r="H21" s="40">
        <f t="shared" si="0"/>
        <v>0</v>
      </c>
      <c r="I21" s="41">
        <f t="shared" si="0"/>
        <v>0</v>
      </c>
      <c r="J21" s="39">
        <f t="shared" si="0"/>
        <v>0</v>
      </c>
      <c r="K21" s="40">
        <f t="shared" si="0"/>
        <v>0</v>
      </c>
      <c r="L21" s="41">
        <f t="shared" si="0"/>
        <v>0</v>
      </c>
      <c r="M21" s="39">
        <f t="shared" si="0"/>
        <v>0</v>
      </c>
      <c r="N21" s="40">
        <f t="shared" si="0"/>
        <v>0</v>
      </c>
      <c r="O21" s="41">
        <f t="shared" si="0"/>
        <v>0</v>
      </c>
      <c r="P21" s="42"/>
    </row>
    <row r="22" spans="1:16" ht="12" hidden="1" customHeight="1" x14ac:dyDescent="0.25">
      <c r="A22" s="43"/>
      <c r="B22" s="44" t="s">
        <v>42</v>
      </c>
      <c r="C22" s="45">
        <f>F22+I22+L22+O22</f>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F23+I23+L23+O23</f>
        <v>0</v>
      </c>
      <c r="D23" s="53"/>
      <c r="E23" s="54"/>
      <c r="F23" s="55">
        <f>D23+E23</f>
        <v>0</v>
      </c>
      <c r="G23" s="53"/>
      <c r="H23" s="54"/>
      <c r="I23" s="55">
        <f>G23+H23</f>
        <v>0</v>
      </c>
      <c r="J23" s="53"/>
      <c r="K23" s="54"/>
      <c r="L23" s="56">
        <f>K23+J23</f>
        <v>0</v>
      </c>
      <c r="M23" s="53"/>
      <c r="N23" s="54"/>
      <c r="O23" s="55">
        <f>N23+M23</f>
        <v>0</v>
      </c>
      <c r="P23" s="57"/>
    </row>
    <row r="24" spans="1:16" s="28" customFormat="1" ht="24.75" customHeight="1" thickTop="1" thickBot="1" x14ac:dyDescent="0.3">
      <c r="A24" s="58">
        <v>19300</v>
      </c>
      <c r="B24" s="58" t="s">
        <v>44</v>
      </c>
      <c r="C24" s="59">
        <f>F24+I24</f>
        <v>3340884</v>
      </c>
      <c r="D24" s="60">
        <f>3353884+7000-20000</f>
        <v>3340884</v>
      </c>
      <c r="E24" s="61"/>
      <c r="F24" s="62">
        <f>D24+E24</f>
        <v>3340884</v>
      </c>
      <c r="G24" s="60"/>
      <c r="H24" s="61"/>
      <c r="I24" s="62">
        <f>G24+H24</f>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D25+E25</f>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 t="shared" ref="C26:C40" si="1">L26</f>
        <v>0</v>
      </c>
      <c r="D26" s="72" t="s">
        <v>45</v>
      </c>
      <c r="E26" s="73" t="s">
        <v>45</v>
      </c>
      <c r="F26" s="74" t="s">
        <v>45</v>
      </c>
      <c r="G26" s="72" t="s">
        <v>45</v>
      </c>
      <c r="H26" s="73" t="s">
        <v>45</v>
      </c>
      <c r="I26" s="74" t="s">
        <v>45</v>
      </c>
      <c r="J26" s="76">
        <f>SUM(J27,J31,J33,J36)</f>
        <v>0</v>
      </c>
      <c r="K26" s="77">
        <f>SUM(K27,K31,K33,K36)</f>
        <v>0</v>
      </c>
      <c r="L26" s="78">
        <f>SUM(L27,L31,L33,L36)</f>
        <v>0</v>
      </c>
      <c r="M26" s="76" t="s">
        <v>45</v>
      </c>
      <c r="N26" s="77" t="s">
        <v>45</v>
      </c>
      <c r="O26" s="78" t="s">
        <v>45</v>
      </c>
      <c r="P26" s="75"/>
    </row>
    <row r="27" spans="1:16" s="28" customFormat="1" ht="24" hidden="1" customHeight="1" x14ac:dyDescent="0.25">
      <c r="A27" s="79">
        <v>21350</v>
      </c>
      <c r="B27" s="67" t="s">
        <v>48</v>
      </c>
      <c r="C27" s="68">
        <f t="shared" si="1"/>
        <v>0</v>
      </c>
      <c r="D27" s="72" t="s">
        <v>45</v>
      </c>
      <c r="E27" s="73" t="s">
        <v>45</v>
      </c>
      <c r="F27" s="74" t="s">
        <v>45</v>
      </c>
      <c r="G27" s="72" t="s">
        <v>45</v>
      </c>
      <c r="H27" s="73" t="s">
        <v>45</v>
      </c>
      <c r="I27" s="74" t="s">
        <v>45</v>
      </c>
      <c r="J27" s="76">
        <f>SUM(J28:J30)</f>
        <v>0</v>
      </c>
      <c r="K27" s="77">
        <f>SUM(K28:K30)</f>
        <v>0</v>
      </c>
      <c r="L27" s="78">
        <f>SUM(L28:L30)</f>
        <v>0</v>
      </c>
      <c r="M27" s="76" t="s">
        <v>45</v>
      </c>
      <c r="N27" s="77" t="s">
        <v>45</v>
      </c>
      <c r="O27" s="78" t="s">
        <v>45</v>
      </c>
      <c r="P27" s="75"/>
    </row>
    <row r="28" spans="1:16" ht="12" hidden="1" customHeight="1" x14ac:dyDescent="0.25">
      <c r="A28" s="43">
        <v>21351</v>
      </c>
      <c r="B28" s="80" t="s">
        <v>49</v>
      </c>
      <c r="C28" s="81">
        <f t="shared" si="1"/>
        <v>0</v>
      </c>
      <c r="D28" s="82" t="s">
        <v>45</v>
      </c>
      <c r="E28" s="83" t="s">
        <v>45</v>
      </c>
      <c r="F28" s="84" t="s">
        <v>45</v>
      </c>
      <c r="G28" s="82" t="s">
        <v>45</v>
      </c>
      <c r="H28" s="83" t="s">
        <v>45</v>
      </c>
      <c r="I28" s="84" t="s">
        <v>45</v>
      </c>
      <c r="J28" s="46"/>
      <c r="K28" s="47"/>
      <c r="L28" s="48">
        <f>K28+J28</f>
        <v>0</v>
      </c>
      <c r="M28" s="85" t="s">
        <v>45</v>
      </c>
      <c r="N28" s="86" t="s">
        <v>45</v>
      </c>
      <c r="O28" s="48" t="s">
        <v>45</v>
      </c>
      <c r="P28" s="49"/>
    </row>
    <row r="29" spans="1:16" ht="12" hidden="1" customHeight="1" x14ac:dyDescent="0.25">
      <c r="A29" s="50">
        <v>21352</v>
      </c>
      <c r="B29" s="87" t="s">
        <v>50</v>
      </c>
      <c r="C29" s="88">
        <f t="shared" si="1"/>
        <v>0</v>
      </c>
      <c r="D29" s="89" t="s">
        <v>45</v>
      </c>
      <c r="E29" s="90" t="s">
        <v>45</v>
      </c>
      <c r="F29" s="91" t="s">
        <v>45</v>
      </c>
      <c r="G29" s="89" t="s">
        <v>45</v>
      </c>
      <c r="H29" s="90" t="s">
        <v>45</v>
      </c>
      <c r="I29" s="91" t="s">
        <v>45</v>
      </c>
      <c r="J29" s="53"/>
      <c r="K29" s="54"/>
      <c r="L29" s="56">
        <f>K29+J29</f>
        <v>0</v>
      </c>
      <c r="M29" s="92" t="s">
        <v>45</v>
      </c>
      <c r="N29" s="93" t="s">
        <v>45</v>
      </c>
      <c r="O29" s="56" t="s">
        <v>45</v>
      </c>
      <c r="P29" s="57"/>
    </row>
    <row r="30" spans="1:16" ht="24" hidden="1" customHeight="1" x14ac:dyDescent="0.25">
      <c r="A30" s="50">
        <v>21359</v>
      </c>
      <c r="B30" s="87" t="s">
        <v>51</v>
      </c>
      <c r="C30" s="88">
        <f t="shared" si="1"/>
        <v>0</v>
      </c>
      <c r="D30" s="89" t="s">
        <v>45</v>
      </c>
      <c r="E30" s="90" t="s">
        <v>45</v>
      </c>
      <c r="F30" s="91" t="s">
        <v>45</v>
      </c>
      <c r="G30" s="89" t="s">
        <v>45</v>
      </c>
      <c r="H30" s="90" t="s">
        <v>45</v>
      </c>
      <c r="I30" s="91" t="s">
        <v>45</v>
      </c>
      <c r="J30" s="53"/>
      <c r="K30" s="54"/>
      <c r="L30" s="56">
        <f>K30+J30</f>
        <v>0</v>
      </c>
      <c r="M30" s="92" t="s">
        <v>45</v>
      </c>
      <c r="N30" s="93" t="s">
        <v>45</v>
      </c>
      <c r="O30" s="56" t="s">
        <v>45</v>
      </c>
      <c r="P30" s="57"/>
    </row>
    <row r="31" spans="1:16" s="28" customFormat="1" ht="36" hidden="1" customHeight="1" x14ac:dyDescent="0.25">
      <c r="A31" s="79">
        <v>21370</v>
      </c>
      <c r="B31" s="67" t="s">
        <v>52</v>
      </c>
      <c r="C31" s="68">
        <f t="shared" si="1"/>
        <v>0</v>
      </c>
      <c r="D31" s="72" t="s">
        <v>45</v>
      </c>
      <c r="E31" s="73" t="s">
        <v>45</v>
      </c>
      <c r="F31" s="74" t="s">
        <v>45</v>
      </c>
      <c r="G31" s="72" t="s">
        <v>45</v>
      </c>
      <c r="H31" s="73" t="s">
        <v>45</v>
      </c>
      <c r="I31" s="74" t="s">
        <v>45</v>
      </c>
      <c r="J31" s="76">
        <f>SUM(J32)</f>
        <v>0</v>
      </c>
      <c r="K31" s="77">
        <f>SUM(K32)</f>
        <v>0</v>
      </c>
      <c r="L31" s="78">
        <f>SUM(L32)</f>
        <v>0</v>
      </c>
      <c r="M31" s="76" t="s">
        <v>45</v>
      </c>
      <c r="N31" s="77" t="s">
        <v>45</v>
      </c>
      <c r="O31" s="78" t="s">
        <v>45</v>
      </c>
      <c r="P31" s="75"/>
    </row>
    <row r="32" spans="1:16" ht="36" hidden="1" customHeight="1" x14ac:dyDescent="0.25">
      <c r="A32" s="94">
        <v>21379</v>
      </c>
      <c r="B32" s="95" t="s">
        <v>53</v>
      </c>
      <c r="C32" s="96">
        <f t="shared" si="1"/>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
        <v>0</v>
      </c>
      <c r="D33" s="72" t="s">
        <v>45</v>
      </c>
      <c r="E33" s="73" t="s">
        <v>45</v>
      </c>
      <c r="F33" s="74" t="s">
        <v>45</v>
      </c>
      <c r="G33" s="72" t="s">
        <v>45</v>
      </c>
      <c r="H33" s="73" t="s">
        <v>45</v>
      </c>
      <c r="I33" s="74" t="s">
        <v>45</v>
      </c>
      <c r="J33" s="76">
        <f>SUM(J34:J35)</f>
        <v>0</v>
      </c>
      <c r="K33" s="77">
        <f>SUM(K34:K35)</f>
        <v>0</v>
      </c>
      <c r="L33" s="78">
        <f>SUM(L34:L35)</f>
        <v>0</v>
      </c>
      <c r="M33" s="76" t="s">
        <v>45</v>
      </c>
      <c r="N33" s="77" t="s">
        <v>45</v>
      </c>
      <c r="O33" s="78" t="s">
        <v>45</v>
      </c>
      <c r="P33" s="75"/>
    </row>
    <row r="34" spans="1:16" ht="12" hidden="1" customHeight="1" x14ac:dyDescent="0.25">
      <c r="A34" s="44">
        <v>21381</v>
      </c>
      <c r="B34" s="80" t="s">
        <v>55</v>
      </c>
      <c r="C34" s="81">
        <f t="shared" si="1"/>
        <v>0</v>
      </c>
      <c r="D34" s="82" t="s">
        <v>45</v>
      </c>
      <c r="E34" s="83" t="s">
        <v>45</v>
      </c>
      <c r="F34" s="84" t="s">
        <v>45</v>
      </c>
      <c r="G34" s="82" t="s">
        <v>45</v>
      </c>
      <c r="H34" s="83" t="s">
        <v>45</v>
      </c>
      <c r="I34" s="84" t="s">
        <v>45</v>
      </c>
      <c r="J34" s="46"/>
      <c r="K34" s="47"/>
      <c r="L34" s="48">
        <f>K34+J34</f>
        <v>0</v>
      </c>
      <c r="M34" s="85" t="s">
        <v>45</v>
      </c>
      <c r="N34" s="86" t="s">
        <v>45</v>
      </c>
      <c r="O34" s="48" t="s">
        <v>45</v>
      </c>
      <c r="P34" s="49"/>
    </row>
    <row r="35" spans="1:16" ht="24" hidden="1" customHeight="1" x14ac:dyDescent="0.25">
      <c r="A35" s="51">
        <v>21383</v>
      </c>
      <c r="B35" s="87" t="s">
        <v>56</v>
      </c>
      <c r="C35" s="88">
        <f t="shared" si="1"/>
        <v>0</v>
      </c>
      <c r="D35" s="89" t="s">
        <v>45</v>
      </c>
      <c r="E35" s="90" t="s">
        <v>45</v>
      </c>
      <c r="F35" s="91" t="s">
        <v>45</v>
      </c>
      <c r="G35" s="89" t="s">
        <v>45</v>
      </c>
      <c r="H35" s="90" t="s">
        <v>45</v>
      </c>
      <c r="I35" s="91" t="s">
        <v>45</v>
      </c>
      <c r="J35" s="53"/>
      <c r="K35" s="54"/>
      <c r="L35" s="56">
        <f>K35+J35</f>
        <v>0</v>
      </c>
      <c r="M35" s="92" t="s">
        <v>45</v>
      </c>
      <c r="N35" s="93" t="s">
        <v>45</v>
      </c>
      <c r="O35" s="56" t="s">
        <v>45</v>
      </c>
      <c r="P35" s="57"/>
    </row>
    <row r="36" spans="1:16" s="28" customFormat="1" ht="25.5" hidden="1" customHeight="1" x14ac:dyDescent="0.25">
      <c r="A36" s="79">
        <v>21390</v>
      </c>
      <c r="B36" s="67" t="s">
        <v>57</v>
      </c>
      <c r="C36" s="68">
        <f t="shared" si="1"/>
        <v>0</v>
      </c>
      <c r="D36" s="72" t="s">
        <v>45</v>
      </c>
      <c r="E36" s="73" t="s">
        <v>45</v>
      </c>
      <c r="F36" s="74" t="s">
        <v>45</v>
      </c>
      <c r="G36" s="72" t="s">
        <v>45</v>
      </c>
      <c r="H36" s="73" t="s">
        <v>45</v>
      </c>
      <c r="I36" s="74" t="s">
        <v>45</v>
      </c>
      <c r="J36" s="76">
        <f>SUM(J37:J40)</f>
        <v>0</v>
      </c>
      <c r="K36" s="77">
        <f>SUM(K37:K40)</f>
        <v>0</v>
      </c>
      <c r="L36" s="78">
        <f>SUM(L37:L40)</f>
        <v>0</v>
      </c>
      <c r="M36" s="76" t="s">
        <v>45</v>
      </c>
      <c r="N36" s="77" t="s">
        <v>45</v>
      </c>
      <c r="O36" s="78" t="s">
        <v>45</v>
      </c>
      <c r="P36" s="75"/>
    </row>
    <row r="37" spans="1:16" ht="24" hidden="1" customHeight="1" x14ac:dyDescent="0.25">
      <c r="A37" s="44">
        <v>21391</v>
      </c>
      <c r="B37" s="80" t="s">
        <v>58</v>
      </c>
      <c r="C37" s="81">
        <f t="shared" si="1"/>
        <v>0</v>
      </c>
      <c r="D37" s="82" t="s">
        <v>45</v>
      </c>
      <c r="E37" s="83" t="s">
        <v>45</v>
      </c>
      <c r="F37" s="84" t="s">
        <v>45</v>
      </c>
      <c r="G37" s="82" t="s">
        <v>45</v>
      </c>
      <c r="H37" s="83" t="s">
        <v>45</v>
      </c>
      <c r="I37" s="84" t="s">
        <v>45</v>
      </c>
      <c r="J37" s="46"/>
      <c r="K37" s="47"/>
      <c r="L37" s="48">
        <f>K37+J37</f>
        <v>0</v>
      </c>
      <c r="M37" s="85" t="s">
        <v>45</v>
      </c>
      <c r="N37" s="86" t="s">
        <v>45</v>
      </c>
      <c r="O37" s="48" t="s">
        <v>45</v>
      </c>
      <c r="P37" s="49"/>
    </row>
    <row r="38" spans="1:16" ht="12" hidden="1" customHeight="1" x14ac:dyDescent="0.25">
      <c r="A38" s="51">
        <v>21393</v>
      </c>
      <c r="B38" s="87" t="s">
        <v>59</v>
      </c>
      <c r="C38" s="88">
        <f t="shared" si="1"/>
        <v>0</v>
      </c>
      <c r="D38" s="89" t="s">
        <v>45</v>
      </c>
      <c r="E38" s="90" t="s">
        <v>45</v>
      </c>
      <c r="F38" s="91" t="s">
        <v>45</v>
      </c>
      <c r="G38" s="89" t="s">
        <v>45</v>
      </c>
      <c r="H38" s="90" t="s">
        <v>45</v>
      </c>
      <c r="I38" s="91" t="s">
        <v>45</v>
      </c>
      <c r="J38" s="53"/>
      <c r="K38" s="54"/>
      <c r="L38" s="56">
        <f>K38+J38</f>
        <v>0</v>
      </c>
      <c r="M38" s="92" t="s">
        <v>45</v>
      </c>
      <c r="N38" s="93" t="s">
        <v>45</v>
      </c>
      <c r="O38" s="56" t="s">
        <v>45</v>
      </c>
      <c r="P38" s="57"/>
    </row>
    <row r="39" spans="1:16" ht="12" hidden="1" customHeight="1" x14ac:dyDescent="0.25">
      <c r="A39" s="51">
        <v>21395</v>
      </c>
      <c r="B39" s="87" t="s">
        <v>60</v>
      </c>
      <c r="C39" s="88">
        <f t="shared" si="1"/>
        <v>0</v>
      </c>
      <c r="D39" s="89" t="s">
        <v>45</v>
      </c>
      <c r="E39" s="90" t="s">
        <v>45</v>
      </c>
      <c r="F39" s="91" t="s">
        <v>45</v>
      </c>
      <c r="G39" s="89" t="s">
        <v>45</v>
      </c>
      <c r="H39" s="90" t="s">
        <v>45</v>
      </c>
      <c r="I39" s="91" t="s">
        <v>45</v>
      </c>
      <c r="J39" s="53"/>
      <c r="K39" s="54"/>
      <c r="L39" s="56">
        <f>K39+J39</f>
        <v>0</v>
      </c>
      <c r="M39" s="92" t="s">
        <v>45</v>
      </c>
      <c r="N39" s="93" t="s">
        <v>45</v>
      </c>
      <c r="O39" s="56" t="s">
        <v>45</v>
      </c>
      <c r="P39" s="57"/>
    </row>
    <row r="40" spans="1:16" ht="24" hidden="1" customHeight="1" x14ac:dyDescent="0.25">
      <c r="A40" s="106">
        <v>21399</v>
      </c>
      <c r="B40" s="107" t="s">
        <v>61</v>
      </c>
      <c r="C40" s="108">
        <f t="shared" si="1"/>
        <v>0</v>
      </c>
      <c r="D40" s="109" t="s">
        <v>45</v>
      </c>
      <c r="E40" s="110" t="s">
        <v>45</v>
      </c>
      <c r="F40" s="111" t="s">
        <v>45</v>
      </c>
      <c r="G40" s="109" t="s">
        <v>45</v>
      </c>
      <c r="H40" s="110" t="s">
        <v>45</v>
      </c>
      <c r="I40" s="111" t="s">
        <v>45</v>
      </c>
      <c r="J40" s="112"/>
      <c r="K40" s="113"/>
      <c r="L40" s="114">
        <f>K40+J40</f>
        <v>0</v>
      </c>
      <c r="M40" s="115" t="s">
        <v>45</v>
      </c>
      <c r="N40" s="116" t="s">
        <v>45</v>
      </c>
      <c r="O40" s="114" t="s">
        <v>45</v>
      </c>
      <c r="P40" s="117"/>
    </row>
    <row r="41" spans="1:16" s="28" customFormat="1" ht="26.25" hidden="1" customHeight="1" x14ac:dyDescent="0.25">
      <c r="A41" s="118">
        <v>21420</v>
      </c>
      <c r="B41" s="119" t="s">
        <v>62</v>
      </c>
      <c r="C41" s="120">
        <f>F41</f>
        <v>0</v>
      </c>
      <c r="D41" s="121">
        <f>SUM(D42)</f>
        <v>0</v>
      </c>
      <c r="E41" s="122">
        <f>SUM(E42)</f>
        <v>0</v>
      </c>
      <c r="F41" s="123">
        <f>SUM(F42)</f>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 t="shared" ref="D43:L43" si="2">D44</f>
        <v>0</v>
      </c>
      <c r="E43" s="77">
        <f t="shared" si="2"/>
        <v>0</v>
      </c>
      <c r="F43" s="78">
        <f t="shared" si="2"/>
        <v>0</v>
      </c>
      <c r="G43" s="76">
        <f t="shared" si="2"/>
        <v>0</v>
      </c>
      <c r="H43" s="77">
        <f t="shared" si="2"/>
        <v>0</v>
      </c>
      <c r="I43" s="78">
        <f t="shared" si="2"/>
        <v>0</v>
      </c>
      <c r="J43" s="76">
        <f t="shared" si="2"/>
        <v>0</v>
      </c>
      <c r="K43" s="77">
        <f t="shared" si="2"/>
        <v>0</v>
      </c>
      <c r="L43" s="78">
        <f t="shared" si="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SUM(N46:N47)</f>
        <v>0</v>
      </c>
      <c r="O45" s="114">
        <f>SUM(O46:O47)</f>
        <v>0</v>
      </c>
      <c r="P45" s="117"/>
    </row>
    <row r="46" spans="1:16" ht="24" hidden="1" customHeight="1" x14ac:dyDescent="0.25">
      <c r="A46" s="135">
        <v>23410</v>
      </c>
      <c r="B46" s="136" t="s">
        <v>67</v>
      </c>
      <c r="C46" s="120">
        <f>O46</f>
        <v>0</v>
      </c>
      <c r="D46" s="124" t="s">
        <v>45</v>
      </c>
      <c r="E46" s="125" t="s">
        <v>45</v>
      </c>
      <c r="F46" s="126" t="s">
        <v>45</v>
      </c>
      <c r="G46" s="124" t="s">
        <v>45</v>
      </c>
      <c r="H46" s="125" t="s">
        <v>45</v>
      </c>
      <c r="I46" s="126" t="s">
        <v>45</v>
      </c>
      <c r="J46" s="124" t="s">
        <v>45</v>
      </c>
      <c r="K46" s="125" t="s">
        <v>45</v>
      </c>
      <c r="L46" s="126" t="s">
        <v>45</v>
      </c>
      <c r="M46" s="137"/>
      <c r="N46" s="138"/>
      <c r="O46" s="139">
        <f>N46+M46</f>
        <v>0</v>
      </c>
      <c r="P46" s="127"/>
    </row>
    <row r="47" spans="1:16" ht="24" hidden="1" customHeight="1" x14ac:dyDescent="0.25">
      <c r="A47" s="135">
        <v>23510</v>
      </c>
      <c r="B47" s="136" t="s">
        <v>68</v>
      </c>
      <c r="C47" s="120">
        <f>O47</f>
        <v>0</v>
      </c>
      <c r="D47" s="124" t="s">
        <v>45</v>
      </c>
      <c r="E47" s="125" t="s">
        <v>45</v>
      </c>
      <c r="F47" s="126" t="s">
        <v>45</v>
      </c>
      <c r="G47" s="124" t="s">
        <v>45</v>
      </c>
      <c r="H47" s="125" t="s">
        <v>45</v>
      </c>
      <c r="I47" s="126" t="s">
        <v>45</v>
      </c>
      <c r="J47" s="124" t="s">
        <v>45</v>
      </c>
      <c r="K47" s="125" t="s">
        <v>45</v>
      </c>
      <c r="L47" s="126" t="s">
        <v>45</v>
      </c>
      <c r="M47" s="137"/>
      <c r="N47" s="138"/>
      <c r="O47" s="139">
        <f>N47+M47</f>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ref="C50:C113" si="3">F50+I50+L50+O50</f>
        <v>3340884</v>
      </c>
      <c r="D50" s="157">
        <f t="shared" ref="D50:O50" si="4">SUM(D51,D286)</f>
        <v>3340884</v>
      </c>
      <c r="E50" s="158">
        <f t="shared" si="4"/>
        <v>0</v>
      </c>
      <c r="F50" s="159">
        <f t="shared" si="4"/>
        <v>3340884</v>
      </c>
      <c r="G50" s="157">
        <f t="shared" si="4"/>
        <v>0</v>
      </c>
      <c r="H50" s="158">
        <f t="shared" si="4"/>
        <v>0</v>
      </c>
      <c r="I50" s="159">
        <f t="shared" si="4"/>
        <v>0</v>
      </c>
      <c r="J50" s="32">
        <f t="shared" si="4"/>
        <v>0</v>
      </c>
      <c r="K50" s="33">
        <f t="shared" si="4"/>
        <v>0</v>
      </c>
      <c r="L50" s="34">
        <f t="shared" si="4"/>
        <v>0</v>
      </c>
      <c r="M50" s="32">
        <f t="shared" si="4"/>
        <v>0</v>
      </c>
      <c r="N50" s="33">
        <f t="shared" si="4"/>
        <v>0</v>
      </c>
      <c r="O50" s="34">
        <f t="shared" si="4"/>
        <v>0</v>
      </c>
      <c r="P50" s="35"/>
    </row>
    <row r="51" spans="1:16" s="28" customFormat="1" ht="36.75" thickTop="1" x14ac:dyDescent="0.25">
      <c r="A51" s="160"/>
      <c r="B51" s="161" t="s">
        <v>71</v>
      </c>
      <c r="C51" s="162">
        <f t="shared" si="3"/>
        <v>3340884</v>
      </c>
      <c r="D51" s="163">
        <f t="shared" ref="D51:O51" si="5">SUM(D52,D194)</f>
        <v>3340884</v>
      </c>
      <c r="E51" s="164">
        <f t="shared" si="5"/>
        <v>0</v>
      </c>
      <c r="F51" s="165">
        <f t="shared" si="5"/>
        <v>3340884</v>
      </c>
      <c r="G51" s="163">
        <f t="shared" si="5"/>
        <v>0</v>
      </c>
      <c r="H51" s="164">
        <f t="shared" si="5"/>
        <v>0</v>
      </c>
      <c r="I51" s="165">
        <f t="shared" si="5"/>
        <v>0</v>
      </c>
      <c r="J51" s="166">
        <f t="shared" si="5"/>
        <v>0</v>
      </c>
      <c r="K51" s="167">
        <f t="shared" si="5"/>
        <v>0</v>
      </c>
      <c r="L51" s="168">
        <f t="shared" si="5"/>
        <v>0</v>
      </c>
      <c r="M51" s="166">
        <f t="shared" si="5"/>
        <v>0</v>
      </c>
      <c r="N51" s="167">
        <f t="shared" si="5"/>
        <v>0</v>
      </c>
      <c r="O51" s="168">
        <f t="shared" si="5"/>
        <v>0</v>
      </c>
      <c r="P51" s="169"/>
    </row>
    <row r="52" spans="1:16" s="28" customFormat="1" ht="24" x14ac:dyDescent="0.25">
      <c r="A52" s="24"/>
      <c r="B52" s="22" t="s">
        <v>72</v>
      </c>
      <c r="C52" s="170">
        <f t="shared" si="3"/>
        <v>3305134</v>
      </c>
      <c r="D52" s="171">
        <f t="shared" ref="D52:O52" si="6">SUM(D53,D75,D173,D187)</f>
        <v>3305134</v>
      </c>
      <c r="E52" s="172">
        <f t="shared" si="6"/>
        <v>0</v>
      </c>
      <c r="F52" s="173">
        <f t="shared" si="6"/>
        <v>3305134</v>
      </c>
      <c r="G52" s="171">
        <f t="shared" si="6"/>
        <v>0</v>
      </c>
      <c r="H52" s="172">
        <f t="shared" si="6"/>
        <v>0</v>
      </c>
      <c r="I52" s="173">
        <f t="shared" si="6"/>
        <v>0</v>
      </c>
      <c r="J52" s="171">
        <f t="shared" si="6"/>
        <v>0</v>
      </c>
      <c r="K52" s="172">
        <f t="shared" si="6"/>
        <v>0</v>
      </c>
      <c r="L52" s="173">
        <f t="shared" si="6"/>
        <v>0</v>
      </c>
      <c r="M52" s="171">
        <f t="shared" si="6"/>
        <v>0</v>
      </c>
      <c r="N52" s="172">
        <f t="shared" si="6"/>
        <v>0</v>
      </c>
      <c r="O52" s="173">
        <f t="shared" si="6"/>
        <v>0</v>
      </c>
      <c r="P52" s="174"/>
    </row>
    <row r="53" spans="1:16" s="28" customFormat="1" x14ac:dyDescent="0.25">
      <c r="A53" s="175">
        <v>1000</v>
      </c>
      <c r="B53" s="175" t="s">
        <v>73</v>
      </c>
      <c r="C53" s="176">
        <f t="shared" si="3"/>
        <v>3284327</v>
      </c>
      <c r="D53" s="177">
        <f t="shared" ref="D53:O53" si="7">SUM(D54,D67)</f>
        <v>3284327</v>
      </c>
      <c r="E53" s="178">
        <f t="shared" si="7"/>
        <v>0</v>
      </c>
      <c r="F53" s="179">
        <f t="shared" si="7"/>
        <v>3284327</v>
      </c>
      <c r="G53" s="177">
        <f t="shared" si="7"/>
        <v>0</v>
      </c>
      <c r="H53" s="178">
        <f t="shared" si="7"/>
        <v>0</v>
      </c>
      <c r="I53" s="179">
        <f t="shared" si="7"/>
        <v>0</v>
      </c>
      <c r="J53" s="177">
        <f t="shared" si="7"/>
        <v>0</v>
      </c>
      <c r="K53" s="178">
        <f t="shared" si="7"/>
        <v>0</v>
      </c>
      <c r="L53" s="179">
        <f t="shared" si="7"/>
        <v>0</v>
      </c>
      <c r="M53" s="177">
        <f t="shared" si="7"/>
        <v>0</v>
      </c>
      <c r="N53" s="178">
        <f t="shared" si="7"/>
        <v>0</v>
      </c>
      <c r="O53" s="179">
        <f t="shared" si="7"/>
        <v>0</v>
      </c>
      <c r="P53" s="180"/>
    </row>
    <row r="54" spans="1:16" x14ac:dyDescent="0.25">
      <c r="A54" s="67">
        <v>1100</v>
      </c>
      <c r="B54" s="181" t="s">
        <v>74</v>
      </c>
      <c r="C54" s="68">
        <f t="shared" si="3"/>
        <v>2523983</v>
      </c>
      <c r="D54" s="182">
        <f t="shared" ref="D54:O54" si="8">SUM(D55,D58,D66)</f>
        <v>2523983</v>
      </c>
      <c r="E54" s="183">
        <f t="shared" si="8"/>
        <v>0</v>
      </c>
      <c r="F54" s="71">
        <f t="shared" si="8"/>
        <v>2523983</v>
      </c>
      <c r="G54" s="182">
        <f t="shared" si="8"/>
        <v>0</v>
      </c>
      <c r="H54" s="183">
        <f t="shared" si="8"/>
        <v>0</v>
      </c>
      <c r="I54" s="71">
        <f t="shared" si="8"/>
        <v>0</v>
      </c>
      <c r="J54" s="182">
        <f t="shared" si="8"/>
        <v>0</v>
      </c>
      <c r="K54" s="183">
        <f t="shared" si="8"/>
        <v>0</v>
      </c>
      <c r="L54" s="71">
        <f t="shared" si="8"/>
        <v>0</v>
      </c>
      <c r="M54" s="182">
        <f t="shared" si="8"/>
        <v>0</v>
      </c>
      <c r="N54" s="183">
        <f t="shared" si="8"/>
        <v>0</v>
      </c>
      <c r="O54" s="71">
        <f t="shared" si="8"/>
        <v>0</v>
      </c>
      <c r="P54" s="75"/>
    </row>
    <row r="55" spans="1:16" x14ac:dyDescent="0.25">
      <c r="A55" s="184">
        <v>1110</v>
      </c>
      <c r="B55" s="136" t="s">
        <v>75</v>
      </c>
      <c r="C55" s="141">
        <f t="shared" si="3"/>
        <v>2193999</v>
      </c>
      <c r="D55" s="185">
        <f t="shared" ref="D55:O55" si="9">SUM(D56:D57)</f>
        <v>2193999</v>
      </c>
      <c r="E55" s="186">
        <f t="shared" si="9"/>
        <v>0</v>
      </c>
      <c r="F55" s="139">
        <f t="shared" si="9"/>
        <v>2193999</v>
      </c>
      <c r="G55" s="185">
        <f t="shared" si="9"/>
        <v>0</v>
      </c>
      <c r="H55" s="186">
        <f t="shared" si="9"/>
        <v>0</v>
      </c>
      <c r="I55" s="139">
        <f t="shared" si="9"/>
        <v>0</v>
      </c>
      <c r="J55" s="185">
        <f t="shared" si="9"/>
        <v>0</v>
      </c>
      <c r="K55" s="186">
        <f t="shared" si="9"/>
        <v>0</v>
      </c>
      <c r="L55" s="139">
        <f t="shared" si="9"/>
        <v>0</v>
      </c>
      <c r="M55" s="185">
        <f t="shared" si="9"/>
        <v>0</v>
      </c>
      <c r="N55" s="186">
        <f t="shared" si="9"/>
        <v>0</v>
      </c>
      <c r="O55" s="139">
        <f t="shared" si="9"/>
        <v>0</v>
      </c>
      <c r="P55" s="127"/>
    </row>
    <row r="56" spans="1:16" ht="12" hidden="1" customHeight="1" x14ac:dyDescent="0.25">
      <c r="A56" s="44">
        <v>1111</v>
      </c>
      <c r="B56" s="80" t="s">
        <v>76</v>
      </c>
      <c r="C56" s="81">
        <f t="shared" si="3"/>
        <v>0</v>
      </c>
      <c r="D56" s="46">
        <v>0</v>
      </c>
      <c r="E56" s="47"/>
      <c r="F56" s="132">
        <f>D56+E56</f>
        <v>0</v>
      </c>
      <c r="G56" s="46"/>
      <c r="H56" s="47"/>
      <c r="I56" s="132">
        <f>G56+H56</f>
        <v>0</v>
      </c>
      <c r="J56" s="46"/>
      <c r="K56" s="47"/>
      <c r="L56" s="132">
        <f>K56+J56</f>
        <v>0</v>
      </c>
      <c r="M56" s="46"/>
      <c r="N56" s="47"/>
      <c r="O56" s="132">
        <f>N56+M56</f>
        <v>0</v>
      </c>
      <c r="P56" s="49"/>
    </row>
    <row r="57" spans="1:16" ht="24" customHeight="1" x14ac:dyDescent="0.25">
      <c r="A57" s="51">
        <v>1119</v>
      </c>
      <c r="B57" s="87" t="s">
        <v>77</v>
      </c>
      <c r="C57" s="88">
        <f t="shared" si="3"/>
        <v>2193999</v>
      </c>
      <c r="D57" s="53">
        <f>2205999-12000</f>
        <v>2193999</v>
      </c>
      <c r="E57" s="54"/>
      <c r="F57" s="55">
        <f>D57+E57</f>
        <v>2193999</v>
      </c>
      <c r="G57" s="53"/>
      <c r="H57" s="54"/>
      <c r="I57" s="55">
        <f>G57+H57</f>
        <v>0</v>
      </c>
      <c r="J57" s="53"/>
      <c r="K57" s="54"/>
      <c r="L57" s="55">
        <f>K57+J57</f>
        <v>0</v>
      </c>
      <c r="M57" s="53"/>
      <c r="N57" s="54"/>
      <c r="O57" s="55">
        <f>N57+M57</f>
        <v>0</v>
      </c>
      <c r="P57" s="57"/>
    </row>
    <row r="58" spans="1:16" x14ac:dyDescent="0.25">
      <c r="A58" s="187">
        <v>1140</v>
      </c>
      <c r="B58" s="87" t="s">
        <v>78</v>
      </c>
      <c r="C58" s="88">
        <f t="shared" si="3"/>
        <v>269541</v>
      </c>
      <c r="D58" s="188">
        <f t="shared" ref="D58:O58" si="10">SUM(D59:D65)</f>
        <v>269541</v>
      </c>
      <c r="E58" s="189">
        <f t="shared" si="10"/>
        <v>0</v>
      </c>
      <c r="F58" s="55">
        <f t="shared" si="10"/>
        <v>269541</v>
      </c>
      <c r="G58" s="188">
        <f t="shared" si="10"/>
        <v>0</v>
      </c>
      <c r="H58" s="189">
        <f t="shared" si="10"/>
        <v>0</v>
      </c>
      <c r="I58" s="55">
        <f t="shared" si="10"/>
        <v>0</v>
      </c>
      <c r="J58" s="188">
        <f t="shared" si="10"/>
        <v>0</v>
      </c>
      <c r="K58" s="189">
        <f t="shared" si="10"/>
        <v>0</v>
      </c>
      <c r="L58" s="55">
        <f t="shared" si="10"/>
        <v>0</v>
      </c>
      <c r="M58" s="188">
        <f t="shared" si="10"/>
        <v>0</v>
      </c>
      <c r="N58" s="189">
        <f t="shared" si="10"/>
        <v>0</v>
      </c>
      <c r="O58" s="55">
        <f t="shared" si="10"/>
        <v>0</v>
      </c>
      <c r="P58" s="57"/>
    </row>
    <row r="59" spans="1:16" ht="12" hidden="1" customHeight="1" x14ac:dyDescent="0.25">
      <c r="A59" s="51">
        <v>1141</v>
      </c>
      <c r="B59" s="87" t="s">
        <v>79</v>
      </c>
      <c r="C59" s="88">
        <f t="shared" si="3"/>
        <v>0</v>
      </c>
      <c r="D59" s="53">
        <v>0</v>
      </c>
      <c r="E59" s="54"/>
      <c r="F59" s="55">
        <f t="shared" ref="F59:F66" si="11">D59+E59</f>
        <v>0</v>
      </c>
      <c r="G59" s="53"/>
      <c r="H59" s="54"/>
      <c r="I59" s="55">
        <f t="shared" ref="I59:I66" si="12">G59+H59</f>
        <v>0</v>
      </c>
      <c r="J59" s="53"/>
      <c r="K59" s="54"/>
      <c r="L59" s="55">
        <f t="shared" ref="L59:L66" si="13">K59+J59</f>
        <v>0</v>
      </c>
      <c r="M59" s="53"/>
      <c r="N59" s="54"/>
      <c r="O59" s="55">
        <f t="shared" ref="O59:O66" si="14">N59+M59</f>
        <v>0</v>
      </c>
      <c r="P59" s="57"/>
    </row>
    <row r="60" spans="1:16" ht="24.75" customHeight="1" x14ac:dyDescent="0.25">
      <c r="A60" s="51">
        <v>1142</v>
      </c>
      <c r="B60" s="87" t="s">
        <v>80</v>
      </c>
      <c r="C60" s="88">
        <f t="shared" si="3"/>
        <v>15000</v>
      </c>
      <c r="D60" s="53">
        <v>15000</v>
      </c>
      <c r="E60" s="54"/>
      <c r="F60" s="55">
        <f t="shared" si="11"/>
        <v>15000</v>
      </c>
      <c r="G60" s="53"/>
      <c r="H60" s="54"/>
      <c r="I60" s="55">
        <f t="shared" si="12"/>
        <v>0</v>
      </c>
      <c r="J60" s="53"/>
      <c r="K60" s="54"/>
      <c r="L60" s="55">
        <f t="shared" si="13"/>
        <v>0</v>
      </c>
      <c r="M60" s="53"/>
      <c r="N60" s="54"/>
      <c r="O60" s="55">
        <f t="shared" si="14"/>
        <v>0</v>
      </c>
      <c r="P60" s="57"/>
    </row>
    <row r="61" spans="1:16" ht="24" hidden="1" customHeight="1" x14ac:dyDescent="0.25">
      <c r="A61" s="51">
        <v>1145</v>
      </c>
      <c r="B61" s="87" t="s">
        <v>81</v>
      </c>
      <c r="C61" s="88">
        <f t="shared" si="3"/>
        <v>0</v>
      </c>
      <c r="D61" s="53">
        <v>0</v>
      </c>
      <c r="E61" s="54"/>
      <c r="F61" s="55">
        <f t="shared" si="11"/>
        <v>0</v>
      </c>
      <c r="G61" s="53"/>
      <c r="H61" s="54"/>
      <c r="I61" s="55">
        <f t="shared" si="12"/>
        <v>0</v>
      </c>
      <c r="J61" s="53"/>
      <c r="K61" s="54"/>
      <c r="L61" s="55">
        <f t="shared" si="13"/>
        <v>0</v>
      </c>
      <c r="M61" s="53"/>
      <c r="N61" s="54"/>
      <c r="O61" s="55">
        <f t="shared" si="14"/>
        <v>0</v>
      </c>
      <c r="P61" s="57"/>
    </row>
    <row r="62" spans="1:16" ht="27.75" customHeight="1" x14ac:dyDescent="0.25">
      <c r="A62" s="51">
        <v>1146</v>
      </c>
      <c r="B62" s="87" t="s">
        <v>82</v>
      </c>
      <c r="C62" s="88">
        <f t="shared" si="3"/>
        <v>45000</v>
      </c>
      <c r="D62" s="53">
        <v>45000</v>
      </c>
      <c r="E62" s="54"/>
      <c r="F62" s="55">
        <f t="shared" si="11"/>
        <v>45000</v>
      </c>
      <c r="G62" s="53"/>
      <c r="H62" s="54"/>
      <c r="I62" s="55">
        <f t="shared" si="12"/>
        <v>0</v>
      </c>
      <c r="J62" s="53"/>
      <c r="K62" s="54"/>
      <c r="L62" s="55">
        <f t="shared" si="13"/>
        <v>0</v>
      </c>
      <c r="M62" s="53"/>
      <c r="N62" s="54"/>
      <c r="O62" s="55">
        <f t="shared" si="14"/>
        <v>0</v>
      </c>
      <c r="P62" s="57"/>
    </row>
    <row r="63" spans="1:16" ht="12" customHeight="1" x14ac:dyDescent="0.25">
      <c r="A63" s="51">
        <v>1147</v>
      </c>
      <c r="B63" s="87" t="s">
        <v>83</v>
      </c>
      <c r="C63" s="88">
        <f t="shared" si="3"/>
        <v>54415</v>
      </c>
      <c r="D63" s="53">
        <v>54415</v>
      </c>
      <c r="E63" s="54"/>
      <c r="F63" s="55">
        <f t="shared" si="11"/>
        <v>54415</v>
      </c>
      <c r="G63" s="53"/>
      <c r="H63" s="54"/>
      <c r="I63" s="55">
        <f t="shared" si="12"/>
        <v>0</v>
      </c>
      <c r="J63" s="53"/>
      <c r="K63" s="54"/>
      <c r="L63" s="55">
        <f t="shared" si="13"/>
        <v>0</v>
      </c>
      <c r="M63" s="53"/>
      <c r="N63" s="54"/>
      <c r="O63" s="55">
        <f t="shared" si="14"/>
        <v>0</v>
      </c>
      <c r="P63" s="57"/>
    </row>
    <row r="64" spans="1:16" ht="12" customHeight="1" x14ac:dyDescent="0.25">
      <c r="A64" s="51">
        <v>1148</v>
      </c>
      <c r="B64" s="87" t="s">
        <v>84</v>
      </c>
      <c r="C64" s="88">
        <f t="shared" si="3"/>
        <v>155126</v>
      </c>
      <c r="D64" s="53">
        <v>155126</v>
      </c>
      <c r="E64" s="54"/>
      <c r="F64" s="55">
        <f t="shared" si="11"/>
        <v>155126</v>
      </c>
      <c r="G64" s="53"/>
      <c r="H64" s="54"/>
      <c r="I64" s="55">
        <f t="shared" si="12"/>
        <v>0</v>
      </c>
      <c r="J64" s="53"/>
      <c r="K64" s="54"/>
      <c r="L64" s="55">
        <f t="shared" si="13"/>
        <v>0</v>
      </c>
      <c r="M64" s="53"/>
      <c r="N64" s="54"/>
      <c r="O64" s="55">
        <f t="shared" si="14"/>
        <v>0</v>
      </c>
      <c r="P64" s="57"/>
    </row>
    <row r="65" spans="1:16" ht="24" hidden="1" customHeight="1" x14ac:dyDescent="0.25">
      <c r="A65" s="51">
        <v>1149</v>
      </c>
      <c r="B65" s="87" t="s">
        <v>85</v>
      </c>
      <c r="C65" s="88">
        <f t="shared" si="3"/>
        <v>0</v>
      </c>
      <c r="D65" s="53">
        <v>0</v>
      </c>
      <c r="E65" s="54"/>
      <c r="F65" s="55">
        <f t="shared" si="11"/>
        <v>0</v>
      </c>
      <c r="G65" s="53"/>
      <c r="H65" s="54"/>
      <c r="I65" s="55">
        <f t="shared" si="12"/>
        <v>0</v>
      </c>
      <c r="J65" s="53"/>
      <c r="K65" s="54"/>
      <c r="L65" s="55">
        <f t="shared" si="13"/>
        <v>0</v>
      </c>
      <c r="M65" s="53"/>
      <c r="N65" s="54"/>
      <c r="O65" s="55">
        <f t="shared" si="14"/>
        <v>0</v>
      </c>
      <c r="P65" s="57"/>
    </row>
    <row r="66" spans="1:16" ht="36" customHeight="1" x14ac:dyDescent="0.25">
      <c r="A66" s="184">
        <v>1150</v>
      </c>
      <c r="B66" s="136" t="s">
        <v>86</v>
      </c>
      <c r="C66" s="141">
        <f t="shared" si="3"/>
        <v>60443</v>
      </c>
      <c r="D66" s="142">
        <v>60443</v>
      </c>
      <c r="E66" s="143"/>
      <c r="F66" s="139">
        <f t="shared" si="11"/>
        <v>60443</v>
      </c>
      <c r="G66" s="142"/>
      <c r="H66" s="143"/>
      <c r="I66" s="139">
        <f t="shared" si="12"/>
        <v>0</v>
      </c>
      <c r="J66" s="142"/>
      <c r="K66" s="143"/>
      <c r="L66" s="139">
        <f t="shared" si="13"/>
        <v>0</v>
      </c>
      <c r="M66" s="142"/>
      <c r="N66" s="143"/>
      <c r="O66" s="139">
        <f t="shared" si="14"/>
        <v>0</v>
      </c>
      <c r="P66" s="127"/>
    </row>
    <row r="67" spans="1:16" ht="24" x14ac:dyDescent="0.25">
      <c r="A67" s="67">
        <v>1200</v>
      </c>
      <c r="B67" s="181" t="s">
        <v>87</v>
      </c>
      <c r="C67" s="68">
        <f t="shared" si="3"/>
        <v>760344</v>
      </c>
      <c r="D67" s="182">
        <f t="shared" ref="D67:O67" si="15">SUM(D68:D69)</f>
        <v>760344</v>
      </c>
      <c r="E67" s="183">
        <f t="shared" si="15"/>
        <v>0</v>
      </c>
      <c r="F67" s="71">
        <f t="shared" si="15"/>
        <v>760344</v>
      </c>
      <c r="G67" s="182">
        <f t="shared" si="15"/>
        <v>0</v>
      </c>
      <c r="H67" s="183">
        <f t="shared" si="15"/>
        <v>0</v>
      </c>
      <c r="I67" s="71">
        <f t="shared" si="15"/>
        <v>0</v>
      </c>
      <c r="J67" s="182">
        <f t="shared" si="15"/>
        <v>0</v>
      </c>
      <c r="K67" s="183">
        <f t="shared" si="15"/>
        <v>0</v>
      </c>
      <c r="L67" s="71">
        <f t="shared" si="15"/>
        <v>0</v>
      </c>
      <c r="M67" s="182">
        <f t="shared" si="15"/>
        <v>0</v>
      </c>
      <c r="N67" s="183">
        <f t="shared" si="15"/>
        <v>0</v>
      </c>
      <c r="O67" s="71">
        <f t="shared" si="15"/>
        <v>0</v>
      </c>
      <c r="P67" s="75"/>
    </row>
    <row r="68" spans="1:16" ht="24" customHeight="1" x14ac:dyDescent="0.25">
      <c r="A68" s="190">
        <v>1210</v>
      </c>
      <c r="B68" s="80" t="s">
        <v>88</v>
      </c>
      <c r="C68" s="81">
        <f t="shared" si="3"/>
        <v>611935</v>
      </c>
      <c r="D68" s="46">
        <f>619935-8000</f>
        <v>611935</v>
      </c>
      <c r="E68" s="47"/>
      <c r="F68" s="132">
        <f>D68+E68</f>
        <v>611935</v>
      </c>
      <c r="G68" s="46"/>
      <c r="H68" s="47"/>
      <c r="I68" s="132">
        <f>G68+H68</f>
        <v>0</v>
      </c>
      <c r="J68" s="46"/>
      <c r="K68" s="47"/>
      <c r="L68" s="132">
        <f>K68+J68</f>
        <v>0</v>
      </c>
      <c r="M68" s="46"/>
      <c r="N68" s="47"/>
      <c r="O68" s="132">
        <f>N68+M68</f>
        <v>0</v>
      </c>
      <c r="P68" s="49"/>
    </row>
    <row r="69" spans="1:16" ht="24" x14ac:dyDescent="0.25">
      <c r="A69" s="187">
        <v>1220</v>
      </c>
      <c r="B69" s="87" t="s">
        <v>90</v>
      </c>
      <c r="C69" s="88">
        <f t="shared" si="3"/>
        <v>148409</v>
      </c>
      <c r="D69" s="188">
        <f t="shared" ref="D69:O69" si="16">SUM(D70:D74)</f>
        <v>148409</v>
      </c>
      <c r="E69" s="189">
        <f t="shared" si="16"/>
        <v>0</v>
      </c>
      <c r="F69" s="55">
        <f t="shared" si="16"/>
        <v>148409</v>
      </c>
      <c r="G69" s="188">
        <f t="shared" si="16"/>
        <v>0</v>
      </c>
      <c r="H69" s="189">
        <f t="shared" si="16"/>
        <v>0</v>
      </c>
      <c r="I69" s="55">
        <f t="shared" si="16"/>
        <v>0</v>
      </c>
      <c r="J69" s="188">
        <f t="shared" si="16"/>
        <v>0</v>
      </c>
      <c r="K69" s="189">
        <f t="shared" si="16"/>
        <v>0</v>
      </c>
      <c r="L69" s="55">
        <f t="shared" si="16"/>
        <v>0</v>
      </c>
      <c r="M69" s="188">
        <f t="shared" si="16"/>
        <v>0</v>
      </c>
      <c r="N69" s="189">
        <f t="shared" si="16"/>
        <v>0</v>
      </c>
      <c r="O69" s="55">
        <f t="shared" si="16"/>
        <v>0</v>
      </c>
      <c r="P69" s="57"/>
    </row>
    <row r="70" spans="1:16" ht="48" customHeight="1" x14ac:dyDescent="0.25">
      <c r="A70" s="51">
        <v>1221</v>
      </c>
      <c r="B70" s="87" t="s">
        <v>91</v>
      </c>
      <c r="C70" s="88">
        <f t="shared" si="3"/>
        <v>119055</v>
      </c>
      <c r="D70" s="53">
        <v>119055</v>
      </c>
      <c r="E70" s="54"/>
      <c r="F70" s="55">
        <f>D70+E70</f>
        <v>119055</v>
      </c>
      <c r="G70" s="53"/>
      <c r="H70" s="54"/>
      <c r="I70" s="55">
        <f>G70+H70</f>
        <v>0</v>
      </c>
      <c r="J70" s="53"/>
      <c r="K70" s="54"/>
      <c r="L70" s="55">
        <f>K70+J70</f>
        <v>0</v>
      </c>
      <c r="M70" s="53"/>
      <c r="N70" s="54"/>
      <c r="O70" s="55">
        <f>N70+M70</f>
        <v>0</v>
      </c>
      <c r="P70" s="57"/>
    </row>
    <row r="71" spans="1:16" ht="12" customHeight="1" x14ac:dyDescent="0.25">
      <c r="A71" s="51">
        <v>1223</v>
      </c>
      <c r="B71" s="87" t="s">
        <v>92</v>
      </c>
      <c r="C71" s="88">
        <f t="shared" si="3"/>
        <v>1394</v>
      </c>
      <c r="D71" s="53">
        <v>1394</v>
      </c>
      <c r="E71" s="54"/>
      <c r="F71" s="55">
        <f>D71+E71</f>
        <v>1394</v>
      </c>
      <c r="G71" s="53"/>
      <c r="H71" s="54"/>
      <c r="I71" s="55">
        <f>G71+H71</f>
        <v>0</v>
      </c>
      <c r="J71" s="53"/>
      <c r="K71" s="54"/>
      <c r="L71" s="55">
        <f>K71+J71</f>
        <v>0</v>
      </c>
      <c r="M71" s="53"/>
      <c r="N71" s="54"/>
      <c r="O71" s="55">
        <f>N71+M71</f>
        <v>0</v>
      </c>
      <c r="P71" s="57"/>
    </row>
    <row r="72" spans="1:16" ht="24" hidden="1" customHeight="1" x14ac:dyDescent="0.25">
      <c r="A72" s="51">
        <v>1225</v>
      </c>
      <c r="B72" s="87" t="s">
        <v>93</v>
      </c>
      <c r="C72" s="88">
        <f t="shared" si="3"/>
        <v>0</v>
      </c>
      <c r="D72" s="53">
        <v>0</v>
      </c>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7" t="s">
        <v>94</v>
      </c>
      <c r="C73" s="88">
        <f t="shared" si="3"/>
        <v>27960</v>
      </c>
      <c r="D73" s="53">
        <v>27960</v>
      </c>
      <c r="E73" s="54"/>
      <c r="F73" s="55">
        <f>D73+E73</f>
        <v>27960</v>
      </c>
      <c r="G73" s="53"/>
      <c r="H73" s="54"/>
      <c r="I73" s="55">
        <f>G73+H73</f>
        <v>0</v>
      </c>
      <c r="J73" s="53"/>
      <c r="K73" s="54"/>
      <c r="L73" s="55">
        <f>K73+J73</f>
        <v>0</v>
      </c>
      <c r="M73" s="53"/>
      <c r="N73" s="54"/>
      <c r="O73" s="55">
        <f>N73+M73</f>
        <v>0</v>
      </c>
      <c r="P73" s="57"/>
    </row>
    <row r="74" spans="1:16" ht="48" hidden="1" customHeight="1" x14ac:dyDescent="0.25">
      <c r="A74" s="51">
        <v>1228</v>
      </c>
      <c r="B74" s="87" t="s">
        <v>95</v>
      </c>
      <c r="C74" s="88">
        <f t="shared" si="3"/>
        <v>0</v>
      </c>
      <c r="D74" s="53">
        <v>0</v>
      </c>
      <c r="E74" s="54"/>
      <c r="F74" s="55">
        <f>D74+E74</f>
        <v>0</v>
      </c>
      <c r="G74" s="53"/>
      <c r="H74" s="54"/>
      <c r="I74" s="55">
        <f>G74+H74</f>
        <v>0</v>
      </c>
      <c r="J74" s="53"/>
      <c r="K74" s="54"/>
      <c r="L74" s="55">
        <f>K74+J74</f>
        <v>0</v>
      </c>
      <c r="M74" s="53"/>
      <c r="N74" s="54"/>
      <c r="O74" s="55">
        <f>N74+M74</f>
        <v>0</v>
      </c>
      <c r="P74" s="57"/>
    </row>
    <row r="75" spans="1:16" x14ac:dyDescent="0.25">
      <c r="A75" s="175">
        <v>2000</v>
      </c>
      <c r="B75" s="175" t="s">
        <v>96</v>
      </c>
      <c r="C75" s="176">
        <f t="shared" si="3"/>
        <v>20807</v>
      </c>
      <c r="D75" s="177">
        <f t="shared" ref="D75:O75" si="17">SUM(D76,D83,D130,D164,D165,D172)</f>
        <v>20807</v>
      </c>
      <c r="E75" s="178">
        <f t="shared" si="17"/>
        <v>0</v>
      </c>
      <c r="F75" s="179">
        <f t="shared" si="17"/>
        <v>20807</v>
      </c>
      <c r="G75" s="177">
        <f t="shared" si="17"/>
        <v>0</v>
      </c>
      <c r="H75" s="178">
        <f t="shared" si="17"/>
        <v>0</v>
      </c>
      <c r="I75" s="179">
        <f t="shared" si="17"/>
        <v>0</v>
      </c>
      <c r="J75" s="177">
        <f t="shared" si="17"/>
        <v>0</v>
      </c>
      <c r="K75" s="178">
        <f t="shared" si="17"/>
        <v>0</v>
      </c>
      <c r="L75" s="179">
        <f t="shared" si="17"/>
        <v>0</v>
      </c>
      <c r="M75" s="177">
        <f t="shared" si="17"/>
        <v>0</v>
      </c>
      <c r="N75" s="178">
        <f t="shared" si="17"/>
        <v>0</v>
      </c>
      <c r="O75" s="179">
        <f t="shared" si="17"/>
        <v>0</v>
      </c>
      <c r="P75" s="180"/>
    </row>
    <row r="76" spans="1:16" ht="24" hidden="1" x14ac:dyDescent="0.25">
      <c r="A76" s="67">
        <v>2100</v>
      </c>
      <c r="B76" s="181" t="s">
        <v>97</v>
      </c>
      <c r="C76" s="68">
        <f t="shared" si="3"/>
        <v>0</v>
      </c>
      <c r="D76" s="182">
        <f t="shared" ref="D76:O76" si="18">SUM(D77,D80)</f>
        <v>0</v>
      </c>
      <c r="E76" s="183">
        <f t="shared" si="18"/>
        <v>0</v>
      </c>
      <c r="F76" s="71">
        <f t="shared" si="18"/>
        <v>0</v>
      </c>
      <c r="G76" s="182">
        <f t="shared" si="18"/>
        <v>0</v>
      </c>
      <c r="H76" s="183">
        <f t="shared" si="18"/>
        <v>0</v>
      </c>
      <c r="I76" s="71">
        <f t="shared" si="18"/>
        <v>0</v>
      </c>
      <c r="J76" s="182">
        <f t="shared" si="18"/>
        <v>0</v>
      </c>
      <c r="K76" s="183">
        <f t="shared" si="18"/>
        <v>0</v>
      </c>
      <c r="L76" s="71">
        <f t="shared" si="18"/>
        <v>0</v>
      </c>
      <c r="M76" s="182">
        <f t="shared" si="18"/>
        <v>0</v>
      </c>
      <c r="N76" s="183">
        <f t="shared" si="18"/>
        <v>0</v>
      </c>
      <c r="O76" s="71">
        <f t="shared" si="18"/>
        <v>0</v>
      </c>
      <c r="P76" s="75"/>
    </row>
    <row r="77" spans="1:16" ht="24" hidden="1" x14ac:dyDescent="0.25">
      <c r="A77" s="190">
        <v>2110</v>
      </c>
      <c r="B77" s="80" t="s">
        <v>98</v>
      </c>
      <c r="C77" s="81">
        <f t="shared" si="3"/>
        <v>0</v>
      </c>
      <c r="D77" s="191">
        <f t="shared" ref="D77:O77" si="19">SUM(D78:D79)</f>
        <v>0</v>
      </c>
      <c r="E77" s="192">
        <f t="shared" si="19"/>
        <v>0</v>
      </c>
      <c r="F77" s="132">
        <f t="shared" si="19"/>
        <v>0</v>
      </c>
      <c r="G77" s="191">
        <f t="shared" si="19"/>
        <v>0</v>
      </c>
      <c r="H77" s="192">
        <f t="shared" si="19"/>
        <v>0</v>
      </c>
      <c r="I77" s="132">
        <f t="shared" si="19"/>
        <v>0</v>
      </c>
      <c r="J77" s="191">
        <f t="shared" si="19"/>
        <v>0</v>
      </c>
      <c r="K77" s="192">
        <f t="shared" si="19"/>
        <v>0</v>
      </c>
      <c r="L77" s="132">
        <f t="shared" si="19"/>
        <v>0</v>
      </c>
      <c r="M77" s="191">
        <f t="shared" si="19"/>
        <v>0</v>
      </c>
      <c r="N77" s="192">
        <f t="shared" si="19"/>
        <v>0</v>
      </c>
      <c r="O77" s="132">
        <f t="shared" si="19"/>
        <v>0</v>
      </c>
      <c r="P77" s="49"/>
    </row>
    <row r="78" spans="1:16" ht="12" hidden="1" customHeight="1" x14ac:dyDescent="0.25">
      <c r="A78" s="51">
        <v>2111</v>
      </c>
      <c r="B78" s="87" t="s">
        <v>99</v>
      </c>
      <c r="C78" s="88">
        <f t="shared" si="3"/>
        <v>0</v>
      </c>
      <c r="D78" s="193">
        <v>0</v>
      </c>
      <c r="E78" s="194"/>
      <c r="F78" s="55">
        <f>D78+E78</f>
        <v>0</v>
      </c>
      <c r="G78" s="53"/>
      <c r="H78" s="54"/>
      <c r="I78" s="55">
        <f>G78+H78</f>
        <v>0</v>
      </c>
      <c r="J78" s="53"/>
      <c r="K78" s="54"/>
      <c r="L78" s="55">
        <f>K78+J78</f>
        <v>0</v>
      </c>
      <c r="M78" s="53"/>
      <c r="N78" s="54"/>
      <c r="O78" s="55">
        <f>N78+M78</f>
        <v>0</v>
      </c>
      <c r="P78" s="57"/>
    </row>
    <row r="79" spans="1:16" ht="24" hidden="1" customHeight="1" x14ac:dyDescent="0.25">
      <c r="A79" s="51">
        <v>2112</v>
      </c>
      <c r="B79" s="87" t="s">
        <v>100</v>
      </c>
      <c r="C79" s="88">
        <f t="shared" si="3"/>
        <v>0</v>
      </c>
      <c r="D79" s="193">
        <v>0</v>
      </c>
      <c r="E79" s="194"/>
      <c r="F79" s="55">
        <f>D79+E79</f>
        <v>0</v>
      </c>
      <c r="G79" s="53"/>
      <c r="H79" s="54"/>
      <c r="I79" s="55">
        <f>G79+H79</f>
        <v>0</v>
      </c>
      <c r="J79" s="53"/>
      <c r="K79" s="54"/>
      <c r="L79" s="55">
        <f>K79+J79</f>
        <v>0</v>
      </c>
      <c r="M79" s="53"/>
      <c r="N79" s="54"/>
      <c r="O79" s="55">
        <f>N79+M79</f>
        <v>0</v>
      </c>
      <c r="P79" s="57"/>
    </row>
    <row r="80" spans="1:16" ht="24" hidden="1" x14ac:dyDescent="0.25">
      <c r="A80" s="187">
        <v>2120</v>
      </c>
      <c r="B80" s="87" t="s">
        <v>101</v>
      </c>
      <c r="C80" s="88">
        <f t="shared" si="3"/>
        <v>0</v>
      </c>
      <c r="D80" s="188">
        <f t="shared" ref="D80:O80" si="20">SUM(D81:D82)</f>
        <v>0</v>
      </c>
      <c r="E80" s="189">
        <f t="shared" si="20"/>
        <v>0</v>
      </c>
      <c r="F80" s="55">
        <f t="shared" si="20"/>
        <v>0</v>
      </c>
      <c r="G80" s="188">
        <f t="shared" si="20"/>
        <v>0</v>
      </c>
      <c r="H80" s="189">
        <f t="shared" si="20"/>
        <v>0</v>
      </c>
      <c r="I80" s="55">
        <f t="shared" si="20"/>
        <v>0</v>
      </c>
      <c r="J80" s="188">
        <f t="shared" si="20"/>
        <v>0</v>
      </c>
      <c r="K80" s="189">
        <f t="shared" si="20"/>
        <v>0</v>
      </c>
      <c r="L80" s="55">
        <f t="shared" si="20"/>
        <v>0</v>
      </c>
      <c r="M80" s="188">
        <f t="shared" si="20"/>
        <v>0</v>
      </c>
      <c r="N80" s="189">
        <f t="shared" si="20"/>
        <v>0</v>
      </c>
      <c r="O80" s="55">
        <f t="shared" si="20"/>
        <v>0</v>
      </c>
      <c r="P80" s="57"/>
    </row>
    <row r="81" spans="1:16" ht="12" hidden="1" customHeight="1" x14ac:dyDescent="0.25">
      <c r="A81" s="51">
        <v>2121</v>
      </c>
      <c r="B81" s="87" t="s">
        <v>99</v>
      </c>
      <c r="C81" s="88">
        <f t="shared" si="3"/>
        <v>0</v>
      </c>
      <c r="D81" s="193">
        <v>0</v>
      </c>
      <c r="E81" s="194"/>
      <c r="F81" s="55">
        <f>D81+E81</f>
        <v>0</v>
      </c>
      <c r="G81" s="53"/>
      <c r="H81" s="54"/>
      <c r="I81" s="55">
        <f>G81+H81</f>
        <v>0</v>
      </c>
      <c r="J81" s="53"/>
      <c r="K81" s="54"/>
      <c r="L81" s="55">
        <f>K81+J81</f>
        <v>0</v>
      </c>
      <c r="M81" s="53"/>
      <c r="N81" s="54"/>
      <c r="O81" s="55">
        <f>N81+M81</f>
        <v>0</v>
      </c>
      <c r="P81" s="57"/>
    </row>
    <row r="82" spans="1:16" ht="24" hidden="1" customHeight="1" x14ac:dyDescent="0.25">
      <c r="A82" s="51">
        <v>2122</v>
      </c>
      <c r="B82" s="87" t="s">
        <v>100</v>
      </c>
      <c r="C82" s="88">
        <f t="shared" si="3"/>
        <v>0</v>
      </c>
      <c r="D82" s="193">
        <v>0</v>
      </c>
      <c r="E82" s="194"/>
      <c r="F82" s="55">
        <f>D82+E82</f>
        <v>0</v>
      </c>
      <c r="G82" s="53"/>
      <c r="H82" s="54"/>
      <c r="I82" s="55">
        <f>G82+H82</f>
        <v>0</v>
      </c>
      <c r="J82" s="53"/>
      <c r="K82" s="54"/>
      <c r="L82" s="55">
        <f>K82+J82</f>
        <v>0</v>
      </c>
      <c r="M82" s="53"/>
      <c r="N82" s="54"/>
      <c r="O82" s="55">
        <f>N82+M82</f>
        <v>0</v>
      </c>
      <c r="P82" s="57"/>
    </row>
    <row r="83" spans="1:16" x14ac:dyDescent="0.25">
      <c r="A83" s="67">
        <v>2200</v>
      </c>
      <c r="B83" s="181" t="s">
        <v>102</v>
      </c>
      <c r="C83" s="68">
        <f t="shared" si="3"/>
        <v>2507</v>
      </c>
      <c r="D83" s="182">
        <f t="shared" ref="D83:O83" si="21">SUM(D84,D89,D95,D103,D112,D116,D122,D128)</f>
        <v>2907</v>
      </c>
      <c r="E83" s="183">
        <f t="shared" si="21"/>
        <v>-400</v>
      </c>
      <c r="F83" s="71">
        <f t="shared" si="21"/>
        <v>2507</v>
      </c>
      <c r="G83" s="182">
        <f t="shared" si="21"/>
        <v>0</v>
      </c>
      <c r="H83" s="183">
        <f t="shared" si="21"/>
        <v>0</v>
      </c>
      <c r="I83" s="71">
        <f t="shared" si="21"/>
        <v>0</v>
      </c>
      <c r="J83" s="182">
        <f t="shared" si="21"/>
        <v>0</v>
      </c>
      <c r="K83" s="183">
        <f t="shared" si="21"/>
        <v>0</v>
      </c>
      <c r="L83" s="71">
        <f t="shared" si="21"/>
        <v>0</v>
      </c>
      <c r="M83" s="182">
        <f t="shared" si="21"/>
        <v>0</v>
      </c>
      <c r="N83" s="183">
        <f t="shared" si="21"/>
        <v>0</v>
      </c>
      <c r="O83" s="71">
        <f t="shared" si="21"/>
        <v>0</v>
      </c>
      <c r="P83" s="75"/>
    </row>
    <row r="84" spans="1:16" x14ac:dyDescent="0.25">
      <c r="A84" s="184">
        <v>2210</v>
      </c>
      <c r="B84" s="136" t="s">
        <v>103</v>
      </c>
      <c r="C84" s="141">
        <f t="shared" si="3"/>
        <v>1382</v>
      </c>
      <c r="D84" s="185">
        <f t="shared" ref="D84:O84" si="22">SUM(D85:D88)</f>
        <v>1782</v>
      </c>
      <c r="E84" s="186">
        <f t="shared" si="22"/>
        <v>-400</v>
      </c>
      <c r="F84" s="139">
        <f t="shared" si="22"/>
        <v>1382</v>
      </c>
      <c r="G84" s="185">
        <f t="shared" si="22"/>
        <v>0</v>
      </c>
      <c r="H84" s="186">
        <f t="shared" si="22"/>
        <v>0</v>
      </c>
      <c r="I84" s="139">
        <f t="shared" si="22"/>
        <v>0</v>
      </c>
      <c r="J84" s="185">
        <f t="shared" si="22"/>
        <v>0</v>
      </c>
      <c r="K84" s="186">
        <f t="shared" si="22"/>
        <v>0</v>
      </c>
      <c r="L84" s="139">
        <f t="shared" si="22"/>
        <v>0</v>
      </c>
      <c r="M84" s="185">
        <f t="shared" si="22"/>
        <v>0</v>
      </c>
      <c r="N84" s="186">
        <f t="shared" si="22"/>
        <v>0</v>
      </c>
      <c r="O84" s="139">
        <f t="shared" si="22"/>
        <v>0</v>
      </c>
      <c r="P84" s="127"/>
    </row>
    <row r="85" spans="1:16" ht="24" hidden="1" customHeight="1" x14ac:dyDescent="0.25">
      <c r="A85" s="44">
        <v>2211</v>
      </c>
      <c r="B85" s="80" t="s">
        <v>104</v>
      </c>
      <c r="C85" s="81">
        <f t="shared" si="3"/>
        <v>0</v>
      </c>
      <c r="D85" s="195">
        <v>0</v>
      </c>
      <c r="E85" s="196"/>
      <c r="F85" s="132">
        <f>D85+E85</f>
        <v>0</v>
      </c>
      <c r="G85" s="46"/>
      <c r="H85" s="47"/>
      <c r="I85" s="132">
        <f>G85+H85</f>
        <v>0</v>
      </c>
      <c r="J85" s="46"/>
      <c r="K85" s="47"/>
      <c r="L85" s="132">
        <f>K85+J85</f>
        <v>0</v>
      </c>
      <c r="M85" s="46"/>
      <c r="N85" s="47"/>
      <c r="O85" s="132">
        <f>N85+M85</f>
        <v>0</v>
      </c>
      <c r="P85" s="49"/>
    </row>
    <row r="86" spans="1:16" ht="36" hidden="1" customHeight="1" x14ac:dyDescent="0.25">
      <c r="A86" s="51">
        <v>2212</v>
      </c>
      <c r="B86" s="87" t="s">
        <v>105</v>
      </c>
      <c r="C86" s="88">
        <f t="shared" si="3"/>
        <v>0</v>
      </c>
      <c r="D86" s="193">
        <v>0</v>
      </c>
      <c r="E86" s="194"/>
      <c r="F86" s="55">
        <f>D86+E86</f>
        <v>0</v>
      </c>
      <c r="G86" s="53"/>
      <c r="H86" s="54"/>
      <c r="I86" s="55">
        <f>G86+H86</f>
        <v>0</v>
      </c>
      <c r="J86" s="53"/>
      <c r="K86" s="54"/>
      <c r="L86" s="55">
        <f>K86+J86</f>
        <v>0</v>
      </c>
      <c r="M86" s="53"/>
      <c r="N86" s="54"/>
      <c r="O86" s="55">
        <f>N86+M86</f>
        <v>0</v>
      </c>
      <c r="P86" s="57"/>
    </row>
    <row r="87" spans="1:16" ht="24" hidden="1" customHeight="1" x14ac:dyDescent="0.25">
      <c r="A87" s="51">
        <v>2214</v>
      </c>
      <c r="B87" s="87" t="s">
        <v>106</v>
      </c>
      <c r="C87" s="88">
        <f t="shared" si="3"/>
        <v>0</v>
      </c>
      <c r="D87" s="193">
        <v>0</v>
      </c>
      <c r="E87" s="194"/>
      <c r="F87" s="55">
        <f>D87+E87</f>
        <v>0</v>
      </c>
      <c r="G87" s="53"/>
      <c r="H87" s="54"/>
      <c r="I87" s="55">
        <f>G87+H87</f>
        <v>0</v>
      </c>
      <c r="J87" s="53"/>
      <c r="K87" s="54"/>
      <c r="L87" s="55">
        <f>K87+J87</f>
        <v>0</v>
      </c>
      <c r="M87" s="53"/>
      <c r="N87" s="54"/>
      <c r="O87" s="55">
        <f>N87+M87</f>
        <v>0</v>
      </c>
      <c r="P87" s="57"/>
    </row>
    <row r="88" spans="1:16" ht="44.25" customHeight="1" x14ac:dyDescent="0.25">
      <c r="A88" s="51">
        <v>2219</v>
      </c>
      <c r="B88" s="87" t="s">
        <v>107</v>
      </c>
      <c r="C88" s="88">
        <f t="shared" si="3"/>
        <v>1382</v>
      </c>
      <c r="D88" s="193">
        <v>1782</v>
      </c>
      <c r="E88" s="336">
        <v>-400</v>
      </c>
      <c r="F88" s="55">
        <f>D88+E88</f>
        <v>1382</v>
      </c>
      <c r="G88" s="53"/>
      <c r="H88" s="54"/>
      <c r="I88" s="55">
        <f>G88+H88</f>
        <v>0</v>
      </c>
      <c r="J88" s="53"/>
      <c r="K88" s="54"/>
      <c r="L88" s="55">
        <f>K88+J88</f>
        <v>0</v>
      </c>
      <c r="M88" s="53"/>
      <c r="N88" s="54"/>
      <c r="O88" s="55">
        <f>N88+M88</f>
        <v>0</v>
      </c>
      <c r="P88" s="57"/>
    </row>
    <row r="89" spans="1:16" ht="24" hidden="1" x14ac:dyDescent="0.25">
      <c r="A89" s="187">
        <v>2220</v>
      </c>
      <c r="B89" s="87" t="s">
        <v>108</v>
      </c>
      <c r="C89" s="88">
        <f t="shared" si="3"/>
        <v>0</v>
      </c>
      <c r="D89" s="188">
        <f t="shared" ref="D89:O89" si="23">SUM(D90:D94)</f>
        <v>0</v>
      </c>
      <c r="E89" s="189">
        <f t="shared" si="23"/>
        <v>0</v>
      </c>
      <c r="F89" s="55">
        <f t="shared" si="23"/>
        <v>0</v>
      </c>
      <c r="G89" s="188">
        <f t="shared" si="23"/>
        <v>0</v>
      </c>
      <c r="H89" s="189">
        <f t="shared" si="23"/>
        <v>0</v>
      </c>
      <c r="I89" s="55">
        <f t="shared" si="23"/>
        <v>0</v>
      </c>
      <c r="J89" s="188">
        <f t="shared" si="23"/>
        <v>0</v>
      </c>
      <c r="K89" s="189">
        <f t="shared" si="23"/>
        <v>0</v>
      </c>
      <c r="L89" s="55">
        <f t="shared" si="23"/>
        <v>0</v>
      </c>
      <c r="M89" s="188">
        <f t="shared" si="23"/>
        <v>0</v>
      </c>
      <c r="N89" s="189">
        <f t="shared" si="23"/>
        <v>0</v>
      </c>
      <c r="O89" s="55">
        <f t="shared" si="23"/>
        <v>0</v>
      </c>
      <c r="P89" s="57"/>
    </row>
    <row r="90" spans="1:16" ht="24" hidden="1" customHeight="1" x14ac:dyDescent="0.25">
      <c r="A90" s="51">
        <v>2221</v>
      </c>
      <c r="B90" s="87" t="s">
        <v>109</v>
      </c>
      <c r="C90" s="88">
        <f t="shared" si="3"/>
        <v>0</v>
      </c>
      <c r="D90" s="193">
        <v>0</v>
      </c>
      <c r="E90" s="194"/>
      <c r="F90" s="55">
        <f>D90+E90</f>
        <v>0</v>
      </c>
      <c r="G90" s="53"/>
      <c r="H90" s="54"/>
      <c r="I90" s="55">
        <f>G90+H90</f>
        <v>0</v>
      </c>
      <c r="J90" s="53"/>
      <c r="K90" s="54"/>
      <c r="L90" s="55">
        <f>K90+J90</f>
        <v>0</v>
      </c>
      <c r="M90" s="53"/>
      <c r="N90" s="54"/>
      <c r="O90" s="55">
        <f>N90+M90</f>
        <v>0</v>
      </c>
      <c r="P90" s="57"/>
    </row>
    <row r="91" spans="1:16" ht="12" hidden="1" customHeight="1" x14ac:dyDescent="0.25">
      <c r="A91" s="51">
        <v>2222</v>
      </c>
      <c r="B91" s="87" t="s">
        <v>110</v>
      </c>
      <c r="C91" s="88">
        <f t="shared" si="3"/>
        <v>0</v>
      </c>
      <c r="D91" s="193">
        <v>0</v>
      </c>
      <c r="E91" s="194"/>
      <c r="F91" s="55">
        <f>D91+E91</f>
        <v>0</v>
      </c>
      <c r="G91" s="53"/>
      <c r="H91" s="54"/>
      <c r="I91" s="55">
        <f>G91+H91</f>
        <v>0</v>
      </c>
      <c r="J91" s="53"/>
      <c r="K91" s="54"/>
      <c r="L91" s="55">
        <f>K91+J91</f>
        <v>0</v>
      </c>
      <c r="M91" s="53"/>
      <c r="N91" s="54"/>
      <c r="O91" s="55">
        <f>N91+M91</f>
        <v>0</v>
      </c>
      <c r="P91" s="57"/>
    </row>
    <row r="92" spans="1:16" ht="12" hidden="1" customHeight="1" x14ac:dyDescent="0.25">
      <c r="A92" s="51">
        <v>2223</v>
      </c>
      <c r="B92" s="87" t="s">
        <v>111</v>
      </c>
      <c r="C92" s="88">
        <f t="shared" si="3"/>
        <v>0</v>
      </c>
      <c r="D92" s="193">
        <v>0</v>
      </c>
      <c r="E92" s="194"/>
      <c r="F92" s="55">
        <f>D92+E92</f>
        <v>0</v>
      </c>
      <c r="G92" s="53"/>
      <c r="H92" s="54"/>
      <c r="I92" s="55">
        <f>G92+H92</f>
        <v>0</v>
      </c>
      <c r="J92" s="53"/>
      <c r="K92" s="54"/>
      <c r="L92" s="55">
        <f>K92+J92</f>
        <v>0</v>
      </c>
      <c r="M92" s="53"/>
      <c r="N92" s="54"/>
      <c r="O92" s="55">
        <f>N92+M92</f>
        <v>0</v>
      </c>
      <c r="P92" s="57"/>
    </row>
    <row r="93" spans="1:16" ht="48" hidden="1" customHeight="1" x14ac:dyDescent="0.25">
      <c r="A93" s="51">
        <v>2224</v>
      </c>
      <c r="B93" s="87" t="s">
        <v>112</v>
      </c>
      <c r="C93" s="88">
        <f t="shared" si="3"/>
        <v>0</v>
      </c>
      <c r="D93" s="193">
        <v>0</v>
      </c>
      <c r="E93" s="194"/>
      <c r="F93" s="55">
        <f>D93+E93</f>
        <v>0</v>
      </c>
      <c r="G93" s="53"/>
      <c r="H93" s="54"/>
      <c r="I93" s="55">
        <f>G93+H93</f>
        <v>0</v>
      </c>
      <c r="J93" s="53"/>
      <c r="K93" s="54"/>
      <c r="L93" s="55">
        <f>K93+J93</f>
        <v>0</v>
      </c>
      <c r="M93" s="53"/>
      <c r="N93" s="54"/>
      <c r="O93" s="55">
        <f>N93+M93</f>
        <v>0</v>
      </c>
      <c r="P93" s="57"/>
    </row>
    <row r="94" spans="1:16" ht="24" hidden="1" customHeight="1" x14ac:dyDescent="0.25">
      <c r="A94" s="51">
        <v>2229</v>
      </c>
      <c r="B94" s="87" t="s">
        <v>113</v>
      </c>
      <c r="C94" s="88">
        <f t="shared" si="3"/>
        <v>0</v>
      </c>
      <c r="D94" s="193">
        <v>0</v>
      </c>
      <c r="E94" s="194"/>
      <c r="F94" s="55">
        <f>D94+E94</f>
        <v>0</v>
      </c>
      <c r="G94" s="53"/>
      <c r="H94" s="54"/>
      <c r="I94" s="55">
        <f>G94+H94</f>
        <v>0</v>
      </c>
      <c r="J94" s="53"/>
      <c r="K94" s="54"/>
      <c r="L94" s="55">
        <f>K94+J94</f>
        <v>0</v>
      </c>
      <c r="M94" s="53"/>
      <c r="N94" s="54"/>
      <c r="O94" s="55">
        <f>N94+M94</f>
        <v>0</v>
      </c>
      <c r="P94" s="57"/>
    </row>
    <row r="95" spans="1:16" ht="36" hidden="1" x14ac:dyDescent="0.25">
      <c r="A95" s="187">
        <v>2230</v>
      </c>
      <c r="B95" s="87" t="s">
        <v>114</v>
      </c>
      <c r="C95" s="88">
        <f t="shared" si="3"/>
        <v>0</v>
      </c>
      <c r="D95" s="188">
        <f t="shared" ref="D95:O95" si="24">SUM(D96:D102)</f>
        <v>0</v>
      </c>
      <c r="E95" s="189">
        <f t="shared" si="24"/>
        <v>0</v>
      </c>
      <c r="F95" s="55">
        <f t="shared" si="24"/>
        <v>0</v>
      </c>
      <c r="G95" s="188">
        <f t="shared" si="24"/>
        <v>0</v>
      </c>
      <c r="H95" s="189">
        <f t="shared" si="24"/>
        <v>0</v>
      </c>
      <c r="I95" s="55">
        <f t="shared" si="24"/>
        <v>0</v>
      </c>
      <c r="J95" s="188">
        <f t="shared" si="24"/>
        <v>0</v>
      </c>
      <c r="K95" s="189">
        <f t="shared" si="24"/>
        <v>0</v>
      </c>
      <c r="L95" s="55">
        <f t="shared" si="24"/>
        <v>0</v>
      </c>
      <c r="M95" s="188">
        <f t="shared" si="24"/>
        <v>0</v>
      </c>
      <c r="N95" s="189">
        <f t="shared" si="24"/>
        <v>0</v>
      </c>
      <c r="O95" s="55">
        <f t="shared" si="24"/>
        <v>0</v>
      </c>
      <c r="P95" s="57"/>
    </row>
    <row r="96" spans="1:16" ht="24" hidden="1" customHeight="1" x14ac:dyDescent="0.25">
      <c r="A96" s="51">
        <v>2231</v>
      </c>
      <c r="B96" s="87" t="s">
        <v>115</v>
      </c>
      <c r="C96" s="88">
        <f t="shared" si="3"/>
        <v>0</v>
      </c>
      <c r="D96" s="193"/>
      <c r="E96" s="194"/>
      <c r="F96" s="55">
        <f t="shared" ref="F96:F102" si="25">D96+E96</f>
        <v>0</v>
      </c>
      <c r="G96" s="53"/>
      <c r="H96" s="54"/>
      <c r="I96" s="55">
        <f t="shared" ref="I96:I102" si="26">G96+H96</f>
        <v>0</v>
      </c>
      <c r="J96" s="53"/>
      <c r="K96" s="54"/>
      <c r="L96" s="55">
        <f t="shared" ref="L96:L102" si="27">K96+J96</f>
        <v>0</v>
      </c>
      <c r="M96" s="53"/>
      <c r="N96" s="54"/>
      <c r="O96" s="55">
        <f t="shared" ref="O96:O102" si="28">N96+M96</f>
        <v>0</v>
      </c>
      <c r="P96" s="57"/>
    </row>
    <row r="97" spans="1:16" ht="24.75" hidden="1" customHeight="1" x14ac:dyDescent="0.25">
      <c r="A97" s="51">
        <v>2232</v>
      </c>
      <c r="B97" s="87" t="s">
        <v>116</v>
      </c>
      <c r="C97" s="88">
        <f t="shared" si="3"/>
        <v>0</v>
      </c>
      <c r="D97" s="193"/>
      <c r="E97" s="194"/>
      <c r="F97" s="55">
        <f t="shared" si="25"/>
        <v>0</v>
      </c>
      <c r="G97" s="53"/>
      <c r="H97" s="54"/>
      <c r="I97" s="55">
        <f t="shared" si="26"/>
        <v>0</v>
      </c>
      <c r="J97" s="53"/>
      <c r="K97" s="54"/>
      <c r="L97" s="55">
        <f t="shared" si="27"/>
        <v>0</v>
      </c>
      <c r="M97" s="53"/>
      <c r="N97" s="54"/>
      <c r="O97" s="55">
        <f t="shared" si="28"/>
        <v>0</v>
      </c>
      <c r="P97" s="57"/>
    </row>
    <row r="98" spans="1:16" ht="24" hidden="1" customHeight="1" x14ac:dyDescent="0.25">
      <c r="A98" s="44">
        <v>2233</v>
      </c>
      <c r="B98" s="80" t="s">
        <v>117</v>
      </c>
      <c r="C98" s="81">
        <f t="shared" si="3"/>
        <v>0</v>
      </c>
      <c r="D98" s="195">
        <v>0</v>
      </c>
      <c r="E98" s="196"/>
      <c r="F98" s="132">
        <f t="shared" si="25"/>
        <v>0</v>
      </c>
      <c r="G98" s="46"/>
      <c r="H98" s="47"/>
      <c r="I98" s="132">
        <f t="shared" si="26"/>
        <v>0</v>
      </c>
      <c r="J98" s="46"/>
      <c r="K98" s="47"/>
      <c r="L98" s="132">
        <f t="shared" si="27"/>
        <v>0</v>
      </c>
      <c r="M98" s="46"/>
      <c r="N98" s="47"/>
      <c r="O98" s="132">
        <f t="shared" si="28"/>
        <v>0</v>
      </c>
      <c r="P98" s="49"/>
    </row>
    <row r="99" spans="1:16" ht="36" hidden="1" customHeight="1" x14ac:dyDescent="0.25">
      <c r="A99" s="51">
        <v>2234</v>
      </c>
      <c r="B99" s="87" t="s">
        <v>118</v>
      </c>
      <c r="C99" s="88">
        <f t="shared" si="3"/>
        <v>0</v>
      </c>
      <c r="D99" s="193">
        <v>0</v>
      </c>
      <c r="E99" s="194"/>
      <c r="F99" s="55">
        <f t="shared" si="25"/>
        <v>0</v>
      </c>
      <c r="G99" s="53"/>
      <c r="H99" s="54"/>
      <c r="I99" s="55">
        <f t="shared" si="26"/>
        <v>0</v>
      </c>
      <c r="J99" s="53"/>
      <c r="K99" s="54"/>
      <c r="L99" s="55">
        <f t="shared" si="27"/>
        <v>0</v>
      </c>
      <c r="M99" s="53"/>
      <c r="N99" s="54"/>
      <c r="O99" s="55">
        <f t="shared" si="28"/>
        <v>0</v>
      </c>
      <c r="P99" s="57"/>
    </row>
    <row r="100" spans="1:16" ht="24" hidden="1" customHeight="1" x14ac:dyDescent="0.25">
      <c r="A100" s="51">
        <v>2235</v>
      </c>
      <c r="B100" s="87" t="s">
        <v>119</v>
      </c>
      <c r="C100" s="88">
        <f t="shared" si="3"/>
        <v>0</v>
      </c>
      <c r="D100" s="193">
        <v>0</v>
      </c>
      <c r="E100" s="194"/>
      <c r="F100" s="55">
        <f t="shared" si="25"/>
        <v>0</v>
      </c>
      <c r="G100" s="53"/>
      <c r="H100" s="54"/>
      <c r="I100" s="55">
        <f t="shared" si="26"/>
        <v>0</v>
      </c>
      <c r="J100" s="53"/>
      <c r="K100" s="54"/>
      <c r="L100" s="55">
        <f t="shared" si="27"/>
        <v>0</v>
      </c>
      <c r="M100" s="53"/>
      <c r="N100" s="54"/>
      <c r="O100" s="55">
        <f t="shared" si="28"/>
        <v>0</v>
      </c>
      <c r="P100" s="57"/>
    </row>
    <row r="101" spans="1:16" ht="12" hidden="1" customHeight="1" x14ac:dyDescent="0.25">
      <c r="A101" s="51">
        <v>2236</v>
      </c>
      <c r="B101" s="87" t="s">
        <v>120</v>
      </c>
      <c r="C101" s="88">
        <f t="shared" si="3"/>
        <v>0</v>
      </c>
      <c r="D101" s="193">
        <v>0</v>
      </c>
      <c r="E101" s="194"/>
      <c r="F101" s="55">
        <f t="shared" si="25"/>
        <v>0</v>
      </c>
      <c r="G101" s="53"/>
      <c r="H101" s="54"/>
      <c r="I101" s="55">
        <f t="shared" si="26"/>
        <v>0</v>
      </c>
      <c r="J101" s="53"/>
      <c r="K101" s="54"/>
      <c r="L101" s="55">
        <f t="shared" si="27"/>
        <v>0</v>
      </c>
      <c r="M101" s="53"/>
      <c r="N101" s="54"/>
      <c r="O101" s="55">
        <f t="shared" si="28"/>
        <v>0</v>
      </c>
      <c r="P101" s="57"/>
    </row>
    <row r="102" spans="1:16" ht="24" hidden="1" customHeight="1" x14ac:dyDescent="0.25">
      <c r="A102" s="51">
        <v>2239</v>
      </c>
      <c r="B102" s="87" t="s">
        <v>121</v>
      </c>
      <c r="C102" s="88">
        <f t="shared" si="3"/>
        <v>0</v>
      </c>
      <c r="D102" s="193"/>
      <c r="E102" s="194"/>
      <c r="F102" s="55">
        <f t="shared" si="25"/>
        <v>0</v>
      </c>
      <c r="G102" s="53"/>
      <c r="H102" s="54"/>
      <c r="I102" s="55">
        <f t="shared" si="26"/>
        <v>0</v>
      </c>
      <c r="J102" s="53"/>
      <c r="K102" s="54"/>
      <c r="L102" s="55">
        <f t="shared" si="27"/>
        <v>0</v>
      </c>
      <c r="M102" s="53"/>
      <c r="N102" s="54"/>
      <c r="O102" s="55">
        <f t="shared" si="28"/>
        <v>0</v>
      </c>
      <c r="P102" s="57"/>
    </row>
    <row r="103" spans="1:16" ht="36" hidden="1" x14ac:dyDescent="0.25">
      <c r="A103" s="187">
        <v>2240</v>
      </c>
      <c r="B103" s="87" t="s">
        <v>122</v>
      </c>
      <c r="C103" s="88">
        <f t="shared" si="3"/>
        <v>0</v>
      </c>
      <c r="D103" s="188">
        <f t="shared" ref="D103:O103" si="29">SUM(D104:D111)</f>
        <v>0</v>
      </c>
      <c r="E103" s="189">
        <f t="shared" si="29"/>
        <v>0</v>
      </c>
      <c r="F103" s="55">
        <f t="shared" si="29"/>
        <v>0</v>
      </c>
      <c r="G103" s="188">
        <f t="shared" si="29"/>
        <v>0</v>
      </c>
      <c r="H103" s="189">
        <f t="shared" si="29"/>
        <v>0</v>
      </c>
      <c r="I103" s="55">
        <f t="shared" si="29"/>
        <v>0</v>
      </c>
      <c r="J103" s="188">
        <f t="shared" si="29"/>
        <v>0</v>
      </c>
      <c r="K103" s="189">
        <f t="shared" si="29"/>
        <v>0</v>
      </c>
      <c r="L103" s="55">
        <f t="shared" si="29"/>
        <v>0</v>
      </c>
      <c r="M103" s="188">
        <f t="shared" si="29"/>
        <v>0</v>
      </c>
      <c r="N103" s="189">
        <f t="shared" si="29"/>
        <v>0</v>
      </c>
      <c r="O103" s="55">
        <f t="shared" si="29"/>
        <v>0</v>
      </c>
      <c r="P103" s="57"/>
    </row>
    <row r="104" spans="1:16" ht="12" hidden="1" customHeight="1" x14ac:dyDescent="0.25">
      <c r="A104" s="51">
        <v>2241</v>
      </c>
      <c r="B104" s="87" t="s">
        <v>123</v>
      </c>
      <c r="C104" s="88">
        <f t="shared" si="3"/>
        <v>0</v>
      </c>
      <c r="D104" s="193">
        <v>0</v>
      </c>
      <c r="E104" s="194"/>
      <c r="F104" s="55">
        <f t="shared" ref="F104:F111" si="30">D104+E104</f>
        <v>0</v>
      </c>
      <c r="G104" s="53"/>
      <c r="H104" s="54"/>
      <c r="I104" s="55">
        <f t="shared" ref="I104:I111" si="31">G104+H104</f>
        <v>0</v>
      </c>
      <c r="J104" s="53"/>
      <c r="K104" s="54"/>
      <c r="L104" s="55">
        <f t="shared" ref="L104:L111" si="32">K104+J104</f>
        <v>0</v>
      </c>
      <c r="M104" s="53"/>
      <c r="N104" s="54"/>
      <c r="O104" s="55">
        <f t="shared" ref="O104:O111" si="33">N104+M104</f>
        <v>0</v>
      </c>
      <c r="P104" s="57"/>
    </row>
    <row r="105" spans="1:16" ht="24" hidden="1" customHeight="1" x14ac:dyDescent="0.25">
      <c r="A105" s="51">
        <v>2242</v>
      </c>
      <c r="B105" s="87" t="s">
        <v>124</v>
      </c>
      <c r="C105" s="88">
        <f t="shared" si="3"/>
        <v>0</v>
      </c>
      <c r="D105" s="193">
        <v>0</v>
      </c>
      <c r="E105" s="194"/>
      <c r="F105" s="55">
        <f t="shared" si="30"/>
        <v>0</v>
      </c>
      <c r="G105" s="53"/>
      <c r="H105" s="54"/>
      <c r="I105" s="55">
        <f t="shared" si="31"/>
        <v>0</v>
      </c>
      <c r="J105" s="53"/>
      <c r="K105" s="54"/>
      <c r="L105" s="55">
        <f t="shared" si="32"/>
        <v>0</v>
      </c>
      <c r="M105" s="53"/>
      <c r="N105" s="54"/>
      <c r="O105" s="55">
        <f t="shared" si="33"/>
        <v>0</v>
      </c>
      <c r="P105" s="57"/>
    </row>
    <row r="106" spans="1:16" ht="24" hidden="1" customHeight="1" x14ac:dyDescent="0.25">
      <c r="A106" s="51">
        <v>2243</v>
      </c>
      <c r="B106" s="87" t="s">
        <v>125</v>
      </c>
      <c r="C106" s="88">
        <f t="shared" si="3"/>
        <v>0</v>
      </c>
      <c r="D106" s="193">
        <v>0</v>
      </c>
      <c r="E106" s="194"/>
      <c r="F106" s="55">
        <f t="shared" si="30"/>
        <v>0</v>
      </c>
      <c r="G106" s="53"/>
      <c r="H106" s="54"/>
      <c r="I106" s="55">
        <f t="shared" si="31"/>
        <v>0</v>
      </c>
      <c r="J106" s="53"/>
      <c r="K106" s="54"/>
      <c r="L106" s="55">
        <f t="shared" si="32"/>
        <v>0</v>
      </c>
      <c r="M106" s="53"/>
      <c r="N106" s="54"/>
      <c r="O106" s="55">
        <f t="shared" si="33"/>
        <v>0</v>
      </c>
      <c r="P106" s="57"/>
    </row>
    <row r="107" spans="1:16" ht="12" hidden="1" customHeight="1" x14ac:dyDescent="0.25">
      <c r="A107" s="51">
        <v>2244</v>
      </c>
      <c r="B107" s="87" t="s">
        <v>126</v>
      </c>
      <c r="C107" s="88">
        <f t="shared" si="3"/>
        <v>0</v>
      </c>
      <c r="D107" s="193">
        <v>0</v>
      </c>
      <c r="E107" s="194"/>
      <c r="F107" s="55">
        <f t="shared" si="30"/>
        <v>0</v>
      </c>
      <c r="G107" s="53"/>
      <c r="H107" s="54"/>
      <c r="I107" s="55">
        <f t="shared" si="31"/>
        <v>0</v>
      </c>
      <c r="J107" s="53"/>
      <c r="K107" s="54"/>
      <c r="L107" s="55">
        <f t="shared" si="32"/>
        <v>0</v>
      </c>
      <c r="M107" s="53"/>
      <c r="N107" s="54"/>
      <c r="O107" s="55">
        <f t="shared" si="33"/>
        <v>0</v>
      </c>
      <c r="P107" s="57"/>
    </row>
    <row r="108" spans="1:16" ht="24" hidden="1" customHeight="1" x14ac:dyDescent="0.25">
      <c r="A108" s="51">
        <v>2246</v>
      </c>
      <c r="B108" s="87" t="s">
        <v>127</v>
      </c>
      <c r="C108" s="88">
        <f t="shared" si="3"/>
        <v>0</v>
      </c>
      <c r="D108" s="193">
        <v>0</v>
      </c>
      <c r="E108" s="194"/>
      <c r="F108" s="55">
        <f t="shared" si="30"/>
        <v>0</v>
      </c>
      <c r="G108" s="53"/>
      <c r="H108" s="54"/>
      <c r="I108" s="55">
        <f t="shared" si="31"/>
        <v>0</v>
      </c>
      <c r="J108" s="53"/>
      <c r="K108" s="54"/>
      <c r="L108" s="55">
        <f t="shared" si="32"/>
        <v>0</v>
      </c>
      <c r="M108" s="53"/>
      <c r="N108" s="54"/>
      <c r="O108" s="55">
        <f t="shared" si="33"/>
        <v>0</v>
      </c>
      <c r="P108" s="57"/>
    </row>
    <row r="109" spans="1:16" ht="12" hidden="1" customHeight="1" x14ac:dyDescent="0.25">
      <c r="A109" s="51">
        <v>2247</v>
      </c>
      <c r="B109" s="87" t="s">
        <v>128</v>
      </c>
      <c r="C109" s="88">
        <f t="shared" si="3"/>
        <v>0</v>
      </c>
      <c r="D109" s="193">
        <v>0</v>
      </c>
      <c r="E109" s="194"/>
      <c r="F109" s="55">
        <f t="shared" si="30"/>
        <v>0</v>
      </c>
      <c r="G109" s="53"/>
      <c r="H109" s="54"/>
      <c r="I109" s="55">
        <f t="shared" si="31"/>
        <v>0</v>
      </c>
      <c r="J109" s="53"/>
      <c r="K109" s="54"/>
      <c r="L109" s="55">
        <f t="shared" si="32"/>
        <v>0</v>
      </c>
      <c r="M109" s="53"/>
      <c r="N109" s="54"/>
      <c r="O109" s="55">
        <f t="shared" si="33"/>
        <v>0</v>
      </c>
      <c r="P109" s="57"/>
    </row>
    <row r="110" spans="1:16" ht="24" hidden="1" customHeight="1" x14ac:dyDescent="0.25">
      <c r="A110" s="51">
        <v>2248</v>
      </c>
      <c r="B110" s="87" t="s">
        <v>129</v>
      </c>
      <c r="C110" s="88">
        <f t="shared" si="3"/>
        <v>0</v>
      </c>
      <c r="D110" s="193">
        <v>0</v>
      </c>
      <c r="E110" s="194"/>
      <c r="F110" s="55">
        <f t="shared" si="30"/>
        <v>0</v>
      </c>
      <c r="G110" s="53"/>
      <c r="H110" s="54"/>
      <c r="I110" s="55">
        <f t="shared" si="31"/>
        <v>0</v>
      </c>
      <c r="J110" s="53"/>
      <c r="K110" s="54"/>
      <c r="L110" s="55">
        <f t="shared" si="32"/>
        <v>0</v>
      </c>
      <c r="M110" s="53"/>
      <c r="N110" s="54"/>
      <c r="O110" s="55">
        <f t="shared" si="33"/>
        <v>0</v>
      </c>
      <c r="P110" s="57"/>
    </row>
    <row r="111" spans="1:16" ht="3.75" hidden="1" customHeight="1" x14ac:dyDescent="0.25">
      <c r="A111" s="51">
        <v>2249</v>
      </c>
      <c r="B111" s="87" t="s">
        <v>130</v>
      </c>
      <c r="C111" s="88">
        <f t="shared" si="3"/>
        <v>0</v>
      </c>
      <c r="D111" s="193">
        <v>0</v>
      </c>
      <c r="E111" s="194"/>
      <c r="F111" s="55">
        <f t="shared" si="30"/>
        <v>0</v>
      </c>
      <c r="G111" s="53"/>
      <c r="H111" s="54"/>
      <c r="I111" s="55">
        <f t="shared" si="31"/>
        <v>0</v>
      </c>
      <c r="J111" s="53"/>
      <c r="K111" s="54"/>
      <c r="L111" s="55">
        <f t="shared" si="32"/>
        <v>0</v>
      </c>
      <c r="M111" s="53"/>
      <c r="N111" s="54"/>
      <c r="O111" s="55">
        <f t="shared" si="33"/>
        <v>0</v>
      </c>
      <c r="P111" s="57"/>
    </row>
    <row r="112" spans="1:16" x14ac:dyDescent="0.25">
      <c r="A112" s="187">
        <v>2250</v>
      </c>
      <c r="B112" s="87" t="s">
        <v>131</v>
      </c>
      <c r="C112" s="88">
        <f t="shared" si="3"/>
        <v>1125</v>
      </c>
      <c r="D112" s="188">
        <f t="shared" ref="D112:O112" si="34">SUM(D113:D115)</f>
        <v>1125</v>
      </c>
      <c r="E112" s="189">
        <f t="shared" si="34"/>
        <v>0</v>
      </c>
      <c r="F112" s="55">
        <f t="shared" si="34"/>
        <v>1125</v>
      </c>
      <c r="G112" s="188">
        <f t="shared" si="34"/>
        <v>0</v>
      </c>
      <c r="H112" s="189">
        <f t="shared" si="34"/>
        <v>0</v>
      </c>
      <c r="I112" s="55">
        <f t="shared" si="34"/>
        <v>0</v>
      </c>
      <c r="J112" s="188">
        <f t="shared" si="34"/>
        <v>0</v>
      </c>
      <c r="K112" s="189">
        <f t="shared" si="34"/>
        <v>0</v>
      </c>
      <c r="L112" s="55">
        <f t="shared" si="34"/>
        <v>0</v>
      </c>
      <c r="M112" s="188">
        <f t="shared" si="34"/>
        <v>0</v>
      </c>
      <c r="N112" s="189">
        <f t="shared" si="34"/>
        <v>0</v>
      </c>
      <c r="O112" s="55">
        <f t="shared" si="34"/>
        <v>0</v>
      </c>
      <c r="P112" s="57"/>
    </row>
    <row r="113" spans="1:16" ht="12" customHeight="1" x14ac:dyDescent="0.25">
      <c r="A113" s="51">
        <v>2251</v>
      </c>
      <c r="B113" s="87" t="s">
        <v>132</v>
      </c>
      <c r="C113" s="88">
        <f t="shared" si="3"/>
        <v>125</v>
      </c>
      <c r="D113" s="193">
        <v>125</v>
      </c>
      <c r="E113" s="194"/>
      <c r="F113" s="55">
        <f>D113+E113</f>
        <v>125</v>
      </c>
      <c r="G113" s="53"/>
      <c r="H113" s="54"/>
      <c r="I113" s="55">
        <f>G113+H113</f>
        <v>0</v>
      </c>
      <c r="J113" s="53"/>
      <c r="K113" s="54"/>
      <c r="L113" s="55">
        <f>K113+J113</f>
        <v>0</v>
      </c>
      <c r="M113" s="53"/>
      <c r="N113" s="54"/>
      <c r="O113" s="55">
        <f>N113+M113</f>
        <v>0</v>
      </c>
      <c r="P113" s="57"/>
    </row>
    <row r="114" spans="1:16" ht="24" hidden="1" customHeight="1" x14ac:dyDescent="0.25">
      <c r="A114" s="51">
        <v>2252</v>
      </c>
      <c r="B114" s="87" t="s">
        <v>133</v>
      </c>
      <c r="C114" s="88">
        <f t="shared" ref="C114:C177" si="35">F114+I114+L114+O114</f>
        <v>0</v>
      </c>
      <c r="D114" s="193">
        <v>0</v>
      </c>
      <c r="E114" s="194"/>
      <c r="F114" s="55">
        <f>D114+E114</f>
        <v>0</v>
      </c>
      <c r="G114" s="53"/>
      <c r="H114" s="54"/>
      <c r="I114" s="55">
        <f>G114+H114</f>
        <v>0</v>
      </c>
      <c r="J114" s="53"/>
      <c r="K114" s="54"/>
      <c r="L114" s="55">
        <f>K114+J114</f>
        <v>0</v>
      </c>
      <c r="M114" s="53"/>
      <c r="N114" s="54"/>
      <c r="O114" s="55">
        <f>N114+M114</f>
        <v>0</v>
      </c>
      <c r="P114" s="57"/>
    </row>
    <row r="115" spans="1:16" ht="24" customHeight="1" x14ac:dyDescent="0.25">
      <c r="A115" s="51">
        <v>2259</v>
      </c>
      <c r="B115" s="87" t="s">
        <v>134</v>
      </c>
      <c r="C115" s="88">
        <f t="shared" si="35"/>
        <v>1000</v>
      </c>
      <c r="D115" s="193">
        <v>1000</v>
      </c>
      <c r="E115" s="194"/>
      <c r="F115" s="55">
        <f>D115+E115</f>
        <v>1000</v>
      </c>
      <c r="G115" s="53"/>
      <c r="H115" s="54"/>
      <c r="I115" s="55">
        <f>G115+H115</f>
        <v>0</v>
      </c>
      <c r="J115" s="53"/>
      <c r="K115" s="54"/>
      <c r="L115" s="55">
        <f>K115+J115</f>
        <v>0</v>
      </c>
      <c r="M115" s="53"/>
      <c r="N115" s="54"/>
      <c r="O115" s="55">
        <f>N115+M115</f>
        <v>0</v>
      </c>
      <c r="P115" s="57"/>
    </row>
    <row r="116" spans="1:16" hidden="1" x14ac:dyDescent="0.25">
      <c r="A116" s="187">
        <v>2260</v>
      </c>
      <c r="B116" s="87" t="s">
        <v>135</v>
      </c>
      <c r="C116" s="88">
        <f t="shared" si="35"/>
        <v>0</v>
      </c>
      <c r="D116" s="188">
        <f t="shared" ref="D116:O116" si="36">SUM(D117:D121)</f>
        <v>0</v>
      </c>
      <c r="E116" s="189">
        <f t="shared" si="36"/>
        <v>0</v>
      </c>
      <c r="F116" s="55">
        <f t="shared" si="36"/>
        <v>0</v>
      </c>
      <c r="G116" s="188">
        <f t="shared" si="36"/>
        <v>0</v>
      </c>
      <c r="H116" s="189">
        <f t="shared" si="36"/>
        <v>0</v>
      </c>
      <c r="I116" s="55">
        <f t="shared" si="36"/>
        <v>0</v>
      </c>
      <c r="J116" s="188">
        <f t="shared" si="36"/>
        <v>0</v>
      </c>
      <c r="K116" s="189">
        <f t="shared" si="36"/>
        <v>0</v>
      </c>
      <c r="L116" s="55">
        <f t="shared" si="36"/>
        <v>0</v>
      </c>
      <c r="M116" s="188">
        <f t="shared" si="36"/>
        <v>0</v>
      </c>
      <c r="N116" s="189">
        <f t="shared" si="36"/>
        <v>0</v>
      </c>
      <c r="O116" s="55">
        <f t="shared" si="36"/>
        <v>0</v>
      </c>
      <c r="P116" s="57"/>
    </row>
    <row r="117" spans="1:16" ht="12" hidden="1" customHeight="1" x14ac:dyDescent="0.25">
      <c r="A117" s="51">
        <v>2261</v>
      </c>
      <c r="B117" s="87" t="s">
        <v>136</v>
      </c>
      <c r="C117" s="88">
        <f t="shared" si="35"/>
        <v>0</v>
      </c>
      <c r="D117" s="193"/>
      <c r="E117" s="194"/>
      <c r="F117" s="55">
        <f>D117+E117</f>
        <v>0</v>
      </c>
      <c r="G117" s="53"/>
      <c r="H117" s="54"/>
      <c r="I117" s="55">
        <f>G117+H117</f>
        <v>0</v>
      </c>
      <c r="J117" s="53"/>
      <c r="K117" s="54"/>
      <c r="L117" s="55">
        <f>K117+J117</f>
        <v>0</v>
      </c>
      <c r="M117" s="53"/>
      <c r="N117" s="54"/>
      <c r="O117" s="55">
        <f>N117+M117</f>
        <v>0</v>
      </c>
      <c r="P117" s="57"/>
    </row>
    <row r="118" spans="1:16" ht="12" hidden="1" customHeight="1" x14ac:dyDescent="0.25">
      <c r="A118" s="51">
        <v>2262</v>
      </c>
      <c r="B118" s="87" t="s">
        <v>137</v>
      </c>
      <c r="C118" s="88">
        <f t="shared" si="35"/>
        <v>0</v>
      </c>
      <c r="D118" s="193"/>
      <c r="E118" s="194"/>
      <c r="F118" s="55">
        <f>D118+E118</f>
        <v>0</v>
      </c>
      <c r="G118" s="53"/>
      <c r="H118" s="54"/>
      <c r="I118" s="55">
        <f>G118+H118</f>
        <v>0</v>
      </c>
      <c r="J118" s="53"/>
      <c r="K118" s="54"/>
      <c r="L118" s="55">
        <f>K118+J118</f>
        <v>0</v>
      </c>
      <c r="M118" s="53"/>
      <c r="N118" s="54"/>
      <c r="O118" s="55">
        <f>N118+M118</f>
        <v>0</v>
      </c>
      <c r="P118" s="57"/>
    </row>
    <row r="119" spans="1:16" ht="12" hidden="1" customHeight="1" x14ac:dyDescent="0.25">
      <c r="A119" s="51">
        <v>2263</v>
      </c>
      <c r="B119" s="87" t="s">
        <v>138</v>
      </c>
      <c r="C119" s="88">
        <f t="shared" si="35"/>
        <v>0</v>
      </c>
      <c r="D119" s="193">
        <v>0</v>
      </c>
      <c r="E119" s="194"/>
      <c r="F119" s="55">
        <f>D119+E119</f>
        <v>0</v>
      </c>
      <c r="G119" s="53"/>
      <c r="H119" s="54"/>
      <c r="I119" s="55">
        <f>G119+H119</f>
        <v>0</v>
      </c>
      <c r="J119" s="53"/>
      <c r="K119" s="54"/>
      <c r="L119" s="55">
        <f>K119+J119</f>
        <v>0</v>
      </c>
      <c r="M119" s="53"/>
      <c r="N119" s="54"/>
      <c r="O119" s="55">
        <f>N119+M119</f>
        <v>0</v>
      </c>
      <c r="P119" s="57"/>
    </row>
    <row r="120" spans="1:16" ht="24" hidden="1" customHeight="1" x14ac:dyDescent="0.25">
      <c r="A120" s="51">
        <v>2264</v>
      </c>
      <c r="B120" s="87" t="s">
        <v>139</v>
      </c>
      <c r="C120" s="88">
        <f t="shared" si="35"/>
        <v>0</v>
      </c>
      <c r="D120" s="193">
        <v>0</v>
      </c>
      <c r="E120" s="194"/>
      <c r="F120" s="55">
        <f>D120+E120</f>
        <v>0</v>
      </c>
      <c r="G120" s="53"/>
      <c r="H120" s="54"/>
      <c r="I120" s="55">
        <f>G120+H120</f>
        <v>0</v>
      </c>
      <c r="J120" s="53"/>
      <c r="K120" s="54"/>
      <c r="L120" s="55">
        <f>K120+J120</f>
        <v>0</v>
      </c>
      <c r="M120" s="53"/>
      <c r="N120" s="54"/>
      <c r="O120" s="55">
        <f>N120+M120</f>
        <v>0</v>
      </c>
      <c r="P120" s="57"/>
    </row>
    <row r="121" spans="1:16" ht="12" hidden="1" customHeight="1" x14ac:dyDescent="0.25">
      <c r="A121" s="51">
        <v>2269</v>
      </c>
      <c r="B121" s="87" t="s">
        <v>140</v>
      </c>
      <c r="C121" s="88">
        <f t="shared" si="35"/>
        <v>0</v>
      </c>
      <c r="D121" s="193">
        <v>0</v>
      </c>
      <c r="E121" s="194"/>
      <c r="F121" s="55">
        <f>D121+E121</f>
        <v>0</v>
      </c>
      <c r="G121" s="53"/>
      <c r="H121" s="54"/>
      <c r="I121" s="55">
        <f>G121+H121</f>
        <v>0</v>
      </c>
      <c r="J121" s="53"/>
      <c r="K121" s="54"/>
      <c r="L121" s="55">
        <f>K121+J121</f>
        <v>0</v>
      </c>
      <c r="M121" s="53"/>
      <c r="N121" s="54"/>
      <c r="O121" s="55">
        <f>N121+M121</f>
        <v>0</v>
      </c>
      <c r="P121" s="57"/>
    </row>
    <row r="122" spans="1:16" hidden="1" x14ac:dyDescent="0.25">
      <c r="A122" s="187">
        <v>2270</v>
      </c>
      <c r="B122" s="87" t="s">
        <v>141</v>
      </c>
      <c r="C122" s="88">
        <f t="shared" si="35"/>
        <v>0</v>
      </c>
      <c r="D122" s="188">
        <f t="shared" ref="D122:O122" si="37">SUM(D123:D127)</f>
        <v>0</v>
      </c>
      <c r="E122" s="189">
        <f t="shared" si="37"/>
        <v>0</v>
      </c>
      <c r="F122" s="55">
        <f t="shared" si="37"/>
        <v>0</v>
      </c>
      <c r="G122" s="188">
        <f t="shared" si="37"/>
        <v>0</v>
      </c>
      <c r="H122" s="189">
        <f t="shared" si="37"/>
        <v>0</v>
      </c>
      <c r="I122" s="55">
        <f t="shared" si="37"/>
        <v>0</v>
      </c>
      <c r="J122" s="188">
        <f t="shared" si="37"/>
        <v>0</v>
      </c>
      <c r="K122" s="189">
        <f t="shared" si="37"/>
        <v>0</v>
      </c>
      <c r="L122" s="55">
        <f t="shared" si="37"/>
        <v>0</v>
      </c>
      <c r="M122" s="188">
        <f t="shared" si="37"/>
        <v>0</v>
      </c>
      <c r="N122" s="189">
        <f t="shared" si="37"/>
        <v>0</v>
      </c>
      <c r="O122" s="55">
        <f t="shared" si="37"/>
        <v>0</v>
      </c>
      <c r="P122" s="57"/>
    </row>
    <row r="123" spans="1:16" ht="12" hidden="1" customHeight="1" x14ac:dyDescent="0.25">
      <c r="A123" s="51">
        <v>2272</v>
      </c>
      <c r="B123" s="197" t="s">
        <v>142</v>
      </c>
      <c r="C123" s="88">
        <f t="shared" si="35"/>
        <v>0</v>
      </c>
      <c r="D123" s="193">
        <v>0</v>
      </c>
      <c r="E123" s="194"/>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198" t="s">
        <v>143</v>
      </c>
      <c r="C124" s="88">
        <f t="shared" si="35"/>
        <v>0</v>
      </c>
      <c r="D124" s="193">
        <v>0</v>
      </c>
      <c r="E124" s="194"/>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7" t="s">
        <v>144</v>
      </c>
      <c r="C125" s="88">
        <f t="shared" si="35"/>
        <v>0</v>
      </c>
      <c r="D125" s="193">
        <v>0</v>
      </c>
      <c r="E125" s="194"/>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7" t="s">
        <v>145</v>
      </c>
      <c r="C126" s="88">
        <f t="shared" si="35"/>
        <v>0</v>
      </c>
      <c r="D126" s="193">
        <v>0</v>
      </c>
      <c r="E126" s="194"/>
      <c r="F126" s="55">
        <f>D126+E126</f>
        <v>0</v>
      </c>
      <c r="G126" s="53"/>
      <c r="H126" s="54"/>
      <c r="I126" s="55">
        <f>G126+H126</f>
        <v>0</v>
      </c>
      <c r="J126" s="53"/>
      <c r="K126" s="54"/>
      <c r="L126" s="55">
        <f>K126+J126</f>
        <v>0</v>
      </c>
      <c r="M126" s="53"/>
      <c r="N126" s="54"/>
      <c r="O126" s="55">
        <f>N126+M126</f>
        <v>0</v>
      </c>
      <c r="P126" s="57"/>
    </row>
    <row r="127" spans="1:16" ht="24" hidden="1" customHeight="1" x14ac:dyDescent="0.25">
      <c r="A127" s="51">
        <v>2279</v>
      </c>
      <c r="B127" s="87" t="s">
        <v>146</v>
      </c>
      <c r="C127" s="88">
        <f t="shared" si="35"/>
        <v>0</v>
      </c>
      <c r="D127" s="193"/>
      <c r="E127" s="194"/>
      <c r="F127" s="55">
        <f>D127+E127</f>
        <v>0</v>
      </c>
      <c r="G127" s="53"/>
      <c r="H127" s="54"/>
      <c r="I127" s="55">
        <f>G127+H127</f>
        <v>0</v>
      </c>
      <c r="J127" s="53"/>
      <c r="K127" s="54"/>
      <c r="L127" s="55">
        <f>K127+J127</f>
        <v>0</v>
      </c>
      <c r="M127" s="53"/>
      <c r="N127" s="54"/>
      <c r="O127" s="55">
        <f>N127+M127</f>
        <v>0</v>
      </c>
      <c r="P127" s="57"/>
    </row>
    <row r="128" spans="1:16" ht="48" hidden="1" x14ac:dyDescent="0.25">
      <c r="A128" s="190">
        <v>2280</v>
      </c>
      <c r="B128" s="80" t="s">
        <v>147</v>
      </c>
      <c r="C128" s="81">
        <f t="shared" si="35"/>
        <v>0</v>
      </c>
      <c r="D128" s="191">
        <f t="shared" ref="D128:O128" si="38">SUM(D129)</f>
        <v>0</v>
      </c>
      <c r="E128" s="192">
        <f t="shared" si="38"/>
        <v>0</v>
      </c>
      <c r="F128" s="132">
        <f t="shared" si="38"/>
        <v>0</v>
      </c>
      <c r="G128" s="191">
        <f t="shared" si="38"/>
        <v>0</v>
      </c>
      <c r="H128" s="192">
        <f t="shared" si="38"/>
        <v>0</v>
      </c>
      <c r="I128" s="132">
        <f t="shared" si="38"/>
        <v>0</v>
      </c>
      <c r="J128" s="191">
        <f t="shared" si="38"/>
        <v>0</v>
      </c>
      <c r="K128" s="192">
        <f t="shared" si="38"/>
        <v>0</v>
      </c>
      <c r="L128" s="132">
        <f t="shared" si="38"/>
        <v>0</v>
      </c>
      <c r="M128" s="191">
        <f t="shared" si="38"/>
        <v>0</v>
      </c>
      <c r="N128" s="192">
        <f t="shared" si="38"/>
        <v>0</v>
      </c>
      <c r="O128" s="132">
        <f t="shared" si="38"/>
        <v>0</v>
      </c>
      <c r="P128" s="49"/>
    </row>
    <row r="129" spans="1:16" ht="24" hidden="1" customHeight="1" x14ac:dyDescent="0.25">
      <c r="A129" s="51">
        <v>2283</v>
      </c>
      <c r="B129" s="87" t="s">
        <v>148</v>
      </c>
      <c r="C129" s="88">
        <f t="shared" si="35"/>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35"/>
        <v>18300</v>
      </c>
      <c r="D130" s="182">
        <f t="shared" ref="D130:O130" si="39">SUM(D131,D136,D140,D141,D144,D151,D159,D160,D163)</f>
        <v>17900</v>
      </c>
      <c r="E130" s="183">
        <f t="shared" si="39"/>
        <v>400</v>
      </c>
      <c r="F130" s="71">
        <f t="shared" si="39"/>
        <v>18300</v>
      </c>
      <c r="G130" s="182">
        <f t="shared" si="39"/>
        <v>0</v>
      </c>
      <c r="H130" s="183">
        <f t="shared" si="39"/>
        <v>0</v>
      </c>
      <c r="I130" s="71">
        <f t="shared" si="39"/>
        <v>0</v>
      </c>
      <c r="J130" s="182">
        <f t="shared" si="39"/>
        <v>0</v>
      </c>
      <c r="K130" s="183">
        <f t="shared" si="39"/>
        <v>0</v>
      </c>
      <c r="L130" s="71">
        <f t="shared" si="39"/>
        <v>0</v>
      </c>
      <c r="M130" s="182">
        <f t="shared" si="39"/>
        <v>0</v>
      </c>
      <c r="N130" s="183">
        <f t="shared" si="39"/>
        <v>0</v>
      </c>
      <c r="O130" s="71">
        <f t="shared" si="39"/>
        <v>0</v>
      </c>
      <c r="P130" s="75"/>
    </row>
    <row r="131" spans="1:16" ht="24" x14ac:dyDescent="0.25">
      <c r="A131" s="190">
        <v>2310</v>
      </c>
      <c r="B131" s="80" t="s">
        <v>150</v>
      </c>
      <c r="C131" s="81">
        <f t="shared" si="35"/>
        <v>15100</v>
      </c>
      <c r="D131" s="191">
        <f t="shared" ref="D131:O131" si="40">SUM(D132:D135)</f>
        <v>14700</v>
      </c>
      <c r="E131" s="192">
        <f t="shared" si="40"/>
        <v>400</v>
      </c>
      <c r="F131" s="132">
        <f t="shared" si="40"/>
        <v>15100</v>
      </c>
      <c r="G131" s="191">
        <f t="shared" si="40"/>
        <v>0</v>
      </c>
      <c r="H131" s="192">
        <f t="shared" si="40"/>
        <v>0</v>
      </c>
      <c r="I131" s="132">
        <f t="shared" si="40"/>
        <v>0</v>
      </c>
      <c r="J131" s="191">
        <f t="shared" si="40"/>
        <v>0</v>
      </c>
      <c r="K131" s="192">
        <f t="shared" si="40"/>
        <v>0</v>
      </c>
      <c r="L131" s="132">
        <f t="shared" si="40"/>
        <v>0</v>
      </c>
      <c r="M131" s="191">
        <f t="shared" si="40"/>
        <v>0</v>
      </c>
      <c r="N131" s="192">
        <f t="shared" si="40"/>
        <v>0</v>
      </c>
      <c r="O131" s="132">
        <f t="shared" si="40"/>
        <v>0</v>
      </c>
      <c r="P131" s="49"/>
    </row>
    <row r="132" spans="1:16" ht="30" customHeight="1" x14ac:dyDescent="0.25">
      <c r="A132" s="51">
        <v>2311</v>
      </c>
      <c r="B132" s="87" t="s">
        <v>151</v>
      </c>
      <c r="C132" s="88">
        <f t="shared" si="35"/>
        <v>14400</v>
      </c>
      <c r="D132" s="193">
        <v>14000</v>
      </c>
      <c r="E132" s="336">
        <v>400</v>
      </c>
      <c r="F132" s="55">
        <f>D132+E132</f>
        <v>14400</v>
      </c>
      <c r="G132" s="53"/>
      <c r="H132" s="54"/>
      <c r="I132" s="55">
        <f>G132+H132</f>
        <v>0</v>
      </c>
      <c r="J132" s="53"/>
      <c r="K132" s="54"/>
      <c r="L132" s="55">
        <f>K132+J132</f>
        <v>0</v>
      </c>
      <c r="M132" s="53"/>
      <c r="N132" s="54"/>
      <c r="O132" s="55">
        <f>N132+M132</f>
        <v>0</v>
      </c>
      <c r="P132" s="57"/>
    </row>
    <row r="133" spans="1:16" ht="12" customHeight="1" x14ac:dyDescent="0.25">
      <c r="A133" s="51">
        <v>2312</v>
      </c>
      <c r="B133" s="87" t="s">
        <v>152</v>
      </c>
      <c r="C133" s="88">
        <f t="shared" si="35"/>
        <v>700</v>
      </c>
      <c r="D133" s="193">
        <f>1500-800</f>
        <v>700</v>
      </c>
      <c r="E133" s="194"/>
      <c r="F133" s="55">
        <f>D133+E133</f>
        <v>700</v>
      </c>
      <c r="G133" s="53"/>
      <c r="H133" s="54"/>
      <c r="I133" s="55">
        <f>G133+H133</f>
        <v>0</v>
      </c>
      <c r="J133" s="53"/>
      <c r="K133" s="54"/>
      <c r="L133" s="55">
        <f>K133+J133</f>
        <v>0</v>
      </c>
      <c r="M133" s="53"/>
      <c r="N133" s="54"/>
      <c r="O133" s="55">
        <f>N133+M133</f>
        <v>0</v>
      </c>
      <c r="P133" s="57"/>
    </row>
    <row r="134" spans="1:16" ht="12" hidden="1" customHeight="1" x14ac:dyDescent="0.25">
      <c r="A134" s="51">
        <v>2313</v>
      </c>
      <c r="B134" s="87" t="s">
        <v>153</v>
      </c>
      <c r="C134" s="88">
        <f t="shared" si="35"/>
        <v>0</v>
      </c>
      <c r="D134" s="193">
        <v>0</v>
      </c>
      <c r="E134" s="194"/>
      <c r="F134" s="55">
        <f>D134+E134</f>
        <v>0</v>
      </c>
      <c r="G134" s="53"/>
      <c r="H134" s="54"/>
      <c r="I134" s="55">
        <f>G134+H134</f>
        <v>0</v>
      </c>
      <c r="J134" s="53"/>
      <c r="K134" s="54"/>
      <c r="L134" s="55">
        <f>K134+J134</f>
        <v>0</v>
      </c>
      <c r="M134" s="53"/>
      <c r="N134" s="54"/>
      <c r="O134" s="55">
        <f>N134+M134</f>
        <v>0</v>
      </c>
      <c r="P134" s="57"/>
    </row>
    <row r="135" spans="1:16" ht="36" hidden="1" customHeight="1" x14ac:dyDescent="0.25">
      <c r="A135" s="51">
        <v>2314</v>
      </c>
      <c r="B135" s="87" t="s">
        <v>154</v>
      </c>
      <c r="C135" s="88">
        <f t="shared" si="35"/>
        <v>0</v>
      </c>
      <c r="D135" s="193">
        <v>0</v>
      </c>
      <c r="E135" s="194"/>
      <c r="F135" s="55">
        <f>D135+E135</f>
        <v>0</v>
      </c>
      <c r="G135" s="53"/>
      <c r="H135" s="54"/>
      <c r="I135" s="55">
        <f>G135+H135</f>
        <v>0</v>
      </c>
      <c r="J135" s="53"/>
      <c r="K135" s="54"/>
      <c r="L135" s="55">
        <f>K135+J135</f>
        <v>0</v>
      </c>
      <c r="M135" s="53"/>
      <c r="N135" s="54"/>
      <c r="O135" s="55">
        <f>N135+M135</f>
        <v>0</v>
      </c>
      <c r="P135" s="57"/>
    </row>
    <row r="136" spans="1:16" hidden="1" x14ac:dyDescent="0.25">
      <c r="A136" s="187">
        <v>2320</v>
      </c>
      <c r="B136" s="87" t="s">
        <v>155</v>
      </c>
      <c r="C136" s="88">
        <f t="shared" si="35"/>
        <v>0</v>
      </c>
      <c r="D136" s="188">
        <f t="shared" ref="D136:O136" si="41">SUM(D137:D139)</f>
        <v>0</v>
      </c>
      <c r="E136" s="189">
        <f t="shared" si="41"/>
        <v>0</v>
      </c>
      <c r="F136" s="55">
        <f t="shared" si="41"/>
        <v>0</v>
      </c>
      <c r="G136" s="188">
        <f t="shared" si="41"/>
        <v>0</v>
      </c>
      <c r="H136" s="189">
        <f t="shared" si="41"/>
        <v>0</v>
      </c>
      <c r="I136" s="55">
        <f t="shared" si="41"/>
        <v>0</v>
      </c>
      <c r="J136" s="188">
        <f t="shared" si="41"/>
        <v>0</v>
      </c>
      <c r="K136" s="189">
        <f t="shared" si="41"/>
        <v>0</v>
      </c>
      <c r="L136" s="55">
        <f t="shared" si="41"/>
        <v>0</v>
      </c>
      <c r="M136" s="188">
        <f t="shared" si="41"/>
        <v>0</v>
      </c>
      <c r="N136" s="189">
        <f t="shared" si="41"/>
        <v>0</v>
      </c>
      <c r="O136" s="55">
        <f t="shared" si="41"/>
        <v>0</v>
      </c>
      <c r="P136" s="57"/>
    </row>
    <row r="137" spans="1:16" ht="12" hidden="1" customHeight="1" x14ac:dyDescent="0.25">
      <c r="A137" s="51">
        <v>2321</v>
      </c>
      <c r="B137" s="87" t="s">
        <v>156</v>
      </c>
      <c r="C137" s="88">
        <f t="shared" si="35"/>
        <v>0</v>
      </c>
      <c r="D137" s="193">
        <v>0</v>
      </c>
      <c r="E137" s="194"/>
      <c r="F137" s="55">
        <f>D137+E137</f>
        <v>0</v>
      </c>
      <c r="G137" s="53"/>
      <c r="H137" s="54"/>
      <c r="I137" s="55">
        <f>G137+H137</f>
        <v>0</v>
      </c>
      <c r="J137" s="53"/>
      <c r="K137" s="54"/>
      <c r="L137" s="55">
        <f>K137+J137</f>
        <v>0</v>
      </c>
      <c r="M137" s="53"/>
      <c r="N137" s="54"/>
      <c r="O137" s="55">
        <f>N137+M137</f>
        <v>0</v>
      </c>
      <c r="P137" s="57"/>
    </row>
    <row r="138" spans="1:16" ht="12" hidden="1" customHeight="1" x14ac:dyDescent="0.25">
      <c r="A138" s="51">
        <v>2322</v>
      </c>
      <c r="B138" s="87" t="s">
        <v>157</v>
      </c>
      <c r="C138" s="88">
        <f t="shared" si="35"/>
        <v>0</v>
      </c>
      <c r="D138" s="193">
        <v>0</v>
      </c>
      <c r="E138" s="194"/>
      <c r="F138" s="55">
        <f>D138+E138</f>
        <v>0</v>
      </c>
      <c r="G138" s="53"/>
      <c r="H138" s="54"/>
      <c r="I138" s="55">
        <f>G138+H138</f>
        <v>0</v>
      </c>
      <c r="J138" s="53"/>
      <c r="K138" s="54"/>
      <c r="L138" s="55">
        <f>K138+J138</f>
        <v>0</v>
      </c>
      <c r="M138" s="53"/>
      <c r="N138" s="54"/>
      <c r="O138" s="55">
        <f>N138+M138</f>
        <v>0</v>
      </c>
      <c r="P138" s="57"/>
    </row>
    <row r="139" spans="1:16" ht="10.5" hidden="1" customHeight="1" x14ac:dyDescent="0.25">
      <c r="A139" s="51">
        <v>2329</v>
      </c>
      <c r="B139" s="87" t="s">
        <v>158</v>
      </c>
      <c r="C139" s="88">
        <f t="shared" si="35"/>
        <v>0</v>
      </c>
      <c r="D139" s="193">
        <v>0</v>
      </c>
      <c r="E139" s="194"/>
      <c r="F139" s="55">
        <f>D139+E139</f>
        <v>0</v>
      </c>
      <c r="G139" s="53"/>
      <c r="H139" s="54"/>
      <c r="I139" s="55">
        <f>G139+H139</f>
        <v>0</v>
      </c>
      <c r="J139" s="53"/>
      <c r="K139" s="54"/>
      <c r="L139" s="55">
        <f>K139+J139</f>
        <v>0</v>
      </c>
      <c r="M139" s="53"/>
      <c r="N139" s="54"/>
      <c r="O139" s="55">
        <f>N139+M139</f>
        <v>0</v>
      </c>
      <c r="P139" s="57"/>
    </row>
    <row r="140" spans="1:16" ht="12" hidden="1" customHeight="1" x14ac:dyDescent="0.25">
      <c r="A140" s="187">
        <v>2330</v>
      </c>
      <c r="B140" s="87" t="s">
        <v>159</v>
      </c>
      <c r="C140" s="88">
        <f t="shared" si="35"/>
        <v>0</v>
      </c>
      <c r="D140" s="193">
        <v>0</v>
      </c>
      <c r="E140" s="194"/>
      <c r="F140" s="55">
        <f>D140+E140</f>
        <v>0</v>
      </c>
      <c r="G140" s="53"/>
      <c r="H140" s="54"/>
      <c r="I140" s="55">
        <f>G140+H140</f>
        <v>0</v>
      </c>
      <c r="J140" s="53"/>
      <c r="K140" s="54"/>
      <c r="L140" s="55">
        <f>K140+J140</f>
        <v>0</v>
      </c>
      <c r="M140" s="53"/>
      <c r="N140" s="54"/>
      <c r="O140" s="55">
        <f>N140+M140</f>
        <v>0</v>
      </c>
      <c r="P140" s="57"/>
    </row>
    <row r="141" spans="1:16" ht="48" hidden="1" x14ac:dyDescent="0.25">
      <c r="A141" s="187">
        <v>2340</v>
      </c>
      <c r="B141" s="87" t="s">
        <v>160</v>
      </c>
      <c r="C141" s="88">
        <f t="shared" si="35"/>
        <v>0</v>
      </c>
      <c r="D141" s="188">
        <f t="shared" ref="D141:O141" si="42">SUM(D142:D143)</f>
        <v>0</v>
      </c>
      <c r="E141" s="189">
        <f t="shared" si="42"/>
        <v>0</v>
      </c>
      <c r="F141" s="55">
        <f t="shared" si="42"/>
        <v>0</v>
      </c>
      <c r="G141" s="188">
        <f t="shared" si="42"/>
        <v>0</v>
      </c>
      <c r="H141" s="189">
        <f t="shared" si="42"/>
        <v>0</v>
      </c>
      <c r="I141" s="55">
        <f t="shared" si="42"/>
        <v>0</v>
      </c>
      <c r="J141" s="188">
        <f t="shared" si="42"/>
        <v>0</v>
      </c>
      <c r="K141" s="189">
        <f t="shared" si="42"/>
        <v>0</v>
      </c>
      <c r="L141" s="55">
        <f t="shared" si="42"/>
        <v>0</v>
      </c>
      <c r="M141" s="188">
        <f t="shared" si="42"/>
        <v>0</v>
      </c>
      <c r="N141" s="189">
        <f t="shared" si="42"/>
        <v>0</v>
      </c>
      <c r="O141" s="55">
        <f t="shared" si="42"/>
        <v>0</v>
      </c>
      <c r="P141" s="57"/>
    </row>
    <row r="142" spans="1:16" ht="12" hidden="1" customHeight="1" x14ac:dyDescent="0.25">
      <c r="A142" s="51">
        <v>2341</v>
      </c>
      <c r="B142" s="87" t="s">
        <v>161</v>
      </c>
      <c r="C142" s="88">
        <f t="shared" si="35"/>
        <v>0</v>
      </c>
      <c r="D142" s="193">
        <v>0</v>
      </c>
      <c r="E142" s="194"/>
      <c r="F142" s="55">
        <f>D142+E142</f>
        <v>0</v>
      </c>
      <c r="G142" s="53"/>
      <c r="H142" s="54"/>
      <c r="I142" s="55">
        <f>G142+H142</f>
        <v>0</v>
      </c>
      <c r="J142" s="53"/>
      <c r="K142" s="54"/>
      <c r="L142" s="55">
        <f>K142+J142</f>
        <v>0</v>
      </c>
      <c r="M142" s="53"/>
      <c r="N142" s="54"/>
      <c r="O142" s="55">
        <f>N142+M142</f>
        <v>0</v>
      </c>
      <c r="P142" s="57"/>
    </row>
    <row r="143" spans="1:16" ht="24" hidden="1" customHeight="1" x14ac:dyDescent="0.25">
      <c r="A143" s="51">
        <v>2344</v>
      </c>
      <c r="B143" s="87" t="s">
        <v>162</v>
      </c>
      <c r="C143" s="88">
        <f t="shared" si="35"/>
        <v>0</v>
      </c>
      <c r="D143" s="193">
        <v>0</v>
      </c>
      <c r="E143" s="194"/>
      <c r="F143" s="55">
        <f>D143+E143</f>
        <v>0</v>
      </c>
      <c r="G143" s="53"/>
      <c r="H143" s="54"/>
      <c r="I143" s="55">
        <f>G143+H143</f>
        <v>0</v>
      </c>
      <c r="J143" s="53"/>
      <c r="K143" s="54"/>
      <c r="L143" s="55">
        <f>K143+J143</f>
        <v>0</v>
      </c>
      <c r="M143" s="53"/>
      <c r="N143" s="54"/>
      <c r="O143" s="55">
        <f>N143+M143</f>
        <v>0</v>
      </c>
      <c r="P143" s="57"/>
    </row>
    <row r="144" spans="1:16" ht="24" x14ac:dyDescent="0.25">
      <c r="A144" s="184">
        <v>2350</v>
      </c>
      <c r="B144" s="136" t="s">
        <v>163</v>
      </c>
      <c r="C144" s="141">
        <f t="shared" si="35"/>
        <v>3200</v>
      </c>
      <c r="D144" s="185">
        <f t="shared" ref="D144:O144" si="43">SUM(D145:D150)</f>
        <v>3200</v>
      </c>
      <c r="E144" s="186">
        <f t="shared" si="43"/>
        <v>0</v>
      </c>
      <c r="F144" s="139">
        <f t="shared" si="43"/>
        <v>3200</v>
      </c>
      <c r="G144" s="185">
        <f t="shared" si="43"/>
        <v>0</v>
      </c>
      <c r="H144" s="186">
        <f t="shared" si="43"/>
        <v>0</v>
      </c>
      <c r="I144" s="139">
        <f t="shared" si="43"/>
        <v>0</v>
      </c>
      <c r="J144" s="185">
        <f t="shared" si="43"/>
        <v>0</v>
      </c>
      <c r="K144" s="186">
        <f t="shared" si="43"/>
        <v>0</v>
      </c>
      <c r="L144" s="139">
        <f t="shared" si="43"/>
        <v>0</v>
      </c>
      <c r="M144" s="185">
        <f t="shared" si="43"/>
        <v>0</v>
      </c>
      <c r="N144" s="186">
        <f t="shared" si="43"/>
        <v>0</v>
      </c>
      <c r="O144" s="139">
        <f t="shared" si="43"/>
        <v>0</v>
      </c>
      <c r="P144" s="127"/>
    </row>
    <row r="145" spans="1:16" ht="12" hidden="1" customHeight="1" x14ac:dyDescent="0.25">
      <c r="A145" s="44">
        <v>2351</v>
      </c>
      <c r="B145" s="80" t="s">
        <v>164</v>
      </c>
      <c r="C145" s="81">
        <f t="shared" si="35"/>
        <v>0</v>
      </c>
      <c r="D145" s="195">
        <v>0</v>
      </c>
      <c r="E145" s="196"/>
      <c r="F145" s="132">
        <f t="shared" ref="F145:F150" si="44">D145+E145</f>
        <v>0</v>
      </c>
      <c r="G145" s="46"/>
      <c r="H145" s="47"/>
      <c r="I145" s="132">
        <f t="shared" ref="I145:I150" si="45">G145+H145</f>
        <v>0</v>
      </c>
      <c r="J145" s="46"/>
      <c r="K145" s="47"/>
      <c r="L145" s="132">
        <f t="shared" ref="L145:L150" si="46">K145+J145</f>
        <v>0</v>
      </c>
      <c r="M145" s="46"/>
      <c r="N145" s="47"/>
      <c r="O145" s="132">
        <f t="shared" ref="O145:O150" si="47">N145+M145</f>
        <v>0</v>
      </c>
      <c r="P145" s="49"/>
    </row>
    <row r="146" spans="1:16" ht="12" hidden="1" customHeight="1" x14ac:dyDescent="0.25">
      <c r="A146" s="51">
        <v>2352</v>
      </c>
      <c r="B146" s="87" t="s">
        <v>165</v>
      </c>
      <c r="C146" s="88">
        <f t="shared" si="35"/>
        <v>0</v>
      </c>
      <c r="D146" s="193">
        <v>0</v>
      </c>
      <c r="E146" s="194"/>
      <c r="F146" s="55">
        <f t="shared" si="44"/>
        <v>0</v>
      </c>
      <c r="G146" s="53"/>
      <c r="H146" s="54"/>
      <c r="I146" s="55">
        <f t="shared" si="45"/>
        <v>0</v>
      </c>
      <c r="J146" s="53"/>
      <c r="K146" s="54"/>
      <c r="L146" s="55">
        <f t="shared" si="46"/>
        <v>0</v>
      </c>
      <c r="M146" s="53"/>
      <c r="N146" s="54"/>
      <c r="O146" s="55">
        <f t="shared" si="47"/>
        <v>0</v>
      </c>
      <c r="P146" s="57"/>
    </row>
    <row r="147" spans="1:16" ht="24" hidden="1" customHeight="1" x14ac:dyDescent="0.25">
      <c r="A147" s="51">
        <v>2353</v>
      </c>
      <c r="B147" s="87" t="s">
        <v>166</v>
      </c>
      <c r="C147" s="88">
        <f t="shared" si="35"/>
        <v>0</v>
      </c>
      <c r="D147" s="193">
        <v>0</v>
      </c>
      <c r="E147" s="194"/>
      <c r="F147" s="55">
        <f t="shared" si="44"/>
        <v>0</v>
      </c>
      <c r="G147" s="53"/>
      <c r="H147" s="54"/>
      <c r="I147" s="55">
        <f t="shared" si="45"/>
        <v>0</v>
      </c>
      <c r="J147" s="53"/>
      <c r="K147" s="54"/>
      <c r="L147" s="55">
        <f t="shared" si="46"/>
        <v>0</v>
      </c>
      <c r="M147" s="53"/>
      <c r="N147" s="54"/>
      <c r="O147" s="55">
        <f t="shared" si="47"/>
        <v>0</v>
      </c>
      <c r="P147" s="57"/>
    </row>
    <row r="148" spans="1:16" ht="24" hidden="1" customHeight="1" x14ac:dyDescent="0.25">
      <c r="A148" s="51">
        <v>2354</v>
      </c>
      <c r="B148" s="87" t="s">
        <v>167</v>
      </c>
      <c r="C148" s="88">
        <f t="shared" si="35"/>
        <v>0</v>
      </c>
      <c r="D148" s="193">
        <v>0</v>
      </c>
      <c r="E148" s="194"/>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7" t="s">
        <v>168</v>
      </c>
      <c r="C149" s="88">
        <f t="shared" si="35"/>
        <v>3200</v>
      </c>
      <c r="D149" s="193">
        <f>2400+800</f>
        <v>3200</v>
      </c>
      <c r="E149" s="194"/>
      <c r="F149" s="55">
        <f t="shared" si="44"/>
        <v>3200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7" t="s">
        <v>169</v>
      </c>
      <c r="C150" s="88">
        <f t="shared" si="35"/>
        <v>0</v>
      </c>
      <c r="D150" s="193">
        <v>0</v>
      </c>
      <c r="E150" s="194"/>
      <c r="F150" s="55">
        <f t="shared" si="44"/>
        <v>0</v>
      </c>
      <c r="G150" s="53"/>
      <c r="H150" s="54"/>
      <c r="I150" s="55">
        <f t="shared" si="45"/>
        <v>0</v>
      </c>
      <c r="J150" s="53"/>
      <c r="K150" s="54"/>
      <c r="L150" s="55">
        <f t="shared" si="46"/>
        <v>0</v>
      </c>
      <c r="M150" s="53"/>
      <c r="N150" s="54"/>
      <c r="O150" s="55">
        <f t="shared" si="47"/>
        <v>0</v>
      </c>
      <c r="P150" s="57"/>
    </row>
    <row r="151" spans="1:16" ht="24.75" hidden="1" customHeight="1" x14ac:dyDescent="0.25">
      <c r="A151" s="187">
        <v>2360</v>
      </c>
      <c r="B151" s="87" t="s">
        <v>170</v>
      </c>
      <c r="C151" s="88">
        <f t="shared" si="35"/>
        <v>0</v>
      </c>
      <c r="D151" s="188">
        <f t="shared" ref="D151:O151" si="48">SUM(D152:D158)</f>
        <v>0</v>
      </c>
      <c r="E151" s="189">
        <f t="shared" si="48"/>
        <v>0</v>
      </c>
      <c r="F151" s="55">
        <f t="shared" si="48"/>
        <v>0</v>
      </c>
      <c r="G151" s="188">
        <f t="shared" si="48"/>
        <v>0</v>
      </c>
      <c r="H151" s="189">
        <f t="shared" si="48"/>
        <v>0</v>
      </c>
      <c r="I151" s="55">
        <f t="shared" si="48"/>
        <v>0</v>
      </c>
      <c r="J151" s="188">
        <f t="shared" si="48"/>
        <v>0</v>
      </c>
      <c r="K151" s="189">
        <f t="shared" si="48"/>
        <v>0</v>
      </c>
      <c r="L151" s="55">
        <f t="shared" si="48"/>
        <v>0</v>
      </c>
      <c r="M151" s="188">
        <f t="shared" si="48"/>
        <v>0</v>
      </c>
      <c r="N151" s="189">
        <f t="shared" si="48"/>
        <v>0</v>
      </c>
      <c r="O151" s="55">
        <f t="shared" si="48"/>
        <v>0</v>
      </c>
      <c r="P151" s="57"/>
    </row>
    <row r="152" spans="1:16" ht="12" hidden="1" customHeight="1" x14ac:dyDescent="0.25">
      <c r="A152" s="50">
        <v>2361</v>
      </c>
      <c r="B152" s="87" t="s">
        <v>171</v>
      </c>
      <c r="C152" s="88">
        <f t="shared" si="35"/>
        <v>0</v>
      </c>
      <c r="D152" s="193">
        <v>0</v>
      </c>
      <c r="E152" s="194"/>
      <c r="F152" s="55">
        <f t="shared" ref="F152:F159" si="49">D152+E152</f>
        <v>0</v>
      </c>
      <c r="G152" s="53"/>
      <c r="H152" s="54"/>
      <c r="I152" s="55">
        <f t="shared" ref="I152:I159" si="50">G152+H152</f>
        <v>0</v>
      </c>
      <c r="J152" s="53"/>
      <c r="K152" s="54"/>
      <c r="L152" s="55">
        <f t="shared" ref="L152:L159" si="51">K152+J152</f>
        <v>0</v>
      </c>
      <c r="M152" s="53"/>
      <c r="N152" s="54"/>
      <c r="O152" s="55">
        <f t="shared" ref="O152:O159" si="52">N152+M152</f>
        <v>0</v>
      </c>
      <c r="P152" s="57"/>
    </row>
    <row r="153" spans="1:16" ht="24" hidden="1" customHeight="1" x14ac:dyDescent="0.25">
      <c r="A153" s="50">
        <v>2362</v>
      </c>
      <c r="B153" s="87" t="s">
        <v>172</v>
      </c>
      <c r="C153" s="88">
        <f t="shared" si="35"/>
        <v>0</v>
      </c>
      <c r="D153" s="193">
        <v>0</v>
      </c>
      <c r="E153" s="194"/>
      <c r="F153" s="55">
        <f t="shared" si="49"/>
        <v>0</v>
      </c>
      <c r="G153" s="53"/>
      <c r="H153" s="54"/>
      <c r="I153" s="55">
        <f t="shared" si="50"/>
        <v>0</v>
      </c>
      <c r="J153" s="53"/>
      <c r="K153" s="54"/>
      <c r="L153" s="55">
        <f t="shared" si="51"/>
        <v>0</v>
      </c>
      <c r="M153" s="53"/>
      <c r="N153" s="54"/>
      <c r="O153" s="55">
        <f t="shared" si="52"/>
        <v>0</v>
      </c>
      <c r="P153" s="57"/>
    </row>
    <row r="154" spans="1:16" ht="12" hidden="1" customHeight="1" x14ac:dyDescent="0.25">
      <c r="A154" s="50">
        <v>2363</v>
      </c>
      <c r="B154" s="87" t="s">
        <v>173</v>
      </c>
      <c r="C154" s="88">
        <f t="shared" si="35"/>
        <v>0</v>
      </c>
      <c r="D154" s="193">
        <v>0</v>
      </c>
      <c r="E154" s="194"/>
      <c r="F154" s="55">
        <f t="shared" si="49"/>
        <v>0</v>
      </c>
      <c r="G154" s="53"/>
      <c r="H154" s="54"/>
      <c r="I154" s="55">
        <f t="shared" si="50"/>
        <v>0</v>
      </c>
      <c r="J154" s="53"/>
      <c r="K154" s="54"/>
      <c r="L154" s="55">
        <f t="shared" si="51"/>
        <v>0</v>
      </c>
      <c r="M154" s="53"/>
      <c r="N154" s="54"/>
      <c r="O154" s="55">
        <f t="shared" si="52"/>
        <v>0</v>
      </c>
      <c r="P154" s="57"/>
    </row>
    <row r="155" spans="1:16" ht="12" hidden="1" customHeight="1" x14ac:dyDescent="0.25">
      <c r="A155" s="50">
        <v>2364</v>
      </c>
      <c r="B155" s="87" t="s">
        <v>174</v>
      </c>
      <c r="C155" s="88">
        <f t="shared" si="35"/>
        <v>0</v>
      </c>
      <c r="D155" s="193">
        <v>0</v>
      </c>
      <c r="E155" s="194"/>
      <c r="F155" s="55">
        <f t="shared" si="49"/>
        <v>0</v>
      </c>
      <c r="G155" s="53"/>
      <c r="H155" s="54"/>
      <c r="I155" s="55">
        <f t="shared" si="50"/>
        <v>0</v>
      </c>
      <c r="J155" s="53"/>
      <c r="K155" s="54"/>
      <c r="L155" s="55">
        <f t="shared" si="51"/>
        <v>0</v>
      </c>
      <c r="M155" s="53"/>
      <c r="N155" s="54"/>
      <c r="O155" s="55">
        <f t="shared" si="52"/>
        <v>0</v>
      </c>
      <c r="P155" s="57"/>
    </row>
    <row r="156" spans="1:16" ht="12.75" hidden="1" customHeight="1" x14ac:dyDescent="0.25">
      <c r="A156" s="50">
        <v>2365</v>
      </c>
      <c r="B156" s="87" t="s">
        <v>175</v>
      </c>
      <c r="C156" s="88">
        <f t="shared" si="35"/>
        <v>0</v>
      </c>
      <c r="D156" s="193">
        <v>0</v>
      </c>
      <c r="E156" s="194"/>
      <c r="F156" s="55">
        <f t="shared" si="49"/>
        <v>0</v>
      </c>
      <c r="G156" s="53"/>
      <c r="H156" s="54"/>
      <c r="I156" s="55">
        <f t="shared" si="50"/>
        <v>0</v>
      </c>
      <c r="J156" s="53"/>
      <c r="K156" s="54"/>
      <c r="L156" s="55">
        <f t="shared" si="51"/>
        <v>0</v>
      </c>
      <c r="M156" s="53"/>
      <c r="N156" s="54"/>
      <c r="O156" s="55">
        <f t="shared" si="52"/>
        <v>0</v>
      </c>
      <c r="P156" s="57"/>
    </row>
    <row r="157" spans="1:16" ht="36" hidden="1" customHeight="1" x14ac:dyDescent="0.25">
      <c r="A157" s="50">
        <v>2366</v>
      </c>
      <c r="B157" s="87" t="s">
        <v>176</v>
      </c>
      <c r="C157" s="88">
        <f t="shared" si="35"/>
        <v>0</v>
      </c>
      <c r="D157" s="193">
        <v>0</v>
      </c>
      <c r="E157" s="194"/>
      <c r="F157" s="55">
        <f t="shared" si="49"/>
        <v>0</v>
      </c>
      <c r="G157" s="53"/>
      <c r="H157" s="54"/>
      <c r="I157" s="55">
        <f t="shared" si="50"/>
        <v>0</v>
      </c>
      <c r="J157" s="53"/>
      <c r="K157" s="54"/>
      <c r="L157" s="55">
        <f t="shared" si="51"/>
        <v>0</v>
      </c>
      <c r="M157" s="53"/>
      <c r="N157" s="54"/>
      <c r="O157" s="55">
        <f t="shared" si="52"/>
        <v>0</v>
      </c>
      <c r="P157" s="57"/>
    </row>
    <row r="158" spans="1:16" ht="48" hidden="1" customHeight="1" x14ac:dyDescent="0.25">
      <c r="A158" s="50">
        <v>2369</v>
      </c>
      <c r="B158" s="87" t="s">
        <v>177</v>
      </c>
      <c r="C158" s="88">
        <f t="shared" si="35"/>
        <v>0</v>
      </c>
      <c r="D158" s="193">
        <v>0</v>
      </c>
      <c r="E158" s="194"/>
      <c r="F158" s="55">
        <f t="shared" si="49"/>
        <v>0</v>
      </c>
      <c r="G158" s="53"/>
      <c r="H158" s="54"/>
      <c r="I158" s="55">
        <f t="shared" si="50"/>
        <v>0</v>
      </c>
      <c r="J158" s="53"/>
      <c r="K158" s="54"/>
      <c r="L158" s="55">
        <f t="shared" si="51"/>
        <v>0</v>
      </c>
      <c r="M158" s="53"/>
      <c r="N158" s="54"/>
      <c r="O158" s="55">
        <f t="shared" si="52"/>
        <v>0</v>
      </c>
      <c r="P158" s="57"/>
    </row>
    <row r="159" spans="1:16" ht="12" hidden="1" customHeight="1" x14ac:dyDescent="0.25">
      <c r="A159" s="184">
        <v>2370</v>
      </c>
      <c r="B159" s="136" t="s">
        <v>178</v>
      </c>
      <c r="C159" s="141">
        <f t="shared" si="35"/>
        <v>0</v>
      </c>
      <c r="D159" s="199">
        <v>0</v>
      </c>
      <c r="E159" s="200"/>
      <c r="F159" s="139">
        <f t="shared" si="49"/>
        <v>0</v>
      </c>
      <c r="G159" s="142"/>
      <c r="H159" s="143"/>
      <c r="I159" s="139">
        <f t="shared" si="50"/>
        <v>0</v>
      </c>
      <c r="J159" s="142"/>
      <c r="K159" s="143"/>
      <c r="L159" s="139">
        <f t="shared" si="51"/>
        <v>0</v>
      </c>
      <c r="M159" s="142"/>
      <c r="N159" s="143"/>
      <c r="O159" s="139">
        <f t="shared" si="52"/>
        <v>0</v>
      </c>
      <c r="P159" s="127"/>
    </row>
    <row r="160" spans="1:16" hidden="1" x14ac:dyDescent="0.25">
      <c r="A160" s="184">
        <v>2380</v>
      </c>
      <c r="B160" s="136" t="s">
        <v>179</v>
      </c>
      <c r="C160" s="141">
        <f t="shared" si="35"/>
        <v>0</v>
      </c>
      <c r="D160" s="185">
        <f t="shared" ref="D160:O160" si="53">SUM(D161:D162)</f>
        <v>0</v>
      </c>
      <c r="E160" s="186">
        <f t="shared" si="53"/>
        <v>0</v>
      </c>
      <c r="F160" s="139">
        <f t="shared" si="53"/>
        <v>0</v>
      </c>
      <c r="G160" s="185">
        <f t="shared" si="53"/>
        <v>0</v>
      </c>
      <c r="H160" s="186">
        <f t="shared" si="53"/>
        <v>0</v>
      </c>
      <c r="I160" s="139">
        <f t="shared" si="53"/>
        <v>0</v>
      </c>
      <c r="J160" s="185">
        <f t="shared" si="53"/>
        <v>0</v>
      </c>
      <c r="K160" s="186">
        <f t="shared" si="53"/>
        <v>0</v>
      </c>
      <c r="L160" s="139">
        <f t="shared" si="53"/>
        <v>0</v>
      </c>
      <c r="M160" s="185">
        <f t="shared" si="53"/>
        <v>0</v>
      </c>
      <c r="N160" s="186">
        <f t="shared" si="53"/>
        <v>0</v>
      </c>
      <c r="O160" s="139">
        <f t="shared" si="53"/>
        <v>0</v>
      </c>
      <c r="P160" s="127"/>
    </row>
    <row r="161" spans="1:16" ht="12" hidden="1" customHeight="1" x14ac:dyDescent="0.25">
      <c r="A161" s="43">
        <v>2381</v>
      </c>
      <c r="B161" s="80" t="s">
        <v>180</v>
      </c>
      <c r="C161" s="81">
        <f t="shared" si="35"/>
        <v>0</v>
      </c>
      <c r="D161" s="195">
        <v>0</v>
      </c>
      <c r="E161" s="196"/>
      <c r="F161" s="132">
        <f>D161+E161</f>
        <v>0</v>
      </c>
      <c r="G161" s="46"/>
      <c r="H161" s="47"/>
      <c r="I161" s="132">
        <f>G161+H161</f>
        <v>0</v>
      </c>
      <c r="J161" s="46"/>
      <c r="K161" s="47"/>
      <c r="L161" s="132">
        <f>K161+J161</f>
        <v>0</v>
      </c>
      <c r="M161" s="46"/>
      <c r="N161" s="47"/>
      <c r="O161" s="132">
        <f>N161+M161</f>
        <v>0</v>
      </c>
      <c r="P161" s="49"/>
    </row>
    <row r="162" spans="1:16" ht="24" hidden="1" customHeight="1" x14ac:dyDescent="0.25">
      <c r="A162" s="50">
        <v>2389</v>
      </c>
      <c r="B162" s="87" t="s">
        <v>181</v>
      </c>
      <c r="C162" s="88">
        <f t="shared" si="35"/>
        <v>0</v>
      </c>
      <c r="D162" s="193">
        <v>0</v>
      </c>
      <c r="E162" s="194"/>
      <c r="F162" s="55">
        <f>D162+E162</f>
        <v>0</v>
      </c>
      <c r="G162" s="53"/>
      <c r="H162" s="54"/>
      <c r="I162" s="55">
        <f>G162+H162</f>
        <v>0</v>
      </c>
      <c r="J162" s="53"/>
      <c r="K162" s="54"/>
      <c r="L162" s="55">
        <f>K162+J162</f>
        <v>0</v>
      </c>
      <c r="M162" s="53"/>
      <c r="N162" s="54"/>
      <c r="O162" s="55">
        <f>N162+M162</f>
        <v>0</v>
      </c>
      <c r="P162" s="57"/>
    </row>
    <row r="163" spans="1:16" ht="12" hidden="1" customHeight="1" x14ac:dyDescent="0.25">
      <c r="A163" s="184">
        <v>2390</v>
      </c>
      <c r="B163" s="136" t="s">
        <v>182</v>
      </c>
      <c r="C163" s="141">
        <f t="shared" si="35"/>
        <v>0</v>
      </c>
      <c r="D163" s="199">
        <v>0</v>
      </c>
      <c r="E163" s="200"/>
      <c r="F163" s="139">
        <f>D163+E163</f>
        <v>0</v>
      </c>
      <c r="G163" s="142"/>
      <c r="H163" s="143"/>
      <c r="I163" s="139">
        <f>G163+H163</f>
        <v>0</v>
      </c>
      <c r="J163" s="142"/>
      <c r="K163" s="143"/>
      <c r="L163" s="139">
        <f>K163+J163</f>
        <v>0</v>
      </c>
      <c r="M163" s="142"/>
      <c r="N163" s="143"/>
      <c r="O163" s="139">
        <f>N163+M163</f>
        <v>0</v>
      </c>
      <c r="P163" s="127"/>
    </row>
    <row r="164" spans="1:16" ht="12" hidden="1" customHeight="1" x14ac:dyDescent="0.25">
      <c r="A164" s="67">
        <v>2400</v>
      </c>
      <c r="B164" s="181" t="s">
        <v>183</v>
      </c>
      <c r="C164" s="68">
        <f t="shared" si="35"/>
        <v>0</v>
      </c>
      <c r="D164" s="201">
        <v>0</v>
      </c>
      <c r="E164" s="202"/>
      <c r="F164" s="71">
        <f>D164+E164</f>
        <v>0</v>
      </c>
      <c r="G164" s="69"/>
      <c r="H164" s="70"/>
      <c r="I164" s="71">
        <f>G164+H164</f>
        <v>0</v>
      </c>
      <c r="J164" s="69"/>
      <c r="K164" s="70"/>
      <c r="L164" s="71">
        <f>K164+J164</f>
        <v>0</v>
      </c>
      <c r="M164" s="69"/>
      <c r="N164" s="70"/>
      <c r="O164" s="71">
        <f>N164+M164</f>
        <v>0</v>
      </c>
      <c r="P164" s="75"/>
    </row>
    <row r="165" spans="1:16" ht="24" hidden="1" x14ac:dyDescent="0.25">
      <c r="A165" s="67">
        <v>2500</v>
      </c>
      <c r="B165" s="181" t="s">
        <v>184</v>
      </c>
      <c r="C165" s="68">
        <f t="shared" si="35"/>
        <v>0</v>
      </c>
      <c r="D165" s="182">
        <f t="shared" ref="D165:O165" si="54">SUM(D166,D171)</f>
        <v>0</v>
      </c>
      <c r="E165" s="183">
        <f t="shared" si="54"/>
        <v>0</v>
      </c>
      <c r="F165" s="71">
        <f t="shared" si="54"/>
        <v>0</v>
      </c>
      <c r="G165" s="182">
        <f t="shared" si="54"/>
        <v>0</v>
      </c>
      <c r="H165" s="183">
        <f t="shared" si="54"/>
        <v>0</v>
      </c>
      <c r="I165" s="71">
        <f t="shared" si="54"/>
        <v>0</v>
      </c>
      <c r="J165" s="182">
        <f t="shared" si="54"/>
        <v>0</v>
      </c>
      <c r="K165" s="183">
        <f t="shared" si="54"/>
        <v>0</v>
      </c>
      <c r="L165" s="71">
        <f t="shared" si="54"/>
        <v>0</v>
      </c>
      <c r="M165" s="182">
        <f t="shared" si="54"/>
        <v>0</v>
      </c>
      <c r="N165" s="183">
        <f t="shared" si="54"/>
        <v>0</v>
      </c>
      <c r="O165" s="71">
        <f t="shared" si="54"/>
        <v>0</v>
      </c>
      <c r="P165" s="75"/>
    </row>
    <row r="166" spans="1:16" ht="16.5" hidden="1" customHeight="1" x14ac:dyDescent="0.25">
      <c r="A166" s="190">
        <v>2510</v>
      </c>
      <c r="B166" s="80" t="s">
        <v>185</v>
      </c>
      <c r="C166" s="81">
        <f t="shared" si="35"/>
        <v>0</v>
      </c>
      <c r="D166" s="191">
        <f t="shared" ref="D166:O166" si="55">SUM(D167:D170)</f>
        <v>0</v>
      </c>
      <c r="E166" s="192">
        <f t="shared" si="55"/>
        <v>0</v>
      </c>
      <c r="F166" s="132">
        <f t="shared" si="55"/>
        <v>0</v>
      </c>
      <c r="G166" s="191">
        <f t="shared" si="55"/>
        <v>0</v>
      </c>
      <c r="H166" s="192">
        <f t="shared" si="55"/>
        <v>0</v>
      </c>
      <c r="I166" s="132">
        <f t="shared" si="55"/>
        <v>0</v>
      </c>
      <c r="J166" s="191">
        <f t="shared" si="55"/>
        <v>0</v>
      </c>
      <c r="K166" s="192">
        <f t="shared" si="55"/>
        <v>0</v>
      </c>
      <c r="L166" s="132">
        <f t="shared" si="55"/>
        <v>0</v>
      </c>
      <c r="M166" s="191">
        <f t="shared" si="55"/>
        <v>0</v>
      </c>
      <c r="N166" s="192">
        <f t="shared" si="55"/>
        <v>0</v>
      </c>
      <c r="O166" s="132">
        <f t="shared" si="55"/>
        <v>0</v>
      </c>
      <c r="P166" s="49"/>
    </row>
    <row r="167" spans="1:16" ht="24" hidden="1" customHeight="1" x14ac:dyDescent="0.25">
      <c r="A167" s="51">
        <v>2512</v>
      </c>
      <c r="B167" s="87" t="s">
        <v>186</v>
      </c>
      <c r="C167" s="88">
        <f t="shared" si="35"/>
        <v>0</v>
      </c>
      <c r="D167" s="193">
        <v>0</v>
      </c>
      <c r="E167" s="194"/>
      <c r="F167" s="55">
        <f t="shared" ref="F167:F172" si="56">D167+E167</f>
        <v>0</v>
      </c>
      <c r="G167" s="53"/>
      <c r="H167" s="54"/>
      <c r="I167" s="55">
        <f t="shared" ref="I167:I172" si="57">G167+H167</f>
        <v>0</v>
      </c>
      <c r="J167" s="53"/>
      <c r="K167" s="54"/>
      <c r="L167" s="55">
        <f t="shared" ref="L167:L172" si="58">K167+J167</f>
        <v>0</v>
      </c>
      <c r="M167" s="53"/>
      <c r="N167" s="54"/>
      <c r="O167" s="55">
        <f t="shared" ref="O167:O172" si="59">N167+M167</f>
        <v>0</v>
      </c>
      <c r="P167" s="57"/>
    </row>
    <row r="168" spans="1:16" ht="36" hidden="1" customHeight="1" x14ac:dyDescent="0.25">
      <c r="A168" s="51">
        <v>2513</v>
      </c>
      <c r="B168" s="87" t="s">
        <v>187</v>
      </c>
      <c r="C168" s="88">
        <f t="shared" si="35"/>
        <v>0</v>
      </c>
      <c r="D168" s="193">
        <v>0</v>
      </c>
      <c r="E168" s="194"/>
      <c r="F168" s="55">
        <f t="shared" si="56"/>
        <v>0</v>
      </c>
      <c r="G168" s="53"/>
      <c r="H168" s="54"/>
      <c r="I168" s="55">
        <f t="shared" si="57"/>
        <v>0</v>
      </c>
      <c r="J168" s="53"/>
      <c r="K168" s="54"/>
      <c r="L168" s="55">
        <f t="shared" si="58"/>
        <v>0</v>
      </c>
      <c r="M168" s="53"/>
      <c r="N168" s="54"/>
      <c r="O168" s="55">
        <f t="shared" si="59"/>
        <v>0</v>
      </c>
      <c r="P168" s="57"/>
    </row>
    <row r="169" spans="1:16" ht="24" hidden="1" customHeight="1" x14ac:dyDescent="0.25">
      <c r="A169" s="51">
        <v>2515</v>
      </c>
      <c r="B169" s="87" t="s">
        <v>188</v>
      </c>
      <c r="C169" s="88">
        <f t="shared" si="35"/>
        <v>0</v>
      </c>
      <c r="D169" s="193">
        <v>0</v>
      </c>
      <c r="E169" s="194"/>
      <c r="F169" s="55">
        <f t="shared" si="56"/>
        <v>0</v>
      </c>
      <c r="G169" s="53"/>
      <c r="H169" s="54"/>
      <c r="I169" s="55">
        <f t="shared" si="57"/>
        <v>0</v>
      </c>
      <c r="J169" s="53"/>
      <c r="K169" s="54"/>
      <c r="L169" s="55">
        <f t="shared" si="58"/>
        <v>0</v>
      </c>
      <c r="M169" s="53"/>
      <c r="N169" s="54"/>
      <c r="O169" s="55">
        <f t="shared" si="59"/>
        <v>0</v>
      </c>
      <c r="P169" s="57"/>
    </row>
    <row r="170" spans="1:16" ht="24" hidden="1" customHeight="1" x14ac:dyDescent="0.25">
      <c r="A170" s="51">
        <v>2519</v>
      </c>
      <c r="B170" s="87" t="s">
        <v>189</v>
      </c>
      <c r="C170" s="88">
        <f t="shared" si="35"/>
        <v>0</v>
      </c>
      <c r="D170" s="193">
        <v>0</v>
      </c>
      <c r="E170" s="194"/>
      <c r="F170" s="55">
        <f t="shared" si="56"/>
        <v>0</v>
      </c>
      <c r="G170" s="53"/>
      <c r="H170" s="54"/>
      <c r="I170" s="55">
        <f t="shared" si="57"/>
        <v>0</v>
      </c>
      <c r="J170" s="53"/>
      <c r="K170" s="54"/>
      <c r="L170" s="55">
        <f t="shared" si="58"/>
        <v>0</v>
      </c>
      <c r="M170" s="53"/>
      <c r="N170" s="54"/>
      <c r="O170" s="55">
        <f t="shared" si="59"/>
        <v>0</v>
      </c>
      <c r="P170" s="57"/>
    </row>
    <row r="171" spans="1:16" ht="24" hidden="1" customHeight="1" x14ac:dyDescent="0.25">
      <c r="A171" s="187">
        <v>2520</v>
      </c>
      <c r="B171" s="87" t="s">
        <v>190</v>
      </c>
      <c r="C171" s="88">
        <f t="shared" si="35"/>
        <v>0</v>
      </c>
      <c r="D171" s="193">
        <v>0</v>
      </c>
      <c r="E171" s="194"/>
      <c r="F171" s="55">
        <f t="shared" si="56"/>
        <v>0</v>
      </c>
      <c r="G171" s="53"/>
      <c r="H171" s="54"/>
      <c r="I171" s="55">
        <f t="shared" si="57"/>
        <v>0</v>
      </c>
      <c r="J171" s="53"/>
      <c r="K171" s="54"/>
      <c r="L171" s="55">
        <f t="shared" si="58"/>
        <v>0</v>
      </c>
      <c r="M171" s="53"/>
      <c r="N171" s="54"/>
      <c r="O171" s="55">
        <f t="shared" si="59"/>
        <v>0</v>
      </c>
      <c r="P171" s="57"/>
    </row>
    <row r="172" spans="1:16" s="203" customFormat="1" ht="36" hidden="1" customHeight="1" x14ac:dyDescent="0.25">
      <c r="A172" s="23">
        <v>2800</v>
      </c>
      <c r="B172" s="80" t="s">
        <v>191</v>
      </c>
      <c r="C172" s="81">
        <f t="shared" si="35"/>
        <v>0</v>
      </c>
      <c r="D172" s="46">
        <v>0</v>
      </c>
      <c r="E172" s="47"/>
      <c r="F172" s="132">
        <f t="shared" si="56"/>
        <v>0</v>
      </c>
      <c r="G172" s="46"/>
      <c r="H172" s="47"/>
      <c r="I172" s="132">
        <f t="shared" si="57"/>
        <v>0</v>
      </c>
      <c r="J172" s="46"/>
      <c r="K172" s="47"/>
      <c r="L172" s="132">
        <f t="shared" si="58"/>
        <v>0</v>
      </c>
      <c r="M172" s="46"/>
      <c r="N172" s="47"/>
      <c r="O172" s="132">
        <f t="shared" si="59"/>
        <v>0</v>
      </c>
      <c r="P172" s="49"/>
    </row>
    <row r="173" spans="1:16" hidden="1" x14ac:dyDescent="0.25">
      <c r="A173" s="175">
        <v>3000</v>
      </c>
      <c r="B173" s="175" t="s">
        <v>192</v>
      </c>
      <c r="C173" s="176">
        <f t="shared" si="35"/>
        <v>0</v>
      </c>
      <c r="D173" s="177">
        <f t="shared" ref="D173:O173" si="60">SUM(D174,D184)</f>
        <v>0</v>
      </c>
      <c r="E173" s="178">
        <f t="shared" si="60"/>
        <v>0</v>
      </c>
      <c r="F173" s="179">
        <f t="shared" si="60"/>
        <v>0</v>
      </c>
      <c r="G173" s="177">
        <f t="shared" si="60"/>
        <v>0</v>
      </c>
      <c r="H173" s="178">
        <f t="shared" si="60"/>
        <v>0</v>
      </c>
      <c r="I173" s="179">
        <f t="shared" si="60"/>
        <v>0</v>
      </c>
      <c r="J173" s="177">
        <f t="shared" si="60"/>
        <v>0</v>
      </c>
      <c r="K173" s="178">
        <f t="shared" si="60"/>
        <v>0</v>
      </c>
      <c r="L173" s="179">
        <f t="shared" si="60"/>
        <v>0</v>
      </c>
      <c r="M173" s="177">
        <f t="shared" si="60"/>
        <v>0</v>
      </c>
      <c r="N173" s="178">
        <f t="shared" si="60"/>
        <v>0</v>
      </c>
      <c r="O173" s="179">
        <f t="shared" si="60"/>
        <v>0</v>
      </c>
      <c r="P173" s="180"/>
    </row>
    <row r="174" spans="1:16" ht="24" hidden="1" x14ac:dyDescent="0.25">
      <c r="A174" s="67">
        <v>3200</v>
      </c>
      <c r="B174" s="204" t="s">
        <v>193</v>
      </c>
      <c r="C174" s="68">
        <f t="shared" si="35"/>
        <v>0</v>
      </c>
      <c r="D174" s="182">
        <f t="shared" ref="D174:O174" si="61">SUM(D175,D179)</f>
        <v>0</v>
      </c>
      <c r="E174" s="183">
        <f t="shared" si="61"/>
        <v>0</v>
      </c>
      <c r="F174" s="71">
        <f t="shared" si="61"/>
        <v>0</v>
      </c>
      <c r="G174" s="182">
        <f t="shared" si="61"/>
        <v>0</v>
      </c>
      <c r="H174" s="183">
        <f t="shared" si="61"/>
        <v>0</v>
      </c>
      <c r="I174" s="71">
        <f t="shared" si="61"/>
        <v>0</v>
      </c>
      <c r="J174" s="182">
        <f t="shared" si="61"/>
        <v>0</v>
      </c>
      <c r="K174" s="183">
        <f t="shared" si="61"/>
        <v>0</v>
      </c>
      <c r="L174" s="71">
        <f t="shared" si="61"/>
        <v>0</v>
      </c>
      <c r="M174" s="182">
        <f t="shared" si="61"/>
        <v>0</v>
      </c>
      <c r="N174" s="183">
        <f t="shared" si="61"/>
        <v>0</v>
      </c>
      <c r="O174" s="71">
        <f t="shared" si="61"/>
        <v>0</v>
      </c>
      <c r="P174" s="75"/>
    </row>
    <row r="175" spans="1:16" ht="36" hidden="1" x14ac:dyDescent="0.25">
      <c r="A175" s="190">
        <v>3260</v>
      </c>
      <c r="B175" s="80" t="s">
        <v>194</v>
      </c>
      <c r="C175" s="81">
        <f t="shared" si="35"/>
        <v>0</v>
      </c>
      <c r="D175" s="191">
        <f t="shared" ref="D175:O175" si="62">SUM(D176:D178)</f>
        <v>0</v>
      </c>
      <c r="E175" s="192">
        <f t="shared" si="62"/>
        <v>0</v>
      </c>
      <c r="F175" s="132">
        <f t="shared" si="62"/>
        <v>0</v>
      </c>
      <c r="G175" s="191">
        <f t="shared" si="62"/>
        <v>0</v>
      </c>
      <c r="H175" s="192">
        <f t="shared" si="62"/>
        <v>0</v>
      </c>
      <c r="I175" s="132">
        <f t="shared" si="62"/>
        <v>0</v>
      </c>
      <c r="J175" s="191">
        <f t="shared" si="62"/>
        <v>0</v>
      </c>
      <c r="K175" s="192">
        <f t="shared" si="62"/>
        <v>0</v>
      </c>
      <c r="L175" s="132">
        <f t="shared" si="62"/>
        <v>0</v>
      </c>
      <c r="M175" s="191">
        <f t="shared" si="62"/>
        <v>0</v>
      </c>
      <c r="N175" s="192">
        <f t="shared" si="62"/>
        <v>0</v>
      </c>
      <c r="O175" s="132">
        <f t="shared" si="62"/>
        <v>0</v>
      </c>
      <c r="P175" s="49"/>
    </row>
    <row r="176" spans="1:16" ht="24" hidden="1" customHeight="1" x14ac:dyDescent="0.25">
      <c r="A176" s="51">
        <v>3261</v>
      </c>
      <c r="B176" s="87" t="s">
        <v>195</v>
      </c>
      <c r="C176" s="88">
        <f t="shared" si="35"/>
        <v>0</v>
      </c>
      <c r="D176" s="193">
        <v>0</v>
      </c>
      <c r="E176" s="194"/>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7" t="s">
        <v>196</v>
      </c>
      <c r="C177" s="88">
        <f t="shared" si="35"/>
        <v>0</v>
      </c>
      <c r="D177" s="193">
        <v>0</v>
      </c>
      <c r="E177" s="194"/>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7" t="s">
        <v>197</v>
      </c>
      <c r="C178" s="88">
        <f t="shared" ref="C178:C241" si="63">F178+I178+L178+O178</f>
        <v>0</v>
      </c>
      <c r="D178" s="193">
        <v>0</v>
      </c>
      <c r="E178" s="194"/>
      <c r="F178" s="55">
        <f>D178+E178</f>
        <v>0</v>
      </c>
      <c r="G178" s="53"/>
      <c r="H178" s="54"/>
      <c r="I178" s="55">
        <f>G178+H178</f>
        <v>0</v>
      </c>
      <c r="J178" s="53"/>
      <c r="K178" s="54"/>
      <c r="L178" s="55">
        <f>K178+J178</f>
        <v>0</v>
      </c>
      <c r="M178" s="53"/>
      <c r="N178" s="54"/>
      <c r="O178" s="55">
        <f>N178+M178</f>
        <v>0</v>
      </c>
      <c r="P178" s="57"/>
    </row>
    <row r="179" spans="1:16" ht="84" hidden="1" x14ac:dyDescent="0.25">
      <c r="A179" s="190">
        <v>3290</v>
      </c>
      <c r="B179" s="80" t="s">
        <v>198</v>
      </c>
      <c r="C179" s="205">
        <f t="shared" si="63"/>
        <v>0</v>
      </c>
      <c r="D179" s="191">
        <f t="shared" ref="D179:O179" si="64">SUM(D180:D183)</f>
        <v>0</v>
      </c>
      <c r="E179" s="192">
        <f t="shared" si="64"/>
        <v>0</v>
      </c>
      <c r="F179" s="132">
        <f t="shared" si="64"/>
        <v>0</v>
      </c>
      <c r="G179" s="191">
        <f t="shared" si="64"/>
        <v>0</v>
      </c>
      <c r="H179" s="192">
        <f t="shared" si="64"/>
        <v>0</v>
      </c>
      <c r="I179" s="132">
        <f t="shared" si="64"/>
        <v>0</v>
      </c>
      <c r="J179" s="191">
        <f t="shared" si="64"/>
        <v>0</v>
      </c>
      <c r="K179" s="192">
        <f t="shared" si="64"/>
        <v>0</v>
      </c>
      <c r="L179" s="132">
        <f t="shared" si="64"/>
        <v>0</v>
      </c>
      <c r="M179" s="191">
        <f t="shared" si="64"/>
        <v>0</v>
      </c>
      <c r="N179" s="192">
        <f t="shared" si="64"/>
        <v>0</v>
      </c>
      <c r="O179" s="132">
        <f t="shared" si="64"/>
        <v>0</v>
      </c>
      <c r="P179" s="49"/>
    </row>
    <row r="180" spans="1:16" ht="72" hidden="1" customHeight="1" x14ac:dyDescent="0.25">
      <c r="A180" s="51">
        <v>3291</v>
      </c>
      <c r="B180" s="87" t="s">
        <v>199</v>
      </c>
      <c r="C180" s="88">
        <f t="shared" si="63"/>
        <v>0</v>
      </c>
      <c r="D180" s="193">
        <v>0</v>
      </c>
      <c r="E180" s="194"/>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7" t="s">
        <v>200</v>
      </c>
      <c r="C181" s="88">
        <f t="shared" si="63"/>
        <v>0</v>
      </c>
      <c r="D181" s="193">
        <v>0</v>
      </c>
      <c r="E181" s="194"/>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7" t="s">
        <v>201</v>
      </c>
      <c r="C182" s="88">
        <f t="shared" si="63"/>
        <v>0</v>
      </c>
      <c r="D182" s="193">
        <v>0</v>
      </c>
      <c r="E182" s="194"/>
      <c r="F182" s="55">
        <f>D182+E182</f>
        <v>0</v>
      </c>
      <c r="G182" s="53"/>
      <c r="H182" s="54"/>
      <c r="I182" s="55">
        <f>G182+H182</f>
        <v>0</v>
      </c>
      <c r="J182" s="53"/>
      <c r="K182" s="54"/>
      <c r="L182" s="55">
        <f>K182+J182</f>
        <v>0</v>
      </c>
      <c r="M182" s="53"/>
      <c r="N182" s="54"/>
      <c r="O182" s="55">
        <f>N182+M182</f>
        <v>0</v>
      </c>
      <c r="P182" s="57"/>
    </row>
    <row r="183" spans="1:16" ht="60" hidden="1" customHeight="1" x14ac:dyDescent="0.25">
      <c r="A183" s="206">
        <v>3294</v>
      </c>
      <c r="B183" s="87" t="s">
        <v>202</v>
      </c>
      <c r="C183" s="205">
        <f t="shared" si="63"/>
        <v>0</v>
      </c>
      <c r="D183" s="207">
        <v>0</v>
      </c>
      <c r="E183" s="208"/>
      <c r="F183" s="209">
        <f>D183+E183</f>
        <v>0</v>
      </c>
      <c r="G183" s="210"/>
      <c r="H183" s="211"/>
      <c r="I183" s="209">
        <f>G183+H183</f>
        <v>0</v>
      </c>
      <c r="J183" s="210"/>
      <c r="K183" s="211"/>
      <c r="L183" s="209">
        <f>K183+J183</f>
        <v>0</v>
      </c>
      <c r="M183" s="210"/>
      <c r="N183" s="211"/>
      <c r="O183" s="209">
        <f>N183+M183</f>
        <v>0</v>
      </c>
      <c r="P183" s="212"/>
    </row>
    <row r="184" spans="1:16" ht="48" hidden="1" x14ac:dyDescent="0.25">
      <c r="A184" s="213">
        <v>3300</v>
      </c>
      <c r="B184" s="204" t="s">
        <v>203</v>
      </c>
      <c r="C184" s="214">
        <f t="shared" si="63"/>
        <v>0</v>
      </c>
      <c r="D184" s="215">
        <f t="shared" ref="D184:O184" si="65">SUM(D185:D186)</f>
        <v>0</v>
      </c>
      <c r="E184" s="216">
        <f t="shared" si="65"/>
        <v>0</v>
      </c>
      <c r="F184" s="217">
        <f t="shared" si="65"/>
        <v>0</v>
      </c>
      <c r="G184" s="215">
        <f t="shared" si="65"/>
        <v>0</v>
      </c>
      <c r="H184" s="216">
        <f t="shared" si="65"/>
        <v>0</v>
      </c>
      <c r="I184" s="217">
        <f t="shared" si="65"/>
        <v>0</v>
      </c>
      <c r="J184" s="215">
        <f t="shared" si="65"/>
        <v>0</v>
      </c>
      <c r="K184" s="216">
        <f t="shared" si="65"/>
        <v>0</v>
      </c>
      <c r="L184" s="217">
        <f t="shared" si="65"/>
        <v>0</v>
      </c>
      <c r="M184" s="215">
        <f t="shared" si="65"/>
        <v>0</v>
      </c>
      <c r="N184" s="216">
        <f t="shared" si="65"/>
        <v>0</v>
      </c>
      <c r="O184" s="217">
        <f t="shared" si="65"/>
        <v>0</v>
      </c>
      <c r="P184" s="218"/>
    </row>
    <row r="185" spans="1:16" ht="48" hidden="1" customHeight="1" x14ac:dyDescent="0.25">
      <c r="A185" s="135">
        <v>3310</v>
      </c>
      <c r="B185" s="136" t="s">
        <v>204</v>
      </c>
      <c r="C185" s="141">
        <f t="shared" si="63"/>
        <v>0</v>
      </c>
      <c r="D185" s="199">
        <v>0</v>
      </c>
      <c r="E185" s="200"/>
      <c r="F185" s="139">
        <f>D185+E185</f>
        <v>0</v>
      </c>
      <c r="G185" s="142"/>
      <c r="H185" s="143"/>
      <c r="I185" s="139">
        <f>G185+H185</f>
        <v>0</v>
      </c>
      <c r="J185" s="142"/>
      <c r="K185" s="143"/>
      <c r="L185" s="139">
        <f>K185+J185</f>
        <v>0</v>
      </c>
      <c r="M185" s="142"/>
      <c r="N185" s="143"/>
      <c r="O185" s="139">
        <f>N185+M185</f>
        <v>0</v>
      </c>
      <c r="P185" s="127"/>
    </row>
    <row r="186" spans="1:16" ht="48.75" hidden="1" customHeight="1" x14ac:dyDescent="0.25">
      <c r="A186" s="44">
        <v>3320</v>
      </c>
      <c r="B186" s="80" t="s">
        <v>205</v>
      </c>
      <c r="C186" s="81">
        <f t="shared" si="63"/>
        <v>0</v>
      </c>
      <c r="D186" s="195">
        <v>0</v>
      </c>
      <c r="E186" s="196"/>
      <c r="F186" s="132">
        <f>D186+E186</f>
        <v>0</v>
      </c>
      <c r="G186" s="46"/>
      <c r="H186" s="47"/>
      <c r="I186" s="132">
        <f>G186+H186</f>
        <v>0</v>
      </c>
      <c r="J186" s="46"/>
      <c r="K186" s="47"/>
      <c r="L186" s="132">
        <f>K186+J186</f>
        <v>0</v>
      </c>
      <c r="M186" s="46"/>
      <c r="N186" s="47"/>
      <c r="O186" s="132">
        <f>N186+M186</f>
        <v>0</v>
      </c>
      <c r="P186" s="49"/>
    </row>
    <row r="187" spans="1:16" hidden="1" x14ac:dyDescent="0.25">
      <c r="A187" s="219">
        <v>4000</v>
      </c>
      <c r="B187" s="175" t="s">
        <v>206</v>
      </c>
      <c r="C187" s="176">
        <f t="shared" si="63"/>
        <v>0</v>
      </c>
      <c r="D187" s="177">
        <f t="shared" ref="D187:O187" si="66">SUM(D188,D191)</f>
        <v>0</v>
      </c>
      <c r="E187" s="178">
        <f t="shared" si="66"/>
        <v>0</v>
      </c>
      <c r="F187" s="179">
        <f t="shared" si="66"/>
        <v>0</v>
      </c>
      <c r="G187" s="177">
        <f t="shared" si="66"/>
        <v>0</v>
      </c>
      <c r="H187" s="178">
        <f t="shared" si="66"/>
        <v>0</v>
      </c>
      <c r="I187" s="179">
        <f t="shared" si="66"/>
        <v>0</v>
      </c>
      <c r="J187" s="177">
        <f t="shared" si="66"/>
        <v>0</v>
      </c>
      <c r="K187" s="178">
        <f t="shared" si="66"/>
        <v>0</v>
      </c>
      <c r="L187" s="179">
        <f t="shared" si="66"/>
        <v>0</v>
      </c>
      <c r="M187" s="177">
        <f t="shared" si="66"/>
        <v>0</v>
      </c>
      <c r="N187" s="178">
        <f t="shared" si="66"/>
        <v>0</v>
      </c>
      <c r="O187" s="179">
        <f t="shared" si="66"/>
        <v>0</v>
      </c>
      <c r="P187" s="180"/>
    </row>
    <row r="188" spans="1:16" ht="24" hidden="1" x14ac:dyDescent="0.25">
      <c r="A188" s="220">
        <v>4200</v>
      </c>
      <c r="B188" s="181" t="s">
        <v>207</v>
      </c>
      <c r="C188" s="68">
        <f t="shared" si="63"/>
        <v>0</v>
      </c>
      <c r="D188" s="182">
        <f t="shared" ref="D188:O188" si="67">SUM(D189,D190)</f>
        <v>0</v>
      </c>
      <c r="E188" s="183">
        <f t="shared" si="67"/>
        <v>0</v>
      </c>
      <c r="F188" s="71">
        <f t="shared" si="67"/>
        <v>0</v>
      </c>
      <c r="G188" s="182">
        <f t="shared" si="67"/>
        <v>0</v>
      </c>
      <c r="H188" s="183">
        <f t="shared" si="67"/>
        <v>0</v>
      </c>
      <c r="I188" s="71">
        <f t="shared" si="67"/>
        <v>0</v>
      </c>
      <c r="J188" s="182">
        <f t="shared" si="67"/>
        <v>0</v>
      </c>
      <c r="K188" s="183">
        <f t="shared" si="67"/>
        <v>0</v>
      </c>
      <c r="L188" s="71">
        <f t="shared" si="67"/>
        <v>0</v>
      </c>
      <c r="M188" s="182">
        <f t="shared" si="67"/>
        <v>0</v>
      </c>
      <c r="N188" s="183">
        <f t="shared" si="67"/>
        <v>0</v>
      </c>
      <c r="O188" s="71">
        <f t="shared" si="67"/>
        <v>0</v>
      </c>
      <c r="P188" s="75"/>
    </row>
    <row r="189" spans="1:16" ht="36" hidden="1" customHeight="1" x14ac:dyDescent="0.25">
      <c r="A189" s="190">
        <v>4240</v>
      </c>
      <c r="B189" s="80" t="s">
        <v>208</v>
      </c>
      <c r="C189" s="81">
        <f t="shared" si="63"/>
        <v>0</v>
      </c>
      <c r="D189" s="195">
        <v>0</v>
      </c>
      <c r="E189" s="196"/>
      <c r="F189" s="132">
        <f>D189+E189</f>
        <v>0</v>
      </c>
      <c r="G189" s="46"/>
      <c r="H189" s="47"/>
      <c r="I189" s="132">
        <f>G189+H189</f>
        <v>0</v>
      </c>
      <c r="J189" s="46"/>
      <c r="K189" s="47"/>
      <c r="L189" s="132">
        <f>K189+J189</f>
        <v>0</v>
      </c>
      <c r="M189" s="46"/>
      <c r="N189" s="47"/>
      <c r="O189" s="132">
        <f>N189+M189</f>
        <v>0</v>
      </c>
      <c r="P189" s="49"/>
    </row>
    <row r="190" spans="1:16" ht="24" hidden="1" customHeight="1" x14ac:dyDescent="0.25">
      <c r="A190" s="187">
        <v>4250</v>
      </c>
      <c r="B190" s="87" t="s">
        <v>209</v>
      </c>
      <c r="C190" s="88">
        <f t="shared" si="63"/>
        <v>0</v>
      </c>
      <c r="D190" s="193">
        <v>0</v>
      </c>
      <c r="E190" s="194"/>
      <c r="F190" s="55">
        <f>D190+E190</f>
        <v>0</v>
      </c>
      <c r="G190" s="53"/>
      <c r="H190" s="54"/>
      <c r="I190" s="55">
        <f>G190+H190</f>
        <v>0</v>
      </c>
      <c r="J190" s="53"/>
      <c r="K190" s="54"/>
      <c r="L190" s="55">
        <f>K190+J190</f>
        <v>0</v>
      </c>
      <c r="M190" s="53"/>
      <c r="N190" s="54"/>
      <c r="O190" s="55">
        <f>N190+M190</f>
        <v>0</v>
      </c>
      <c r="P190" s="57"/>
    </row>
    <row r="191" spans="1:16" hidden="1" x14ac:dyDescent="0.25">
      <c r="A191" s="67">
        <v>4300</v>
      </c>
      <c r="B191" s="181" t="s">
        <v>210</v>
      </c>
      <c r="C191" s="68">
        <f t="shared" si="63"/>
        <v>0</v>
      </c>
      <c r="D191" s="182">
        <f t="shared" ref="D191:O191" si="68">SUM(D192)</f>
        <v>0</v>
      </c>
      <c r="E191" s="183">
        <f t="shared" si="68"/>
        <v>0</v>
      </c>
      <c r="F191" s="71">
        <f t="shared" si="68"/>
        <v>0</v>
      </c>
      <c r="G191" s="182">
        <f t="shared" si="68"/>
        <v>0</v>
      </c>
      <c r="H191" s="183">
        <f t="shared" si="68"/>
        <v>0</v>
      </c>
      <c r="I191" s="71">
        <f t="shared" si="68"/>
        <v>0</v>
      </c>
      <c r="J191" s="182">
        <f t="shared" si="68"/>
        <v>0</v>
      </c>
      <c r="K191" s="183">
        <f t="shared" si="68"/>
        <v>0</v>
      </c>
      <c r="L191" s="71">
        <f t="shared" si="68"/>
        <v>0</v>
      </c>
      <c r="M191" s="182">
        <f t="shared" si="68"/>
        <v>0</v>
      </c>
      <c r="N191" s="183">
        <f t="shared" si="68"/>
        <v>0</v>
      </c>
      <c r="O191" s="71">
        <f t="shared" si="68"/>
        <v>0</v>
      </c>
      <c r="P191" s="75"/>
    </row>
    <row r="192" spans="1:16" ht="24" hidden="1" x14ac:dyDescent="0.25">
      <c r="A192" s="190">
        <v>4310</v>
      </c>
      <c r="B192" s="80" t="s">
        <v>211</v>
      </c>
      <c r="C192" s="81">
        <f t="shared" si="63"/>
        <v>0</v>
      </c>
      <c r="D192" s="191">
        <f t="shared" ref="D192:O192" si="69">SUM(D193:D193)</f>
        <v>0</v>
      </c>
      <c r="E192" s="192">
        <f t="shared" si="69"/>
        <v>0</v>
      </c>
      <c r="F192" s="132">
        <f t="shared" si="69"/>
        <v>0</v>
      </c>
      <c r="G192" s="191">
        <f t="shared" si="69"/>
        <v>0</v>
      </c>
      <c r="H192" s="192">
        <f t="shared" si="69"/>
        <v>0</v>
      </c>
      <c r="I192" s="132">
        <f t="shared" si="69"/>
        <v>0</v>
      </c>
      <c r="J192" s="191">
        <f t="shared" si="69"/>
        <v>0</v>
      </c>
      <c r="K192" s="192">
        <f t="shared" si="69"/>
        <v>0</v>
      </c>
      <c r="L192" s="132">
        <f t="shared" si="69"/>
        <v>0</v>
      </c>
      <c r="M192" s="191">
        <f t="shared" si="69"/>
        <v>0</v>
      </c>
      <c r="N192" s="192">
        <f t="shared" si="69"/>
        <v>0</v>
      </c>
      <c r="O192" s="132">
        <f t="shared" si="69"/>
        <v>0</v>
      </c>
      <c r="P192" s="49"/>
    </row>
    <row r="193" spans="1:16" ht="36" hidden="1" customHeight="1" x14ac:dyDescent="0.25">
      <c r="A193" s="51">
        <v>4311</v>
      </c>
      <c r="B193" s="87" t="s">
        <v>212</v>
      </c>
      <c r="C193" s="88">
        <f t="shared" si="6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63"/>
        <v>35750</v>
      </c>
      <c r="D194" s="171">
        <f t="shared" ref="D194:O194" si="70">SUM(D195,D230,D269,D283)</f>
        <v>35750</v>
      </c>
      <c r="E194" s="172">
        <f t="shared" si="70"/>
        <v>0</v>
      </c>
      <c r="F194" s="173">
        <f t="shared" si="70"/>
        <v>35750</v>
      </c>
      <c r="G194" s="171">
        <f t="shared" si="70"/>
        <v>0</v>
      </c>
      <c r="H194" s="172">
        <f t="shared" si="70"/>
        <v>0</v>
      </c>
      <c r="I194" s="173">
        <f t="shared" si="70"/>
        <v>0</v>
      </c>
      <c r="J194" s="171">
        <f t="shared" si="70"/>
        <v>0</v>
      </c>
      <c r="K194" s="172">
        <f t="shared" si="70"/>
        <v>0</v>
      </c>
      <c r="L194" s="173">
        <f t="shared" si="70"/>
        <v>0</v>
      </c>
      <c r="M194" s="171">
        <f t="shared" si="70"/>
        <v>0</v>
      </c>
      <c r="N194" s="172">
        <f t="shared" si="70"/>
        <v>0</v>
      </c>
      <c r="O194" s="173">
        <f t="shared" si="70"/>
        <v>0</v>
      </c>
      <c r="P194" s="174"/>
    </row>
    <row r="195" spans="1:16" x14ac:dyDescent="0.25">
      <c r="A195" s="175">
        <v>5000</v>
      </c>
      <c r="B195" s="175" t="s">
        <v>214</v>
      </c>
      <c r="C195" s="176">
        <f t="shared" si="63"/>
        <v>35750</v>
      </c>
      <c r="D195" s="177">
        <f t="shared" ref="D195:O195" si="71">D196+D204</f>
        <v>35750</v>
      </c>
      <c r="E195" s="178">
        <f t="shared" si="71"/>
        <v>0</v>
      </c>
      <c r="F195" s="179">
        <f t="shared" si="71"/>
        <v>35750</v>
      </c>
      <c r="G195" s="177">
        <f t="shared" si="71"/>
        <v>0</v>
      </c>
      <c r="H195" s="178">
        <f t="shared" si="71"/>
        <v>0</v>
      </c>
      <c r="I195" s="179">
        <f t="shared" si="71"/>
        <v>0</v>
      </c>
      <c r="J195" s="177">
        <f t="shared" si="71"/>
        <v>0</v>
      </c>
      <c r="K195" s="178">
        <f t="shared" si="71"/>
        <v>0</v>
      </c>
      <c r="L195" s="179">
        <f t="shared" si="71"/>
        <v>0</v>
      </c>
      <c r="M195" s="177">
        <f t="shared" si="71"/>
        <v>0</v>
      </c>
      <c r="N195" s="178">
        <f t="shared" si="71"/>
        <v>0</v>
      </c>
      <c r="O195" s="179">
        <f t="shared" si="71"/>
        <v>0</v>
      </c>
      <c r="P195" s="180"/>
    </row>
    <row r="196" spans="1:16" hidden="1" x14ac:dyDescent="0.25">
      <c r="A196" s="67">
        <v>5100</v>
      </c>
      <c r="B196" s="181" t="s">
        <v>215</v>
      </c>
      <c r="C196" s="68">
        <f t="shared" si="63"/>
        <v>0</v>
      </c>
      <c r="D196" s="182">
        <f t="shared" ref="D196:O196" si="72">D197+D198+D201+D202+D203</f>
        <v>0</v>
      </c>
      <c r="E196" s="183">
        <f t="shared" si="72"/>
        <v>0</v>
      </c>
      <c r="F196" s="71">
        <f t="shared" si="72"/>
        <v>0</v>
      </c>
      <c r="G196" s="182">
        <f t="shared" si="72"/>
        <v>0</v>
      </c>
      <c r="H196" s="183">
        <f t="shared" si="72"/>
        <v>0</v>
      </c>
      <c r="I196" s="71">
        <f t="shared" si="72"/>
        <v>0</v>
      </c>
      <c r="J196" s="182">
        <f t="shared" si="72"/>
        <v>0</v>
      </c>
      <c r="K196" s="183">
        <f t="shared" si="72"/>
        <v>0</v>
      </c>
      <c r="L196" s="71">
        <f t="shared" si="72"/>
        <v>0</v>
      </c>
      <c r="M196" s="182">
        <f t="shared" si="72"/>
        <v>0</v>
      </c>
      <c r="N196" s="183">
        <f t="shared" si="72"/>
        <v>0</v>
      </c>
      <c r="O196" s="71">
        <f t="shared" si="72"/>
        <v>0</v>
      </c>
      <c r="P196" s="75"/>
    </row>
    <row r="197" spans="1:16" ht="12" hidden="1" customHeight="1" x14ac:dyDescent="0.25">
      <c r="A197" s="190">
        <v>5110</v>
      </c>
      <c r="B197" s="80" t="s">
        <v>216</v>
      </c>
      <c r="C197" s="81">
        <f t="shared" si="6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63"/>
        <v>0</v>
      </c>
      <c r="D198" s="188">
        <f t="shared" ref="D198:O198" si="73">D199+D200</f>
        <v>0</v>
      </c>
      <c r="E198" s="189">
        <f t="shared" si="73"/>
        <v>0</v>
      </c>
      <c r="F198" s="55">
        <f t="shared" si="73"/>
        <v>0</v>
      </c>
      <c r="G198" s="188">
        <f t="shared" si="73"/>
        <v>0</v>
      </c>
      <c r="H198" s="189">
        <f t="shared" si="73"/>
        <v>0</v>
      </c>
      <c r="I198" s="55">
        <f t="shared" si="73"/>
        <v>0</v>
      </c>
      <c r="J198" s="188">
        <f t="shared" si="73"/>
        <v>0</v>
      </c>
      <c r="K198" s="189">
        <f t="shared" si="73"/>
        <v>0</v>
      </c>
      <c r="L198" s="55">
        <f t="shared" si="73"/>
        <v>0</v>
      </c>
      <c r="M198" s="188">
        <f t="shared" si="73"/>
        <v>0</v>
      </c>
      <c r="N198" s="189">
        <f t="shared" si="73"/>
        <v>0</v>
      </c>
      <c r="O198" s="55">
        <f t="shared" si="73"/>
        <v>0</v>
      </c>
      <c r="P198" s="57"/>
    </row>
    <row r="199" spans="1:16" ht="12" hidden="1" customHeight="1" x14ac:dyDescent="0.25">
      <c r="A199" s="51">
        <v>5121</v>
      </c>
      <c r="B199" s="87" t="s">
        <v>218</v>
      </c>
      <c r="C199" s="88">
        <f t="shared" si="63"/>
        <v>0</v>
      </c>
      <c r="D199" s="193">
        <v>0</v>
      </c>
      <c r="E199" s="194"/>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7" t="s">
        <v>219</v>
      </c>
      <c r="C200" s="88">
        <f t="shared" si="63"/>
        <v>0</v>
      </c>
      <c r="D200" s="193">
        <v>0</v>
      </c>
      <c r="E200" s="194"/>
      <c r="F200" s="55">
        <f>D200+E200</f>
        <v>0</v>
      </c>
      <c r="G200" s="53"/>
      <c r="H200" s="54"/>
      <c r="I200" s="55">
        <f>G200+H200</f>
        <v>0</v>
      </c>
      <c r="J200" s="53"/>
      <c r="K200" s="54"/>
      <c r="L200" s="55">
        <f>K200+J200</f>
        <v>0</v>
      </c>
      <c r="M200" s="53"/>
      <c r="N200" s="54"/>
      <c r="O200" s="55">
        <f>N200+M200</f>
        <v>0</v>
      </c>
      <c r="P200" s="57"/>
    </row>
    <row r="201" spans="1:16" ht="12" hidden="1" customHeight="1" x14ac:dyDescent="0.25">
      <c r="A201" s="187">
        <v>5130</v>
      </c>
      <c r="B201" s="87" t="s">
        <v>220</v>
      </c>
      <c r="C201" s="88">
        <f t="shared" si="63"/>
        <v>0</v>
      </c>
      <c r="D201" s="193">
        <v>0</v>
      </c>
      <c r="E201" s="194"/>
      <c r="F201" s="55">
        <f>D201+E201</f>
        <v>0</v>
      </c>
      <c r="G201" s="53"/>
      <c r="H201" s="54"/>
      <c r="I201" s="55">
        <f>G201+H201</f>
        <v>0</v>
      </c>
      <c r="J201" s="53"/>
      <c r="K201" s="54"/>
      <c r="L201" s="55">
        <f>K201+J201</f>
        <v>0</v>
      </c>
      <c r="M201" s="53"/>
      <c r="N201" s="54"/>
      <c r="O201" s="55">
        <f>N201+M201</f>
        <v>0</v>
      </c>
      <c r="P201" s="57"/>
    </row>
    <row r="202" spans="1:16" ht="12" hidden="1" customHeight="1" x14ac:dyDescent="0.25">
      <c r="A202" s="187">
        <v>5140</v>
      </c>
      <c r="B202" s="87" t="s">
        <v>221</v>
      </c>
      <c r="C202" s="88">
        <f t="shared" si="63"/>
        <v>0</v>
      </c>
      <c r="D202" s="193">
        <v>0</v>
      </c>
      <c r="E202" s="194"/>
      <c r="F202" s="55">
        <f>D202+E202</f>
        <v>0</v>
      </c>
      <c r="G202" s="53"/>
      <c r="H202" s="54"/>
      <c r="I202" s="55">
        <f>G202+H202</f>
        <v>0</v>
      </c>
      <c r="J202" s="53"/>
      <c r="K202" s="54"/>
      <c r="L202" s="55">
        <f>K202+J202</f>
        <v>0</v>
      </c>
      <c r="M202" s="53"/>
      <c r="N202" s="54"/>
      <c r="O202" s="55">
        <f>N202+M202</f>
        <v>0</v>
      </c>
      <c r="P202" s="57"/>
    </row>
    <row r="203" spans="1:16" ht="24" hidden="1" customHeight="1" x14ac:dyDescent="0.25">
      <c r="A203" s="187">
        <v>5170</v>
      </c>
      <c r="B203" s="87" t="s">
        <v>222</v>
      </c>
      <c r="C203" s="88">
        <f t="shared" si="63"/>
        <v>0</v>
      </c>
      <c r="D203" s="193">
        <v>0</v>
      </c>
      <c r="E203" s="194"/>
      <c r="F203" s="55">
        <f>D203+E203</f>
        <v>0</v>
      </c>
      <c r="G203" s="53"/>
      <c r="H203" s="54"/>
      <c r="I203" s="55">
        <f>G203+H203</f>
        <v>0</v>
      </c>
      <c r="J203" s="53"/>
      <c r="K203" s="54"/>
      <c r="L203" s="55">
        <f>K203+J203</f>
        <v>0</v>
      </c>
      <c r="M203" s="53"/>
      <c r="N203" s="54"/>
      <c r="O203" s="55">
        <f>N203+M203</f>
        <v>0</v>
      </c>
      <c r="P203" s="57"/>
    </row>
    <row r="204" spans="1:16" x14ac:dyDescent="0.25">
      <c r="A204" s="67">
        <v>5200</v>
      </c>
      <c r="B204" s="181" t="s">
        <v>223</v>
      </c>
      <c r="C204" s="68">
        <f t="shared" si="63"/>
        <v>35750</v>
      </c>
      <c r="D204" s="182">
        <f t="shared" ref="D204:O204" si="74">D205+D215+D216+D225+D226+D227+D229</f>
        <v>35750</v>
      </c>
      <c r="E204" s="183">
        <f t="shared" si="74"/>
        <v>0</v>
      </c>
      <c r="F204" s="71">
        <f t="shared" si="74"/>
        <v>35750</v>
      </c>
      <c r="G204" s="182">
        <f t="shared" si="74"/>
        <v>0</v>
      </c>
      <c r="H204" s="183">
        <f t="shared" si="74"/>
        <v>0</v>
      </c>
      <c r="I204" s="71">
        <f t="shared" si="74"/>
        <v>0</v>
      </c>
      <c r="J204" s="182">
        <f t="shared" si="74"/>
        <v>0</v>
      </c>
      <c r="K204" s="183">
        <f t="shared" si="74"/>
        <v>0</v>
      </c>
      <c r="L204" s="71">
        <f t="shared" si="74"/>
        <v>0</v>
      </c>
      <c r="M204" s="182">
        <f t="shared" si="74"/>
        <v>0</v>
      </c>
      <c r="N204" s="183">
        <f t="shared" si="74"/>
        <v>0</v>
      </c>
      <c r="O204" s="71">
        <f t="shared" si="74"/>
        <v>0</v>
      </c>
      <c r="P204" s="75"/>
    </row>
    <row r="205" spans="1:16" hidden="1" x14ac:dyDescent="0.25">
      <c r="A205" s="184">
        <v>5210</v>
      </c>
      <c r="B205" s="136" t="s">
        <v>224</v>
      </c>
      <c r="C205" s="141">
        <f t="shared" si="63"/>
        <v>0</v>
      </c>
      <c r="D205" s="185">
        <f t="shared" ref="D205:O205" si="75">SUM(D206:D214)</f>
        <v>0</v>
      </c>
      <c r="E205" s="186">
        <f t="shared" si="75"/>
        <v>0</v>
      </c>
      <c r="F205" s="139">
        <f t="shared" si="75"/>
        <v>0</v>
      </c>
      <c r="G205" s="185">
        <f t="shared" si="75"/>
        <v>0</v>
      </c>
      <c r="H205" s="186">
        <f t="shared" si="75"/>
        <v>0</v>
      </c>
      <c r="I205" s="139">
        <f t="shared" si="75"/>
        <v>0</v>
      </c>
      <c r="J205" s="185">
        <f t="shared" si="75"/>
        <v>0</v>
      </c>
      <c r="K205" s="186">
        <f t="shared" si="75"/>
        <v>0</v>
      </c>
      <c r="L205" s="139">
        <f t="shared" si="75"/>
        <v>0</v>
      </c>
      <c r="M205" s="185">
        <f t="shared" si="75"/>
        <v>0</v>
      </c>
      <c r="N205" s="186">
        <f t="shared" si="75"/>
        <v>0</v>
      </c>
      <c r="O205" s="139">
        <f t="shared" si="75"/>
        <v>0</v>
      </c>
      <c r="P205" s="127"/>
    </row>
    <row r="206" spans="1:16" ht="12" hidden="1" customHeight="1" x14ac:dyDescent="0.25">
      <c r="A206" s="44">
        <v>5211</v>
      </c>
      <c r="B206" s="80" t="s">
        <v>225</v>
      </c>
      <c r="C206" s="81">
        <f t="shared" si="63"/>
        <v>0</v>
      </c>
      <c r="D206" s="195">
        <v>0</v>
      </c>
      <c r="E206" s="196"/>
      <c r="F206" s="132">
        <f t="shared" ref="F206:F215" si="76">D206+E206</f>
        <v>0</v>
      </c>
      <c r="G206" s="46"/>
      <c r="H206" s="47"/>
      <c r="I206" s="132">
        <f t="shared" ref="I206:I215" si="77">G206+H206</f>
        <v>0</v>
      </c>
      <c r="J206" s="46"/>
      <c r="K206" s="47"/>
      <c r="L206" s="132">
        <f t="shared" ref="L206:L215" si="78">K206+J206</f>
        <v>0</v>
      </c>
      <c r="M206" s="46"/>
      <c r="N206" s="47"/>
      <c r="O206" s="132">
        <f t="shared" ref="O206:O215" si="79">N206+M206</f>
        <v>0</v>
      </c>
      <c r="P206" s="49"/>
    </row>
    <row r="207" spans="1:16" ht="12" hidden="1" customHeight="1" x14ac:dyDescent="0.25">
      <c r="A207" s="51">
        <v>5212</v>
      </c>
      <c r="B207" s="87" t="s">
        <v>226</v>
      </c>
      <c r="C207" s="88">
        <f t="shared" si="63"/>
        <v>0</v>
      </c>
      <c r="D207" s="193">
        <v>0</v>
      </c>
      <c r="E207" s="194"/>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7" t="s">
        <v>227</v>
      </c>
      <c r="C208" s="88">
        <f t="shared" si="63"/>
        <v>0</v>
      </c>
      <c r="D208" s="193">
        <v>0</v>
      </c>
      <c r="E208" s="194"/>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7" t="s">
        <v>228</v>
      </c>
      <c r="C209" s="88">
        <f t="shared" si="63"/>
        <v>0</v>
      </c>
      <c r="D209" s="193">
        <v>0</v>
      </c>
      <c r="E209" s="194"/>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7" t="s">
        <v>229</v>
      </c>
      <c r="C210" s="88">
        <f t="shared" si="63"/>
        <v>0</v>
      </c>
      <c r="D210" s="193">
        <v>0</v>
      </c>
      <c r="E210" s="194"/>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7" t="s">
        <v>230</v>
      </c>
      <c r="C211" s="88">
        <f t="shared" si="63"/>
        <v>0</v>
      </c>
      <c r="D211" s="193">
        <v>0</v>
      </c>
      <c r="E211" s="194"/>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7" t="s">
        <v>231</v>
      </c>
      <c r="C212" s="88">
        <f t="shared" si="63"/>
        <v>0</v>
      </c>
      <c r="D212" s="193">
        <v>0</v>
      </c>
      <c r="E212" s="194"/>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7" t="s">
        <v>232</v>
      </c>
      <c r="C213" s="88">
        <f t="shared" si="63"/>
        <v>0</v>
      </c>
      <c r="D213" s="193">
        <v>0</v>
      </c>
      <c r="E213" s="194"/>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7" t="s">
        <v>233</v>
      </c>
      <c r="C214" s="88">
        <f t="shared" si="63"/>
        <v>0</v>
      </c>
      <c r="D214" s="193">
        <v>0</v>
      </c>
      <c r="E214" s="194"/>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7">
        <v>5220</v>
      </c>
      <c r="B215" s="87" t="s">
        <v>234</v>
      </c>
      <c r="C215" s="88">
        <f t="shared" si="63"/>
        <v>0</v>
      </c>
      <c r="D215" s="193">
        <v>0</v>
      </c>
      <c r="E215" s="194"/>
      <c r="F215" s="55">
        <f t="shared" si="76"/>
        <v>0</v>
      </c>
      <c r="G215" s="53"/>
      <c r="H215" s="54"/>
      <c r="I215" s="55">
        <f t="shared" si="77"/>
        <v>0</v>
      </c>
      <c r="J215" s="53"/>
      <c r="K215" s="54"/>
      <c r="L215" s="55">
        <f t="shared" si="78"/>
        <v>0</v>
      </c>
      <c r="M215" s="53"/>
      <c r="N215" s="54"/>
      <c r="O215" s="55">
        <f t="shared" si="79"/>
        <v>0</v>
      </c>
      <c r="P215" s="57"/>
    </row>
    <row r="216" spans="1:16" x14ac:dyDescent="0.25">
      <c r="A216" s="187">
        <v>5230</v>
      </c>
      <c r="B216" s="87" t="s">
        <v>235</v>
      </c>
      <c r="C216" s="88">
        <f t="shared" si="63"/>
        <v>35750</v>
      </c>
      <c r="D216" s="188">
        <f t="shared" ref="D216:O216" si="80">SUM(D217:D224)</f>
        <v>35750</v>
      </c>
      <c r="E216" s="189">
        <f t="shared" si="80"/>
        <v>0</v>
      </c>
      <c r="F216" s="55">
        <f t="shared" si="80"/>
        <v>35750</v>
      </c>
      <c r="G216" s="188">
        <f t="shared" si="80"/>
        <v>0</v>
      </c>
      <c r="H216" s="189">
        <f t="shared" si="80"/>
        <v>0</v>
      </c>
      <c r="I216" s="55">
        <f t="shared" si="80"/>
        <v>0</v>
      </c>
      <c r="J216" s="188">
        <f t="shared" si="80"/>
        <v>0</v>
      </c>
      <c r="K216" s="189">
        <f t="shared" si="80"/>
        <v>0</v>
      </c>
      <c r="L216" s="55">
        <f t="shared" si="80"/>
        <v>0</v>
      </c>
      <c r="M216" s="188">
        <f t="shared" si="80"/>
        <v>0</v>
      </c>
      <c r="N216" s="189">
        <f t="shared" si="80"/>
        <v>0</v>
      </c>
      <c r="O216" s="55">
        <f t="shared" si="80"/>
        <v>0</v>
      </c>
      <c r="P216" s="57"/>
    </row>
    <row r="217" spans="1:16" ht="12" hidden="1" customHeight="1" x14ac:dyDescent="0.25">
      <c r="A217" s="51">
        <v>5231</v>
      </c>
      <c r="B217" s="87" t="s">
        <v>236</v>
      </c>
      <c r="C217" s="88">
        <f t="shared" si="63"/>
        <v>0</v>
      </c>
      <c r="D217" s="193">
        <v>0</v>
      </c>
      <c r="E217" s="194"/>
      <c r="F217" s="55">
        <f t="shared" ref="F217:F226" si="81">D217+E217</f>
        <v>0</v>
      </c>
      <c r="G217" s="53"/>
      <c r="H217" s="54"/>
      <c r="I217" s="55">
        <f t="shared" ref="I217:I226" si="82">G217+H217</f>
        <v>0</v>
      </c>
      <c r="J217" s="53"/>
      <c r="K217" s="54"/>
      <c r="L217" s="55">
        <f t="shared" ref="L217:L226" si="83">K217+J217</f>
        <v>0</v>
      </c>
      <c r="M217" s="53"/>
      <c r="N217" s="54"/>
      <c r="O217" s="55">
        <f t="shared" ref="O217:O226" si="84">N217+M217</f>
        <v>0</v>
      </c>
      <c r="P217" s="57"/>
    </row>
    <row r="218" spans="1:16" ht="12" hidden="1" customHeight="1" x14ac:dyDescent="0.25">
      <c r="A218" s="51">
        <v>5232</v>
      </c>
      <c r="B218" s="87" t="s">
        <v>237</v>
      </c>
      <c r="C218" s="88">
        <f t="shared" si="63"/>
        <v>0</v>
      </c>
      <c r="D218" s="193">
        <v>0</v>
      </c>
      <c r="E218" s="194"/>
      <c r="F218" s="55">
        <f t="shared" si="81"/>
        <v>0</v>
      </c>
      <c r="G218" s="53"/>
      <c r="H218" s="54"/>
      <c r="I218" s="55">
        <f t="shared" si="82"/>
        <v>0</v>
      </c>
      <c r="J218" s="53"/>
      <c r="K218" s="54"/>
      <c r="L218" s="55">
        <f t="shared" si="83"/>
        <v>0</v>
      </c>
      <c r="M218" s="53"/>
      <c r="N218" s="54"/>
      <c r="O218" s="55">
        <f t="shared" si="84"/>
        <v>0</v>
      </c>
      <c r="P218" s="57"/>
    </row>
    <row r="219" spans="1:16" ht="12" hidden="1" customHeight="1" x14ac:dyDescent="0.25">
      <c r="A219" s="51">
        <v>5233</v>
      </c>
      <c r="B219" s="87" t="s">
        <v>238</v>
      </c>
      <c r="C219" s="88">
        <f t="shared" si="63"/>
        <v>0</v>
      </c>
      <c r="D219" s="193">
        <v>0</v>
      </c>
      <c r="E219" s="194"/>
      <c r="F219" s="55">
        <f t="shared" si="81"/>
        <v>0</v>
      </c>
      <c r="G219" s="53"/>
      <c r="H219" s="54"/>
      <c r="I219" s="55">
        <f t="shared" si="82"/>
        <v>0</v>
      </c>
      <c r="J219" s="53"/>
      <c r="K219" s="54"/>
      <c r="L219" s="55">
        <f t="shared" si="83"/>
        <v>0</v>
      </c>
      <c r="M219" s="53"/>
      <c r="N219" s="54"/>
      <c r="O219" s="55">
        <f t="shared" si="84"/>
        <v>0</v>
      </c>
      <c r="P219" s="57"/>
    </row>
    <row r="220" spans="1:16" ht="24" hidden="1" customHeight="1" x14ac:dyDescent="0.25">
      <c r="A220" s="51">
        <v>5234</v>
      </c>
      <c r="B220" s="87" t="s">
        <v>239</v>
      </c>
      <c r="C220" s="88">
        <f t="shared" si="63"/>
        <v>0</v>
      </c>
      <c r="D220" s="193">
        <v>0</v>
      </c>
      <c r="E220" s="194"/>
      <c r="F220" s="55">
        <f t="shared" si="81"/>
        <v>0</v>
      </c>
      <c r="G220" s="53"/>
      <c r="H220" s="54"/>
      <c r="I220" s="55">
        <f t="shared" si="82"/>
        <v>0</v>
      </c>
      <c r="J220" s="53"/>
      <c r="K220" s="54"/>
      <c r="L220" s="55">
        <f t="shared" si="83"/>
        <v>0</v>
      </c>
      <c r="M220" s="53"/>
      <c r="N220" s="54"/>
      <c r="O220" s="55">
        <f t="shared" si="84"/>
        <v>0</v>
      </c>
      <c r="P220" s="57"/>
    </row>
    <row r="221" spans="1:16" ht="14.25" hidden="1" customHeight="1" x14ac:dyDescent="0.25">
      <c r="A221" s="51">
        <v>5236</v>
      </c>
      <c r="B221" s="87" t="s">
        <v>240</v>
      </c>
      <c r="C221" s="88">
        <f t="shared" si="63"/>
        <v>0</v>
      </c>
      <c r="D221" s="193">
        <v>0</v>
      </c>
      <c r="E221" s="194"/>
      <c r="F221" s="55">
        <f t="shared" si="81"/>
        <v>0</v>
      </c>
      <c r="G221" s="53"/>
      <c r="H221" s="54"/>
      <c r="I221" s="55">
        <f t="shared" si="82"/>
        <v>0</v>
      </c>
      <c r="J221" s="53"/>
      <c r="K221" s="54"/>
      <c r="L221" s="55">
        <f t="shared" si="83"/>
        <v>0</v>
      </c>
      <c r="M221" s="53"/>
      <c r="N221" s="54"/>
      <c r="O221" s="55">
        <f t="shared" si="84"/>
        <v>0</v>
      </c>
      <c r="P221" s="57"/>
    </row>
    <row r="222" spans="1:16" ht="14.25" hidden="1" customHeight="1" x14ac:dyDescent="0.25">
      <c r="A222" s="51">
        <v>5237</v>
      </c>
      <c r="B222" s="87" t="s">
        <v>241</v>
      </c>
      <c r="C222" s="88">
        <f t="shared" si="63"/>
        <v>0</v>
      </c>
      <c r="D222" s="193">
        <v>0</v>
      </c>
      <c r="E222" s="194"/>
      <c r="F222" s="55">
        <f t="shared" si="81"/>
        <v>0</v>
      </c>
      <c r="G222" s="53"/>
      <c r="H222" s="54"/>
      <c r="I222" s="55">
        <f t="shared" si="82"/>
        <v>0</v>
      </c>
      <c r="J222" s="53"/>
      <c r="K222" s="54"/>
      <c r="L222" s="55">
        <f t="shared" si="83"/>
        <v>0</v>
      </c>
      <c r="M222" s="53"/>
      <c r="N222" s="54"/>
      <c r="O222" s="55">
        <f t="shared" si="84"/>
        <v>0</v>
      </c>
      <c r="P222" s="57"/>
    </row>
    <row r="223" spans="1:16" ht="24" customHeight="1" x14ac:dyDescent="0.25">
      <c r="A223" s="51">
        <v>5238</v>
      </c>
      <c r="B223" s="87" t="s">
        <v>242</v>
      </c>
      <c r="C223" s="88">
        <f t="shared" si="63"/>
        <v>25750</v>
      </c>
      <c r="D223" s="193">
        <f>18750+7000</f>
        <v>25750</v>
      </c>
      <c r="E223" s="194"/>
      <c r="F223" s="55">
        <f t="shared" si="81"/>
        <v>25750</v>
      </c>
      <c r="G223" s="53"/>
      <c r="H223" s="54"/>
      <c r="I223" s="55">
        <f t="shared" si="82"/>
        <v>0</v>
      </c>
      <c r="J223" s="53"/>
      <c r="K223" s="54"/>
      <c r="L223" s="55">
        <f t="shared" si="83"/>
        <v>0</v>
      </c>
      <c r="M223" s="53"/>
      <c r="N223" s="54"/>
      <c r="O223" s="55">
        <f t="shared" si="84"/>
        <v>0</v>
      </c>
      <c r="P223" s="57"/>
    </row>
    <row r="224" spans="1:16" ht="24" customHeight="1" x14ac:dyDescent="0.25">
      <c r="A224" s="51">
        <v>5239</v>
      </c>
      <c r="B224" s="87" t="s">
        <v>243</v>
      </c>
      <c r="C224" s="88">
        <f t="shared" si="63"/>
        <v>10000</v>
      </c>
      <c r="D224" s="193">
        <v>10000</v>
      </c>
      <c r="E224" s="194"/>
      <c r="F224" s="55">
        <f t="shared" si="81"/>
        <v>10000</v>
      </c>
      <c r="G224" s="53"/>
      <c r="H224" s="54"/>
      <c r="I224" s="55">
        <f t="shared" si="82"/>
        <v>0</v>
      </c>
      <c r="J224" s="53"/>
      <c r="K224" s="54"/>
      <c r="L224" s="55">
        <f t="shared" si="83"/>
        <v>0</v>
      </c>
      <c r="M224" s="53"/>
      <c r="N224" s="54"/>
      <c r="O224" s="55">
        <f t="shared" si="84"/>
        <v>0</v>
      </c>
      <c r="P224" s="57"/>
    </row>
    <row r="225" spans="1:16" ht="24" hidden="1" customHeight="1" x14ac:dyDescent="0.25">
      <c r="A225" s="187">
        <v>5240</v>
      </c>
      <c r="B225" s="87" t="s">
        <v>244</v>
      </c>
      <c r="C225" s="88">
        <f t="shared" si="63"/>
        <v>0</v>
      </c>
      <c r="D225" s="193">
        <v>0</v>
      </c>
      <c r="E225" s="194"/>
      <c r="F225" s="55">
        <f t="shared" si="81"/>
        <v>0</v>
      </c>
      <c r="G225" s="53"/>
      <c r="H225" s="54"/>
      <c r="I225" s="55">
        <f t="shared" si="82"/>
        <v>0</v>
      </c>
      <c r="J225" s="53"/>
      <c r="K225" s="54"/>
      <c r="L225" s="55">
        <f t="shared" si="83"/>
        <v>0</v>
      </c>
      <c r="M225" s="53"/>
      <c r="N225" s="54"/>
      <c r="O225" s="55">
        <f t="shared" si="84"/>
        <v>0</v>
      </c>
      <c r="P225" s="57"/>
    </row>
    <row r="226" spans="1:16" ht="12" hidden="1" customHeight="1" x14ac:dyDescent="0.25">
      <c r="A226" s="187">
        <v>5250</v>
      </c>
      <c r="B226" s="87" t="s">
        <v>245</v>
      </c>
      <c r="C226" s="88">
        <f t="shared" si="63"/>
        <v>0</v>
      </c>
      <c r="D226" s="193">
        <v>0</v>
      </c>
      <c r="E226" s="194"/>
      <c r="F226" s="55">
        <f t="shared" si="81"/>
        <v>0</v>
      </c>
      <c r="G226" s="53"/>
      <c r="H226" s="54"/>
      <c r="I226" s="55">
        <f t="shared" si="82"/>
        <v>0</v>
      </c>
      <c r="J226" s="53"/>
      <c r="K226" s="54"/>
      <c r="L226" s="55">
        <f t="shared" si="83"/>
        <v>0</v>
      </c>
      <c r="M226" s="53"/>
      <c r="N226" s="54"/>
      <c r="O226" s="55">
        <f t="shared" si="84"/>
        <v>0</v>
      </c>
      <c r="P226" s="57"/>
    </row>
    <row r="227" spans="1:16" hidden="1" x14ac:dyDescent="0.25">
      <c r="A227" s="187">
        <v>5260</v>
      </c>
      <c r="B227" s="87" t="s">
        <v>246</v>
      </c>
      <c r="C227" s="88">
        <f t="shared" si="63"/>
        <v>0</v>
      </c>
      <c r="D227" s="188">
        <f t="shared" ref="D227:O227" si="85">SUM(D228)</f>
        <v>0</v>
      </c>
      <c r="E227" s="189">
        <f t="shared" si="85"/>
        <v>0</v>
      </c>
      <c r="F227" s="55">
        <f t="shared" si="85"/>
        <v>0</v>
      </c>
      <c r="G227" s="188">
        <f t="shared" si="85"/>
        <v>0</v>
      </c>
      <c r="H227" s="189">
        <f t="shared" si="85"/>
        <v>0</v>
      </c>
      <c r="I227" s="55">
        <f t="shared" si="85"/>
        <v>0</v>
      </c>
      <c r="J227" s="188">
        <f t="shared" si="85"/>
        <v>0</v>
      </c>
      <c r="K227" s="189">
        <f t="shared" si="85"/>
        <v>0</v>
      </c>
      <c r="L227" s="55">
        <f t="shared" si="85"/>
        <v>0</v>
      </c>
      <c r="M227" s="188">
        <f t="shared" si="85"/>
        <v>0</v>
      </c>
      <c r="N227" s="189">
        <f t="shared" si="85"/>
        <v>0</v>
      </c>
      <c r="O227" s="55">
        <f t="shared" si="85"/>
        <v>0</v>
      </c>
      <c r="P227" s="57"/>
    </row>
    <row r="228" spans="1:16" ht="24" hidden="1" customHeight="1" x14ac:dyDescent="0.25">
      <c r="A228" s="51">
        <v>5269</v>
      </c>
      <c r="B228" s="87" t="s">
        <v>247</v>
      </c>
      <c r="C228" s="88">
        <f t="shared" si="63"/>
        <v>0</v>
      </c>
      <c r="D228" s="193">
        <v>0</v>
      </c>
      <c r="E228" s="194"/>
      <c r="F228" s="55">
        <f>D228+E228</f>
        <v>0</v>
      </c>
      <c r="G228" s="53"/>
      <c r="H228" s="54"/>
      <c r="I228" s="55">
        <f>G228+H228</f>
        <v>0</v>
      </c>
      <c r="J228" s="53"/>
      <c r="K228" s="54"/>
      <c r="L228" s="55">
        <f>K228+J228</f>
        <v>0</v>
      </c>
      <c r="M228" s="53"/>
      <c r="N228" s="54"/>
      <c r="O228" s="55">
        <f>N228+M228</f>
        <v>0</v>
      </c>
      <c r="P228" s="57"/>
    </row>
    <row r="229" spans="1:16" ht="24" hidden="1" customHeight="1" x14ac:dyDescent="0.25">
      <c r="A229" s="184">
        <v>5270</v>
      </c>
      <c r="B229" s="136" t="s">
        <v>248</v>
      </c>
      <c r="C229" s="141">
        <f t="shared" si="63"/>
        <v>0</v>
      </c>
      <c r="D229" s="199">
        <v>0</v>
      </c>
      <c r="E229" s="200"/>
      <c r="F229" s="139">
        <f>D229+E229</f>
        <v>0</v>
      </c>
      <c r="G229" s="142"/>
      <c r="H229" s="143"/>
      <c r="I229" s="139">
        <f>G229+H229</f>
        <v>0</v>
      </c>
      <c r="J229" s="142"/>
      <c r="K229" s="143"/>
      <c r="L229" s="139">
        <f>K229+J229</f>
        <v>0</v>
      </c>
      <c r="M229" s="142"/>
      <c r="N229" s="143"/>
      <c r="O229" s="139">
        <f>N229+M229</f>
        <v>0</v>
      </c>
      <c r="P229" s="127"/>
    </row>
    <row r="230" spans="1:16" hidden="1" x14ac:dyDescent="0.25">
      <c r="A230" s="175">
        <v>6000</v>
      </c>
      <c r="B230" s="175" t="s">
        <v>249</v>
      </c>
      <c r="C230" s="176">
        <f t="shared" si="63"/>
        <v>0</v>
      </c>
      <c r="D230" s="177">
        <f t="shared" ref="D230:O230" si="86">D231+D251+D259</f>
        <v>0</v>
      </c>
      <c r="E230" s="178">
        <f t="shared" si="86"/>
        <v>0</v>
      </c>
      <c r="F230" s="179">
        <f t="shared" si="86"/>
        <v>0</v>
      </c>
      <c r="G230" s="177">
        <f t="shared" si="86"/>
        <v>0</v>
      </c>
      <c r="H230" s="178">
        <f t="shared" si="86"/>
        <v>0</v>
      </c>
      <c r="I230" s="179">
        <f t="shared" si="86"/>
        <v>0</v>
      </c>
      <c r="J230" s="177">
        <f t="shared" si="86"/>
        <v>0</v>
      </c>
      <c r="K230" s="178">
        <f t="shared" si="86"/>
        <v>0</v>
      </c>
      <c r="L230" s="179">
        <f t="shared" si="86"/>
        <v>0</v>
      </c>
      <c r="M230" s="177">
        <f t="shared" si="86"/>
        <v>0</v>
      </c>
      <c r="N230" s="178">
        <f t="shared" si="86"/>
        <v>0</v>
      </c>
      <c r="O230" s="179">
        <f t="shared" si="86"/>
        <v>0</v>
      </c>
      <c r="P230" s="180"/>
    </row>
    <row r="231" spans="1:16" ht="14.25" hidden="1" customHeight="1" x14ac:dyDescent="0.25">
      <c r="A231" s="213">
        <v>6200</v>
      </c>
      <c r="B231" s="204" t="s">
        <v>250</v>
      </c>
      <c r="C231" s="214">
        <f t="shared" si="63"/>
        <v>0</v>
      </c>
      <c r="D231" s="215">
        <f t="shared" ref="D231:O231" si="87">SUM(D232,D233,D235,D238,D244,D245,D246)</f>
        <v>0</v>
      </c>
      <c r="E231" s="216">
        <f t="shared" si="87"/>
        <v>0</v>
      </c>
      <c r="F231" s="217">
        <f t="shared" si="87"/>
        <v>0</v>
      </c>
      <c r="G231" s="215">
        <f t="shared" si="87"/>
        <v>0</v>
      </c>
      <c r="H231" s="216">
        <f t="shared" si="87"/>
        <v>0</v>
      </c>
      <c r="I231" s="217">
        <f t="shared" si="87"/>
        <v>0</v>
      </c>
      <c r="J231" s="215">
        <f t="shared" si="87"/>
        <v>0</v>
      </c>
      <c r="K231" s="216">
        <f t="shared" si="87"/>
        <v>0</v>
      </c>
      <c r="L231" s="217">
        <f t="shared" si="87"/>
        <v>0</v>
      </c>
      <c r="M231" s="215">
        <f t="shared" si="87"/>
        <v>0</v>
      </c>
      <c r="N231" s="216">
        <f t="shared" si="87"/>
        <v>0</v>
      </c>
      <c r="O231" s="217">
        <f t="shared" si="87"/>
        <v>0</v>
      </c>
      <c r="P231" s="218"/>
    </row>
    <row r="232" spans="1:16" ht="24" hidden="1" customHeight="1" x14ac:dyDescent="0.25">
      <c r="A232" s="190">
        <v>6220</v>
      </c>
      <c r="B232" s="80" t="s">
        <v>251</v>
      </c>
      <c r="C232" s="81">
        <f t="shared" si="63"/>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63"/>
        <v>0</v>
      </c>
      <c r="D233" s="188">
        <f t="shared" ref="D233:O233" si="88">SUM(D234)</f>
        <v>0</v>
      </c>
      <c r="E233" s="189">
        <f t="shared" si="88"/>
        <v>0</v>
      </c>
      <c r="F233" s="55">
        <f t="shared" si="88"/>
        <v>0</v>
      </c>
      <c r="G233" s="188">
        <f t="shared" si="88"/>
        <v>0</v>
      </c>
      <c r="H233" s="189">
        <f t="shared" si="88"/>
        <v>0</v>
      </c>
      <c r="I233" s="55">
        <f t="shared" si="88"/>
        <v>0</v>
      </c>
      <c r="J233" s="188">
        <f t="shared" si="88"/>
        <v>0</v>
      </c>
      <c r="K233" s="189">
        <f t="shared" si="88"/>
        <v>0</v>
      </c>
      <c r="L233" s="55">
        <f t="shared" si="88"/>
        <v>0</v>
      </c>
      <c r="M233" s="188">
        <f t="shared" si="88"/>
        <v>0</v>
      </c>
      <c r="N233" s="189">
        <f t="shared" si="88"/>
        <v>0</v>
      </c>
      <c r="O233" s="55">
        <f t="shared" si="88"/>
        <v>0</v>
      </c>
      <c r="P233" s="57"/>
    </row>
    <row r="234" spans="1:16" ht="24" hidden="1" customHeight="1" x14ac:dyDescent="0.25">
      <c r="A234" s="51">
        <v>6239</v>
      </c>
      <c r="B234" s="80" t="s">
        <v>253</v>
      </c>
      <c r="C234" s="88">
        <f t="shared" si="63"/>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63"/>
        <v>0</v>
      </c>
      <c r="D235" s="188">
        <f t="shared" ref="D235:O235" si="89">SUM(D236:D237)</f>
        <v>0</v>
      </c>
      <c r="E235" s="189">
        <f t="shared" si="89"/>
        <v>0</v>
      </c>
      <c r="F235" s="55">
        <f t="shared" si="89"/>
        <v>0</v>
      </c>
      <c r="G235" s="188">
        <f t="shared" si="89"/>
        <v>0</v>
      </c>
      <c r="H235" s="189">
        <f t="shared" si="89"/>
        <v>0</v>
      </c>
      <c r="I235" s="55">
        <f t="shared" si="89"/>
        <v>0</v>
      </c>
      <c r="J235" s="188">
        <f t="shared" si="89"/>
        <v>0</v>
      </c>
      <c r="K235" s="189">
        <f t="shared" si="89"/>
        <v>0</v>
      </c>
      <c r="L235" s="55">
        <f t="shared" si="89"/>
        <v>0</v>
      </c>
      <c r="M235" s="188">
        <f t="shared" si="89"/>
        <v>0</v>
      </c>
      <c r="N235" s="189">
        <f t="shared" si="89"/>
        <v>0</v>
      </c>
      <c r="O235" s="55">
        <f t="shared" si="89"/>
        <v>0</v>
      </c>
      <c r="P235" s="57"/>
    </row>
    <row r="236" spans="1:16" ht="12" hidden="1" customHeight="1" x14ac:dyDescent="0.25">
      <c r="A236" s="51">
        <v>6241</v>
      </c>
      <c r="B236" s="87" t="s">
        <v>255</v>
      </c>
      <c r="C236" s="88">
        <f t="shared" si="63"/>
        <v>0</v>
      </c>
      <c r="D236" s="193">
        <v>0</v>
      </c>
      <c r="E236" s="194"/>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7" t="s">
        <v>256</v>
      </c>
      <c r="C237" s="88">
        <f t="shared" si="63"/>
        <v>0</v>
      </c>
      <c r="D237" s="193">
        <v>0</v>
      </c>
      <c r="E237" s="194"/>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7">
        <v>6250</v>
      </c>
      <c r="B238" s="87" t="s">
        <v>257</v>
      </c>
      <c r="C238" s="88">
        <f t="shared" si="63"/>
        <v>0</v>
      </c>
      <c r="D238" s="188">
        <f t="shared" ref="D238:O238" si="90">SUM(D239:D243)</f>
        <v>0</v>
      </c>
      <c r="E238" s="189">
        <f t="shared" si="90"/>
        <v>0</v>
      </c>
      <c r="F238" s="55">
        <f t="shared" si="90"/>
        <v>0</v>
      </c>
      <c r="G238" s="188">
        <f t="shared" si="90"/>
        <v>0</v>
      </c>
      <c r="H238" s="189">
        <f t="shared" si="90"/>
        <v>0</v>
      </c>
      <c r="I238" s="55">
        <f t="shared" si="90"/>
        <v>0</v>
      </c>
      <c r="J238" s="188">
        <f t="shared" si="90"/>
        <v>0</v>
      </c>
      <c r="K238" s="189">
        <f t="shared" si="90"/>
        <v>0</v>
      </c>
      <c r="L238" s="55">
        <f t="shared" si="90"/>
        <v>0</v>
      </c>
      <c r="M238" s="188">
        <f t="shared" si="90"/>
        <v>0</v>
      </c>
      <c r="N238" s="189">
        <f t="shared" si="90"/>
        <v>0</v>
      </c>
      <c r="O238" s="55">
        <f t="shared" si="90"/>
        <v>0</v>
      </c>
      <c r="P238" s="57"/>
    </row>
    <row r="239" spans="1:16" ht="14.25" hidden="1" customHeight="1" x14ac:dyDescent="0.25">
      <c r="A239" s="51">
        <v>6252</v>
      </c>
      <c r="B239" s="87" t="s">
        <v>258</v>
      </c>
      <c r="C239" s="88">
        <f t="shared" si="63"/>
        <v>0</v>
      </c>
      <c r="D239" s="193">
        <v>0</v>
      </c>
      <c r="E239" s="194"/>
      <c r="F239" s="55">
        <f t="shared" ref="F239:F245" si="91">D239+E239</f>
        <v>0</v>
      </c>
      <c r="G239" s="53"/>
      <c r="H239" s="54"/>
      <c r="I239" s="55">
        <f t="shared" ref="I239:I245" si="92">G239+H239</f>
        <v>0</v>
      </c>
      <c r="J239" s="53"/>
      <c r="K239" s="54"/>
      <c r="L239" s="55">
        <f t="shared" ref="L239:L245" si="93">K239+J239</f>
        <v>0</v>
      </c>
      <c r="M239" s="53"/>
      <c r="N239" s="54"/>
      <c r="O239" s="55">
        <f t="shared" ref="O239:O245" si="94">N239+M239</f>
        <v>0</v>
      </c>
      <c r="P239" s="57"/>
    </row>
    <row r="240" spans="1:16" ht="14.25" hidden="1" customHeight="1" x14ac:dyDescent="0.25">
      <c r="A240" s="51">
        <v>6253</v>
      </c>
      <c r="B240" s="87" t="s">
        <v>259</v>
      </c>
      <c r="C240" s="88">
        <f t="shared" si="63"/>
        <v>0</v>
      </c>
      <c r="D240" s="193">
        <v>0</v>
      </c>
      <c r="E240" s="194"/>
      <c r="F240" s="55">
        <f t="shared" si="91"/>
        <v>0</v>
      </c>
      <c r="G240" s="53"/>
      <c r="H240" s="54"/>
      <c r="I240" s="55">
        <f t="shared" si="92"/>
        <v>0</v>
      </c>
      <c r="J240" s="53"/>
      <c r="K240" s="54"/>
      <c r="L240" s="55">
        <f t="shared" si="93"/>
        <v>0</v>
      </c>
      <c r="M240" s="53"/>
      <c r="N240" s="54"/>
      <c r="O240" s="55">
        <f t="shared" si="94"/>
        <v>0</v>
      </c>
      <c r="P240" s="57"/>
    </row>
    <row r="241" spans="1:16" ht="24" hidden="1" customHeight="1" x14ac:dyDescent="0.25">
      <c r="A241" s="51">
        <v>6254</v>
      </c>
      <c r="B241" s="87" t="s">
        <v>260</v>
      </c>
      <c r="C241" s="88">
        <f t="shared" si="63"/>
        <v>0</v>
      </c>
      <c r="D241" s="193">
        <v>0</v>
      </c>
      <c r="E241" s="194"/>
      <c r="F241" s="55">
        <f t="shared" si="91"/>
        <v>0</v>
      </c>
      <c r="G241" s="53"/>
      <c r="H241" s="54"/>
      <c r="I241" s="55">
        <f t="shared" si="92"/>
        <v>0</v>
      </c>
      <c r="J241" s="53"/>
      <c r="K241" s="54"/>
      <c r="L241" s="55">
        <f t="shared" si="93"/>
        <v>0</v>
      </c>
      <c r="M241" s="53"/>
      <c r="N241" s="54"/>
      <c r="O241" s="55">
        <f t="shared" si="94"/>
        <v>0</v>
      </c>
      <c r="P241" s="57"/>
    </row>
    <row r="242" spans="1:16" ht="24" hidden="1" customHeight="1" x14ac:dyDescent="0.25">
      <c r="A242" s="51">
        <v>6255</v>
      </c>
      <c r="B242" s="87" t="s">
        <v>261</v>
      </c>
      <c r="C242" s="88">
        <f t="shared" ref="C242:C301" si="95">F242+I242+L242+O242</f>
        <v>0</v>
      </c>
      <c r="D242" s="193">
        <v>0</v>
      </c>
      <c r="E242" s="194"/>
      <c r="F242" s="55">
        <f t="shared" si="91"/>
        <v>0</v>
      </c>
      <c r="G242" s="53"/>
      <c r="H242" s="54"/>
      <c r="I242" s="55">
        <f t="shared" si="92"/>
        <v>0</v>
      </c>
      <c r="J242" s="53"/>
      <c r="K242" s="54"/>
      <c r="L242" s="55">
        <f t="shared" si="93"/>
        <v>0</v>
      </c>
      <c r="M242" s="53"/>
      <c r="N242" s="54"/>
      <c r="O242" s="55">
        <f t="shared" si="94"/>
        <v>0</v>
      </c>
      <c r="P242" s="57"/>
    </row>
    <row r="243" spans="1:16" ht="12" hidden="1" customHeight="1" x14ac:dyDescent="0.25">
      <c r="A243" s="51">
        <v>6259</v>
      </c>
      <c r="B243" s="87" t="s">
        <v>262</v>
      </c>
      <c r="C243" s="88">
        <f t="shared" si="95"/>
        <v>0</v>
      </c>
      <c r="D243" s="193">
        <v>0</v>
      </c>
      <c r="E243" s="194"/>
      <c r="F243" s="55">
        <f t="shared" si="91"/>
        <v>0</v>
      </c>
      <c r="G243" s="53"/>
      <c r="H243" s="54"/>
      <c r="I243" s="55">
        <f t="shared" si="92"/>
        <v>0</v>
      </c>
      <c r="J243" s="53"/>
      <c r="K243" s="54"/>
      <c r="L243" s="55">
        <f t="shared" si="93"/>
        <v>0</v>
      </c>
      <c r="M243" s="53"/>
      <c r="N243" s="54"/>
      <c r="O243" s="55">
        <f t="shared" si="94"/>
        <v>0</v>
      </c>
      <c r="P243" s="57"/>
    </row>
    <row r="244" spans="1:16" ht="24" hidden="1" customHeight="1" x14ac:dyDescent="0.25">
      <c r="A244" s="187">
        <v>6260</v>
      </c>
      <c r="B244" s="87" t="s">
        <v>263</v>
      </c>
      <c r="C244" s="88">
        <f t="shared" si="95"/>
        <v>0</v>
      </c>
      <c r="D244" s="193">
        <v>0</v>
      </c>
      <c r="E244" s="194"/>
      <c r="F244" s="55">
        <f t="shared" si="91"/>
        <v>0</v>
      </c>
      <c r="G244" s="53"/>
      <c r="H244" s="54"/>
      <c r="I244" s="55">
        <f t="shared" si="92"/>
        <v>0</v>
      </c>
      <c r="J244" s="53"/>
      <c r="K244" s="54"/>
      <c r="L244" s="55">
        <f t="shared" si="93"/>
        <v>0</v>
      </c>
      <c r="M244" s="53"/>
      <c r="N244" s="54"/>
      <c r="O244" s="55">
        <f t="shared" si="94"/>
        <v>0</v>
      </c>
      <c r="P244" s="57"/>
    </row>
    <row r="245" spans="1:16" ht="12" hidden="1" customHeight="1" x14ac:dyDescent="0.25">
      <c r="A245" s="187">
        <v>6270</v>
      </c>
      <c r="B245" s="87" t="s">
        <v>264</v>
      </c>
      <c r="C245" s="88">
        <f t="shared" si="95"/>
        <v>0</v>
      </c>
      <c r="D245" s="193">
        <v>0</v>
      </c>
      <c r="E245" s="194"/>
      <c r="F245" s="55">
        <f t="shared" si="91"/>
        <v>0</v>
      </c>
      <c r="G245" s="53"/>
      <c r="H245" s="54"/>
      <c r="I245" s="55">
        <f t="shared" si="92"/>
        <v>0</v>
      </c>
      <c r="J245" s="53"/>
      <c r="K245" s="54"/>
      <c r="L245" s="55">
        <f t="shared" si="93"/>
        <v>0</v>
      </c>
      <c r="M245" s="53"/>
      <c r="N245" s="54"/>
      <c r="O245" s="55">
        <f t="shared" si="94"/>
        <v>0</v>
      </c>
      <c r="P245" s="57"/>
    </row>
    <row r="246" spans="1:16" ht="24" hidden="1" x14ac:dyDescent="0.25">
      <c r="A246" s="190">
        <v>6290</v>
      </c>
      <c r="B246" s="80" t="s">
        <v>265</v>
      </c>
      <c r="C246" s="205">
        <f t="shared" si="95"/>
        <v>0</v>
      </c>
      <c r="D246" s="191">
        <f t="shared" ref="D246:O246" si="96">SUM(D247:D250)</f>
        <v>0</v>
      </c>
      <c r="E246" s="192">
        <f t="shared" si="96"/>
        <v>0</v>
      </c>
      <c r="F246" s="132">
        <f t="shared" si="96"/>
        <v>0</v>
      </c>
      <c r="G246" s="191">
        <f t="shared" si="96"/>
        <v>0</v>
      </c>
      <c r="H246" s="192">
        <f t="shared" si="96"/>
        <v>0</v>
      </c>
      <c r="I246" s="132">
        <f t="shared" si="96"/>
        <v>0</v>
      </c>
      <c r="J246" s="191">
        <f t="shared" si="96"/>
        <v>0</v>
      </c>
      <c r="K246" s="192">
        <f t="shared" si="96"/>
        <v>0</v>
      </c>
      <c r="L246" s="132">
        <f t="shared" si="96"/>
        <v>0</v>
      </c>
      <c r="M246" s="191">
        <f t="shared" si="96"/>
        <v>0</v>
      </c>
      <c r="N246" s="192">
        <f t="shared" si="96"/>
        <v>0</v>
      </c>
      <c r="O246" s="132">
        <f t="shared" si="96"/>
        <v>0</v>
      </c>
      <c r="P246" s="49"/>
    </row>
    <row r="247" spans="1:16" ht="12" hidden="1" customHeight="1" x14ac:dyDescent="0.25">
      <c r="A247" s="51">
        <v>6291</v>
      </c>
      <c r="B247" s="87" t="s">
        <v>266</v>
      </c>
      <c r="C247" s="88">
        <f t="shared" si="95"/>
        <v>0</v>
      </c>
      <c r="D247" s="193">
        <v>0</v>
      </c>
      <c r="E247" s="194"/>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7" t="s">
        <v>267</v>
      </c>
      <c r="C248" s="88">
        <f t="shared" si="95"/>
        <v>0</v>
      </c>
      <c r="D248" s="193">
        <v>0</v>
      </c>
      <c r="E248" s="194"/>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7" t="s">
        <v>268</v>
      </c>
      <c r="C249" s="88">
        <f t="shared" si="95"/>
        <v>0</v>
      </c>
      <c r="D249" s="193">
        <v>0</v>
      </c>
      <c r="E249" s="194"/>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7" t="s">
        <v>269</v>
      </c>
      <c r="C250" s="88">
        <f t="shared" si="95"/>
        <v>0</v>
      </c>
      <c r="D250" s="193">
        <v>0</v>
      </c>
      <c r="E250" s="194"/>
      <c r="F250" s="55">
        <f>D250+E250</f>
        <v>0</v>
      </c>
      <c r="G250" s="53"/>
      <c r="H250" s="54"/>
      <c r="I250" s="55">
        <f>G250+H250</f>
        <v>0</v>
      </c>
      <c r="J250" s="53"/>
      <c r="K250" s="54"/>
      <c r="L250" s="55">
        <f>K250+J250</f>
        <v>0</v>
      </c>
      <c r="M250" s="53"/>
      <c r="N250" s="54"/>
      <c r="O250" s="55">
        <f>N250+M250</f>
        <v>0</v>
      </c>
      <c r="P250" s="57"/>
    </row>
    <row r="251" spans="1:16" hidden="1" x14ac:dyDescent="0.25">
      <c r="A251" s="67">
        <v>6300</v>
      </c>
      <c r="B251" s="181" t="s">
        <v>270</v>
      </c>
      <c r="C251" s="68">
        <f t="shared" si="95"/>
        <v>0</v>
      </c>
      <c r="D251" s="182">
        <f t="shared" ref="D251:O251" si="97">SUM(D252,D257,D258)</f>
        <v>0</v>
      </c>
      <c r="E251" s="183">
        <f t="shared" si="97"/>
        <v>0</v>
      </c>
      <c r="F251" s="71">
        <f t="shared" si="97"/>
        <v>0</v>
      </c>
      <c r="G251" s="182">
        <f t="shared" si="97"/>
        <v>0</v>
      </c>
      <c r="H251" s="183">
        <f t="shared" si="97"/>
        <v>0</v>
      </c>
      <c r="I251" s="71">
        <f t="shared" si="97"/>
        <v>0</v>
      </c>
      <c r="J251" s="182">
        <f t="shared" si="97"/>
        <v>0</v>
      </c>
      <c r="K251" s="183">
        <f t="shared" si="97"/>
        <v>0</v>
      </c>
      <c r="L251" s="71">
        <f t="shared" si="97"/>
        <v>0</v>
      </c>
      <c r="M251" s="182">
        <f t="shared" si="97"/>
        <v>0</v>
      </c>
      <c r="N251" s="183">
        <f t="shared" si="97"/>
        <v>0</v>
      </c>
      <c r="O251" s="71">
        <f t="shared" si="97"/>
        <v>0</v>
      </c>
      <c r="P251" s="75"/>
    </row>
    <row r="252" spans="1:16" ht="24" hidden="1" x14ac:dyDescent="0.25">
      <c r="A252" s="190">
        <v>6320</v>
      </c>
      <c r="B252" s="80" t="s">
        <v>271</v>
      </c>
      <c r="C252" s="205">
        <f t="shared" si="95"/>
        <v>0</v>
      </c>
      <c r="D252" s="191">
        <f t="shared" ref="D252:O252" si="98">SUM(D253:D256)</f>
        <v>0</v>
      </c>
      <c r="E252" s="192">
        <f t="shared" si="98"/>
        <v>0</v>
      </c>
      <c r="F252" s="132">
        <f t="shared" si="98"/>
        <v>0</v>
      </c>
      <c r="G252" s="191">
        <f t="shared" si="98"/>
        <v>0</v>
      </c>
      <c r="H252" s="192">
        <f t="shared" si="98"/>
        <v>0</v>
      </c>
      <c r="I252" s="132">
        <f t="shared" si="98"/>
        <v>0</v>
      </c>
      <c r="J252" s="191">
        <f t="shared" si="98"/>
        <v>0</v>
      </c>
      <c r="K252" s="192">
        <f t="shared" si="98"/>
        <v>0</v>
      </c>
      <c r="L252" s="132">
        <f t="shared" si="98"/>
        <v>0</v>
      </c>
      <c r="M252" s="191">
        <f t="shared" si="98"/>
        <v>0</v>
      </c>
      <c r="N252" s="192">
        <f t="shared" si="98"/>
        <v>0</v>
      </c>
      <c r="O252" s="132">
        <f t="shared" si="98"/>
        <v>0</v>
      </c>
      <c r="P252" s="49"/>
    </row>
    <row r="253" spans="1:16" ht="12" hidden="1" customHeight="1" x14ac:dyDescent="0.25">
      <c r="A253" s="51">
        <v>6322</v>
      </c>
      <c r="B253" s="87" t="s">
        <v>272</v>
      </c>
      <c r="C253" s="88">
        <f t="shared" si="95"/>
        <v>0</v>
      </c>
      <c r="D253" s="193">
        <v>0</v>
      </c>
      <c r="E253" s="194"/>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7" t="s">
        <v>273</v>
      </c>
      <c r="C254" s="88">
        <f t="shared" si="95"/>
        <v>0</v>
      </c>
      <c r="D254" s="193">
        <v>0</v>
      </c>
      <c r="E254" s="194"/>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7" t="s">
        <v>274</v>
      </c>
      <c r="C255" s="88">
        <f t="shared" si="95"/>
        <v>0</v>
      </c>
      <c r="D255" s="193">
        <v>0</v>
      </c>
      <c r="E255" s="194"/>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0" t="s">
        <v>275</v>
      </c>
      <c r="C256" s="81">
        <f t="shared" si="95"/>
        <v>0</v>
      </c>
      <c r="D256" s="195">
        <v>0</v>
      </c>
      <c r="E256" s="196"/>
      <c r="F256" s="132">
        <f t="shared" si="99"/>
        <v>0</v>
      </c>
      <c r="G256" s="46"/>
      <c r="H256" s="47"/>
      <c r="I256" s="132">
        <f t="shared" si="100"/>
        <v>0</v>
      </c>
      <c r="J256" s="46"/>
      <c r="K256" s="47"/>
      <c r="L256" s="132">
        <f t="shared" si="101"/>
        <v>0</v>
      </c>
      <c r="M256" s="46"/>
      <c r="N256" s="47"/>
      <c r="O256" s="132">
        <f t="shared" si="102"/>
        <v>0</v>
      </c>
      <c r="P256" s="49"/>
    </row>
    <row r="257" spans="1:16" ht="24" hidden="1" customHeight="1" x14ac:dyDescent="0.25">
      <c r="A257" s="222">
        <v>6330</v>
      </c>
      <c r="B257" s="223" t="s">
        <v>276</v>
      </c>
      <c r="C257" s="205">
        <f t="shared" si="95"/>
        <v>0</v>
      </c>
      <c r="D257" s="207">
        <v>0</v>
      </c>
      <c r="E257" s="208"/>
      <c r="F257" s="209">
        <f t="shared" si="99"/>
        <v>0</v>
      </c>
      <c r="G257" s="210"/>
      <c r="H257" s="211"/>
      <c r="I257" s="209">
        <f t="shared" si="100"/>
        <v>0</v>
      </c>
      <c r="J257" s="210"/>
      <c r="K257" s="211"/>
      <c r="L257" s="209">
        <f t="shared" si="101"/>
        <v>0</v>
      </c>
      <c r="M257" s="210"/>
      <c r="N257" s="211"/>
      <c r="O257" s="209">
        <f t="shared" si="102"/>
        <v>0</v>
      </c>
      <c r="P257" s="212"/>
    </row>
    <row r="258" spans="1:16" ht="12" hidden="1" customHeight="1" x14ac:dyDescent="0.25">
      <c r="A258" s="187">
        <v>6360</v>
      </c>
      <c r="B258" s="87" t="s">
        <v>277</v>
      </c>
      <c r="C258" s="88">
        <f t="shared" si="95"/>
        <v>0</v>
      </c>
      <c r="D258" s="193">
        <v>0</v>
      </c>
      <c r="E258" s="194"/>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7">
        <v>6400</v>
      </c>
      <c r="B259" s="181" t="s">
        <v>278</v>
      </c>
      <c r="C259" s="68">
        <f t="shared" si="95"/>
        <v>0</v>
      </c>
      <c r="D259" s="182">
        <f t="shared" ref="D259:O259" si="103">SUM(D260,D264)</f>
        <v>0</v>
      </c>
      <c r="E259" s="183">
        <f t="shared" si="103"/>
        <v>0</v>
      </c>
      <c r="F259" s="71">
        <f t="shared" si="103"/>
        <v>0</v>
      </c>
      <c r="G259" s="182">
        <f t="shared" si="103"/>
        <v>0</v>
      </c>
      <c r="H259" s="183">
        <f t="shared" si="103"/>
        <v>0</v>
      </c>
      <c r="I259" s="71">
        <f t="shared" si="103"/>
        <v>0</v>
      </c>
      <c r="J259" s="182">
        <f t="shared" si="103"/>
        <v>0</v>
      </c>
      <c r="K259" s="183">
        <f t="shared" si="103"/>
        <v>0</v>
      </c>
      <c r="L259" s="71">
        <f t="shared" si="103"/>
        <v>0</v>
      </c>
      <c r="M259" s="182">
        <f t="shared" si="103"/>
        <v>0</v>
      </c>
      <c r="N259" s="183">
        <f t="shared" si="103"/>
        <v>0</v>
      </c>
      <c r="O259" s="71">
        <f t="shared" si="103"/>
        <v>0</v>
      </c>
      <c r="P259" s="75"/>
    </row>
    <row r="260" spans="1:16" ht="24" hidden="1" x14ac:dyDescent="0.25">
      <c r="A260" s="190">
        <v>6410</v>
      </c>
      <c r="B260" s="80" t="s">
        <v>279</v>
      </c>
      <c r="C260" s="81">
        <f t="shared" si="95"/>
        <v>0</v>
      </c>
      <c r="D260" s="191">
        <f t="shared" ref="D260:O260" si="104">SUM(D261:D263)</f>
        <v>0</v>
      </c>
      <c r="E260" s="192">
        <f t="shared" si="104"/>
        <v>0</v>
      </c>
      <c r="F260" s="132">
        <f t="shared" si="104"/>
        <v>0</v>
      </c>
      <c r="G260" s="191">
        <f t="shared" si="104"/>
        <v>0</v>
      </c>
      <c r="H260" s="192">
        <f t="shared" si="104"/>
        <v>0</v>
      </c>
      <c r="I260" s="132">
        <f t="shared" si="104"/>
        <v>0</v>
      </c>
      <c r="J260" s="191">
        <f t="shared" si="104"/>
        <v>0</v>
      </c>
      <c r="K260" s="192">
        <f t="shared" si="104"/>
        <v>0</v>
      </c>
      <c r="L260" s="132">
        <f t="shared" si="104"/>
        <v>0</v>
      </c>
      <c r="M260" s="191">
        <f t="shared" si="104"/>
        <v>0</v>
      </c>
      <c r="N260" s="192">
        <f t="shared" si="104"/>
        <v>0</v>
      </c>
      <c r="O260" s="132">
        <f t="shared" si="104"/>
        <v>0</v>
      </c>
      <c r="P260" s="49"/>
    </row>
    <row r="261" spans="1:16" ht="12" hidden="1" customHeight="1" x14ac:dyDescent="0.25">
      <c r="A261" s="51">
        <v>6411</v>
      </c>
      <c r="B261" s="197" t="s">
        <v>280</v>
      </c>
      <c r="C261" s="88">
        <f t="shared" si="95"/>
        <v>0</v>
      </c>
      <c r="D261" s="193">
        <v>0</v>
      </c>
      <c r="E261" s="194"/>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7" t="s">
        <v>281</v>
      </c>
      <c r="C262" s="88">
        <f t="shared" si="95"/>
        <v>0</v>
      </c>
      <c r="D262" s="193">
        <v>0</v>
      </c>
      <c r="E262" s="194"/>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7" t="s">
        <v>282</v>
      </c>
      <c r="C263" s="88">
        <f t="shared" si="95"/>
        <v>0</v>
      </c>
      <c r="D263" s="193">
        <v>0</v>
      </c>
      <c r="E263" s="194"/>
      <c r="F263" s="55">
        <f>D263+E263</f>
        <v>0</v>
      </c>
      <c r="G263" s="53"/>
      <c r="H263" s="54"/>
      <c r="I263" s="55">
        <f>G263+H263</f>
        <v>0</v>
      </c>
      <c r="J263" s="53"/>
      <c r="K263" s="54"/>
      <c r="L263" s="55">
        <f>K263+J263</f>
        <v>0</v>
      </c>
      <c r="M263" s="53"/>
      <c r="N263" s="54"/>
      <c r="O263" s="55">
        <f>N263+M263</f>
        <v>0</v>
      </c>
      <c r="P263" s="57"/>
    </row>
    <row r="264" spans="1:16" ht="48" hidden="1" x14ac:dyDescent="0.25">
      <c r="A264" s="187">
        <v>6420</v>
      </c>
      <c r="B264" s="87" t="s">
        <v>283</v>
      </c>
      <c r="C264" s="88">
        <f t="shared" si="95"/>
        <v>0</v>
      </c>
      <c r="D264" s="188">
        <f t="shared" ref="D264:O264" si="105">SUM(D265:D268)</f>
        <v>0</v>
      </c>
      <c r="E264" s="189">
        <f t="shared" si="105"/>
        <v>0</v>
      </c>
      <c r="F264" s="55">
        <f t="shared" si="105"/>
        <v>0</v>
      </c>
      <c r="G264" s="188">
        <f t="shared" si="105"/>
        <v>0</v>
      </c>
      <c r="H264" s="189">
        <f t="shared" si="105"/>
        <v>0</v>
      </c>
      <c r="I264" s="55">
        <f t="shared" si="105"/>
        <v>0</v>
      </c>
      <c r="J264" s="188">
        <f t="shared" si="105"/>
        <v>0</v>
      </c>
      <c r="K264" s="189">
        <f t="shared" si="105"/>
        <v>0</v>
      </c>
      <c r="L264" s="55">
        <f t="shared" si="105"/>
        <v>0</v>
      </c>
      <c r="M264" s="188">
        <f t="shared" si="105"/>
        <v>0</v>
      </c>
      <c r="N264" s="189">
        <f t="shared" si="105"/>
        <v>0</v>
      </c>
      <c r="O264" s="55">
        <f t="shared" si="105"/>
        <v>0</v>
      </c>
      <c r="P264" s="57"/>
    </row>
    <row r="265" spans="1:16" ht="36" hidden="1" customHeight="1" x14ac:dyDescent="0.25">
      <c r="A265" s="51">
        <v>6421</v>
      </c>
      <c r="B265" s="87" t="s">
        <v>284</v>
      </c>
      <c r="C265" s="88">
        <f t="shared" si="95"/>
        <v>0</v>
      </c>
      <c r="D265" s="193">
        <v>0</v>
      </c>
      <c r="E265" s="194"/>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7" t="s">
        <v>285</v>
      </c>
      <c r="C266" s="88">
        <f t="shared" si="95"/>
        <v>0</v>
      </c>
      <c r="D266" s="193">
        <v>0</v>
      </c>
      <c r="E266" s="194"/>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7" t="s">
        <v>286</v>
      </c>
      <c r="C267" s="88">
        <f t="shared" si="95"/>
        <v>0</v>
      </c>
      <c r="D267" s="193">
        <v>0</v>
      </c>
      <c r="E267" s="194"/>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7" t="s">
        <v>287</v>
      </c>
      <c r="C268" s="88">
        <f t="shared" si="95"/>
        <v>0</v>
      </c>
      <c r="D268" s="193">
        <v>0</v>
      </c>
      <c r="E268" s="194"/>
      <c r="F268" s="55">
        <f>D268+E268</f>
        <v>0</v>
      </c>
      <c r="G268" s="53"/>
      <c r="H268" s="54"/>
      <c r="I268" s="55">
        <f>G268+H268</f>
        <v>0</v>
      </c>
      <c r="J268" s="53"/>
      <c r="K268" s="54"/>
      <c r="L268" s="55">
        <f>K268+J268</f>
        <v>0</v>
      </c>
      <c r="M268" s="53"/>
      <c r="N268" s="54"/>
      <c r="O268" s="55">
        <f>N268+M268</f>
        <v>0</v>
      </c>
      <c r="P268" s="57"/>
    </row>
    <row r="269" spans="1:16" ht="48" hidden="1" x14ac:dyDescent="0.25">
      <c r="A269" s="224">
        <v>7000</v>
      </c>
      <c r="B269" s="224" t="s">
        <v>288</v>
      </c>
      <c r="C269" s="225">
        <f t="shared" si="95"/>
        <v>0</v>
      </c>
      <c r="D269" s="226">
        <f t="shared" ref="D269:O269" si="106">SUM(D270,D281)</f>
        <v>0</v>
      </c>
      <c r="E269" s="227">
        <f t="shared" si="106"/>
        <v>0</v>
      </c>
      <c r="F269" s="228">
        <f t="shared" si="106"/>
        <v>0</v>
      </c>
      <c r="G269" s="226">
        <f t="shared" si="106"/>
        <v>0</v>
      </c>
      <c r="H269" s="227">
        <f t="shared" si="106"/>
        <v>0</v>
      </c>
      <c r="I269" s="228">
        <f t="shared" si="106"/>
        <v>0</v>
      </c>
      <c r="J269" s="226">
        <f t="shared" si="106"/>
        <v>0</v>
      </c>
      <c r="K269" s="227">
        <f t="shared" si="106"/>
        <v>0</v>
      </c>
      <c r="L269" s="228">
        <f t="shared" si="106"/>
        <v>0</v>
      </c>
      <c r="M269" s="226">
        <f t="shared" si="106"/>
        <v>0</v>
      </c>
      <c r="N269" s="227">
        <f t="shared" si="106"/>
        <v>0</v>
      </c>
      <c r="O269" s="228">
        <f t="shared" si="106"/>
        <v>0</v>
      </c>
      <c r="P269" s="229"/>
    </row>
    <row r="270" spans="1:16" ht="24" hidden="1" x14ac:dyDescent="0.25">
      <c r="A270" s="67">
        <v>7200</v>
      </c>
      <c r="B270" s="181" t="s">
        <v>289</v>
      </c>
      <c r="C270" s="68">
        <f t="shared" si="95"/>
        <v>0</v>
      </c>
      <c r="D270" s="182">
        <f t="shared" ref="D270:O270" si="107">SUM(D271,D272,D275,D276,D280)</f>
        <v>0</v>
      </c>
      <c r="E270" s="183">
        <f t="shared" si="107"/>
        <v>0</v>
      </c>
      <c r="F270" s="71">
        <f t="shared" si="107"/>
        <v>0</v>
      </c>
      <c r="G270" s="182">
        <f t="shared" si="107"/>
        <v>0</v>
      </c>
      <c r="H270" s="183">
        <f t="shared" si="107"/>
        <v>0</v>
      </c>
      <c r="I270" s="71">
        <f t="shared" si="107"/>
        <v>0</v>
      </c>
      <c r="J270" s="182">
        <f t="shared" si="107"/>
        <v>0</v>
      </c>
      <c r="K270" s="183">
        <f t="shared" si="107"/>
        <v>0</v>
      </c>
      <c r="L270" s="71">
        <f t="shared" si="107"/>
        <v>0</v>
      </c>
      <c r="M270" s="182">
        <f t="shared" si="107"/>
        <v>0</v>
      </c>
      <c r="N270" s="183">
        <f t="shared" si="107"/>
        <v>0</v>
      </c>
      <c r="O270" s="71">
        <f t="shared" si="107"/>
        <v>0</v>
      </c>
      <c r="P270" s="75"/>
    </row>
    <row r="271" spans="1:16" ht="24" hidden="1" customHeight="1" x14ac:dyDescent="0.25">
      <c r="A271" s="190">
        <v>7210</v>
      </c>
      <c r="B271" s="80" t="s">
        <v>290</v>
      </c>
      <c r="C271" s="81">
        <f t="shared" si="95"/>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95"/>
        <v>0</v>
      </c>
      <c r="D272" s="188">
        <f t="shared" ref="D272:O272" si="108">SUM(D273:D274)</f>
        <v>0</v>
      </c>
      <c r="E272" s="189">
        <f t="shared" si="108"/>
        <v>0</v>
      </c>
      <c r="F272" s="55">
        <f t="shared" si="108"/>
        <v>0</v>
      </c>
      <c r="G272" s="188">
        <f t="shared" si="108"/>
        <v>0</v>
      </c>
      <c r="H272" s="189">
        <f t="shared" si="108"/>
        <v>0</v>
      </c>
      <c r="I272" s="55">
        <f t="shared" si="108"/>
        <v>0</v>
      </c>
      <c r="J272" s="188">
        <f t="shared" si="108"/>
        <v>0</v>
      </c>
      <c r="K272" s="189">
        <f t="shared" si="108"/>
        <v>0</v>
      </c>
      <c r="L272" s="55">
        <f t="shared" si="108"/>
        <v>0</v>
      </c>
      <c r="M272" s="188">
        <f t="shared" si="108"/>
        <v>0</v>
      </c>
      <c r="N272" s="189">
        <f t="shared" si="108"/>
        <v>0</v>
      </c>
      <c r="O272" s="55">
        <f t="shared" si="108"/>
        <v>0</v>
      </c>
      <c r="P272" s="57"/>
    </row>
    <row r="273" spans="1:16" s="230" customFormat="1" ht="36" hidden="1" customHeight="1" x14ac:dyDescent="0.25">
      <c r="A273" s="51">
        <v>7221</v>
      </c>
      <c r="B273" s="87" t="s">
        <v>292</v>
      </c>
      <c r="C273" s="88">
        <f t="shared" si="95"/>
        <v>0</v>
      </c>
      <c r="D273" s="193">
        <v>0</v>
      </c>
      <c r="E273" s="194"/>
      <c r="F273" s="55">
        <f>D273+E273</f>
        <v>0</v>
      </c>
      <c r="G273" s="53"/>
      <c r="H273" s="54"/>
      <c r="I273" s="55">
        <f>G273+H273</f>
        <v>0</v>
      </c>
      <c r="J273" s="53"/>
      <c r="K273" s="54"/>
      <c r="L273" s="55">
        <f>K273+J273</f>
        <v>0</v>
      </c>
      <c r="M273" s="53"/>
      <c r="N273" s="54"/>
      <c r="O273" s="55">
        <f>N273+M273</f>
        <v>0</v>
      </c>
      <c r="P273" s="57"/>
    </row>
    <row r="274" spans="1:16" s="230" customFormat="1" ht="36" hidden="1" customHeight="1" x14ac:dyDescent="0.25">
      <c r="A274" s="51">
        <v>7222</v>
      </c>
      <c r="B274" s="87" t="s">
        <v>293</v>
      </c>
      <c r="C274" s="88">
        <f t="shared" si="95"/>
        <v>0</v>
      </c>
      <c r="D274" s="193">
        <v>0</v>
      </c>
      <c r="E274" s="194"/>
      <c r="F274" s="55">
        <f>D274+E274</f>
        <v>0</v>
      </c>
      <c r="G274" s="53"/>
      <c r="H274" s="54"/>
      <c r="I274" s="55">
        <f>G274+H274</f>
        <v>0</v>
      </c>
      <c r="J274" s="53"/>
      <c r="K274" s="54"/>
      <c r="L274" s="55">
        <f>K274+J274</f>
        <v>0</v>
      </c>
      <c r="M274" s="53"/>
      <c r="N274" s="54"/>
      <c r="O274" s="55">
        <f>N274+M274</f>
        <v>0</v>
      </c>
      <c r="P274" s="57"/>
    </row>
    <row r="275" spans="1:16" ht="24" hidden="1" customHeight="1" x14ac:dyDescent="0.25">
      <c r="A275" s="187">
        <v>7230</v>
      </c>
      <c r="B275" s="87" t="s">
        <v>294</v>
      </c>
      <c r="C275" s="88">
        <f t="shared" si="95"/>
        <v>0</v>
      </c>
      <c r="D275" s="193">
        <v>0</v>
      </c>
      <c r="E275" s="194"/>
      <c r="F275" s="55">
        <f>D275+E275</f>
        <v>0</v>
      </c>
      <c r="G275" s="53"/>
      <c r="H275" s="54"/>
      <c r="I275" s="55">
        <f>G275+H275</f>
        <v>0</v>
      </c>
      <c r="J275" s="53"/>
      <c r="K275" s="54"/>
      <c r="L275" s="55">
        <f>K275+J275</f>
        <v>0</v>
      </c>
      <c r="M275" s="53"/>
      <c r="N275" s="54"/>
      <c r="O275" s="55">
        <f>N275+M275</f>
        <v>0</v>
      </c>
      <c r="P275" s="57"/>
    </row>
    <row r="276" spans="1:16" ht="24" hidden="1" x14ac:dyDescent="0.25">
      <c r="A276" s="187">
        <v>7240</v>
      </c>
      <c r="B276" s="87" t="s">
        <v>295</v>
      </c>
      <c r="C276" s="88">
        <f t="shared" si="95"/>
        <v>0</v>
      </c>
      <c r="D276" s="188">
        <f t="shared" ref="D276:O276" si="109">SUM(D277:D279)</f>
        <v>0</v>
      </c>
      <c r="E276" s="189">
        <f t="shared" si="109"/>
        <v>0</v>
      </c>
      <c r="F276" s="55">
        <f t="shared" si="109"/>
        <v>0</v>
      </c>
      <c r="G276" s="188">
        <f t="shared" si="109"/>
        <v>0</v>
      </c>
      <c r="H276" s="189">
        <f t="shared" si="109"/>
        <v>0</v>
      </c>
      <c r="I276" s="55">
        <f t="shared" si="109"/>
        <v>0</v>
      </c>
      <c r="J276" s="188">
        <f t="shared" si="109"/>
        <v>0</v>
      </c>
      <c r="K276" s="189">
        <f t="shared" si="109"/>
        <v>0</v>
      </c>
      <c r="L276" s="55">
        <f t="shared" si="109"/>
        <v>0</v>
      </c>
      <c r="M276" s="188">
        <f t="shared" si="109"/>
        <v>0</v>
      </c>
      <c r="N276" s="189">
        <f t="shared" si="109"/>
        <v>0</v>
      </c>
      <c r="O276" s="55">
        <f t="shared" si="109"/>
        <v>0</v>
      </c>
      <c r="P276" s="57"/>
    </row>
    <row r="277" spans="1:16" ht="48" hidden="1" customHeight="1" x14ac:dyDescent="0.25">
      <c r="A277" s="51">
        <v>7245</v>
      </c>
      <c r="B277" s="87" t="s">
        <v>296</v>
      </c>
      <c r="C277" s="88">
        <f t="shared" si="95"/>
        <v>0</v>
      </c>
      <c r="D277" s="193">
        <v>0</v>
      </c>
      <c r="E277" s="194"/>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7" t="s">
        <v>297</v>
      </c>
      <c r="C278" s="88">
        <f t="shared" si="95"/>
        <v>0</v>
      </c>
      <c r="D278" s="193">
        <v>0</v>
      </c>
      <c r="E278" s="194"/>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7" t="s">
        <v>298</v>
      </c>
      <c r="C279" s="88">
        <f t="shared" si="95"/>
        <v>0</v>
      </c>
      <c r="D279" s="193">
        <v>0</v>
      </c>
      <c r="E279" s="194"/>
      <c r="F279" s="55">
        <f>D279+E279</f>
        <v>0</v>
      </c>
      <c r="G279" s="53"/>
      <c r="H279" s="54"/>
      <c r="I279" s="55">
        <f>G279+H279</f>
        <v>0</v>
      </c>
      <c r="J279" s="53"/>
      <c r="K279" s="54"/>
      <c r="L279" s="55">
        <f>K279+J279</f>
        <v>0</v>
      </c>
      <c r="M279" s="53"/>
      <c r="N279" s="54"/>
      <c r="O279" s="55">
        <f>N279+M279</f>
        <v>0</v>
      </c>
      <c r="P279" s="57"/>
    </row>
    <row r="280" spans="1:16" ht="24" hidden="1" customHeight="1" x14ac:dyDescent="0.25">
      <c r="A280" s="190">
        <v>7260</v>
      </c>
      <c r="B280" s="80" t="s">
        <v>299</v>
      </c>
      <c r="C280" s="81">
        <f t="shared" si="95"/>
        <v>0</v>
      </c>
      <c r="D280" s="195">
        <v>0</v>
      </c>
      <c r="E280" s="196"/>
      <c r="F280" s="132">
        <f>D280+E280</f>
        <v>0</v>
      </c>
      <c r="G280" s="46"/>
      <c r="H280" s="47"/>
      <c r="I280" s="132">
        <f>G280+H280</f>
        <v>0</v>
      </c>
      <c r="J280" s="46"/>
      <c r="K280" s="47"/>
      <c r="L280" s="132">
        <f>K280+J280</f>
        <v>0</v>
      </c>
      <c r="M280" s="46"/>
      <c r="N280" s="47"/>
      <c r="O280" s="132">
        <f>N280+M280</f>
        <v>0</v>
      </c>
      <c r="P280" s="49"/>
    </row>
    <row r="281" spans="1:16" hidden="1" x14ac:dyDescent="0.25">
      <c r="A281" s="134">
        <v>7700</v>
      </c>
      <c r="B281" s="107" t="s">
        <v>300</v>
      </c>
      <c r="C281" s="108">
        <f t="shared" si="95"/>
        <v>0</v>
      </c>
      <c r="D281" s="231">
        <f t="shared" ref="D281:O281" si="110">D282</f>
        <v>0</v>
      </c>
      <c r="E281" s="232">
        <f t="shared" si="110"/>
        <v>0</v>
      </c>
      <c r="F281" s="129">
        <f t="shared" si="110"/>
        <v>0</v>
      </c>
      <c r="G281" s="231">
        <f t="shared" si="110"/>
        <v>0</v>
      </c>
      <c r="H281" s="232">
        <f t="shared" si="110"/>
        <v>0</v>
      </c>
      <c r="I281" s="129">
        <f t="shared" si="110"/>
        <v>0</v>
      </c>
      <c r="J281" s="231">
        <f t="shared" si="110"/>
        <v>0</v>
      </c>
      <c r="K281" s="232">
        <f t="shared" si="110"/>
        <v>0</v>
      </c>
      <c r="L281" s="129">
        <f t="shared" si="110"/>
        <v>0</v>
      </c>
      <c r="M281" s="231">
        <f t="shared" si="110"/>
        <v>0</v>
      </c>
      <c r="N281" s="232">
        <f t="shared" si="110"/>
        <v>0</v>
      </c>
      <c r="O281" s="129">
        <f t="shared" si="110"/>
        <v>0</v>
      </c>
      <c r="P281" s="117"/>
    </row>
    <row r="282" spans="1:16" ht="12" hidden="1" customHeight="1" x14ac:dyDescent="0.25">
      <c r="A282" s="184">
        <v>7720</v>
      </c>
      <c r="B282" s="80" t="s">
        <v>301</v>
      </c>
      <c r="C282" s="96">
        <f t="shared" si="95"/>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95"/>
        <v>0</v>
      </c>
      <c r="D283" s="239">
        <f t="shared" ref="D283:O284" si="111">D284</f>
        <v>0</v>
      </c>
      <c r="E283" s="240">
        <f t="shared" si="111"/>
        <v>0</v>
      </c>
      <c r="F283" s="241">
        <f t="shared" si="111"/>
        <v>0</v>
      </c>
      <c r="G283" s="239">
        <f t="shared" si="111"/>
        <v>0</v>
      </c>
      <c r="H283" s="240">
        <f t="shared" si="111"/>
        <v>0</v>
      </c>
      <c r="I283" s="241">
        <f t="shared" si="111"/>
        <v>0</v>
      </c>
      <c r="J283" s="239">
        <f t="shared" si="111"/>
        <v>0</v>
      </c>
      <c r="K283" s="240">
        <f t="shared" si="111"/>
        <v>0</v>
      </c>
      <c r="L283" s="241">
        <f t="shared" si="111"/>
        <v>0</v>
      </c>
      <c r="M283" s="239">
        <f t="shared" si="111"/>
        <v>0</v>
      </c>
      <c r="N283" s="240">
        <f t="shared" si="111"/>
        <v>0</v>
      </c>
      <c r="O283" s="241">
        <f t="shared" si="111"/>
        <v>0</v>
      </c>
      <c r="P283" s="242"/>
    </row>
    <row r="284" spans="1:16" ht="24" hidden="1" x14ac:dyDescent="0.25">
      <c r="A284" s="243">
        <v>9200</v>
      </c>
      <c r="B284" s="87" t="s">
        <v>303</v>
      </c>
      <c r="C284" s="141">
        <f t="shared" si="95"/>
        <v>0</v>
      </c>
      <c r="D284" s="185">
        <f t="shared" si="111"/>
        <v>0</v>
      </c>
      <c r="E284" s="186">
        <f t="shared" si="111"/>
        <v>0</v>
      </c>
      <c r="F284" s="139">
        <f t="shared" si="111"/>
        <v>0</v>
      </c>
      <c r="G284" s="185">
        <f t="shared" si="111"/>
        <v>0</v>
      </c>
      <c r="H284" s="186">
        <f t="shared" si="111"/>
        <v>0</v>
      </c>
      <c r="I284" s="139">
        <f t="shared" si="111"/>
        <v>0</v>
      </c>
      <c r="J284" s="185">
        <f t="shared" si="111"/>
        <v>0</v>
      </c>
      <c r="K284" s="186">
        <f t="shared" si="111"/>
        <v>0</v>
      </c>
      <c r="L284" s="139">
        <f t="shared" si="111"/>
        <v>0</v>
      </c>
      <c r="M284" s="185">
        <f t="shared" si="111"/>
        <v>0</v>
      </c>
      <c r="N284" s="186">
        <f t="shared" si="111"/>
        <v>0</v>
      </c>
      <c r="O284" s="139">
        <f t="shared" si="111"/>
        <v>0</v>
      </c>
      <c r="P284" s="127"/>
    </row>
    <row r="285" spans="1:16" ht="24" hidden="1" customHeight="1" x14ac:dyDescent="0.25">
      <c r="A285" s="244">
        <v>9230</v>
      </c>
      <c r="B285" s="87" t="s">
        <v>304</v>
      </c>
      <c r="C285" s="141">
        <f t="shared" si="95"/>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95"/>
        <v>0</v>
      </c>
      <c r="D286" s="188">
        <f t="shared" ref="D286:O286" si="112">SUM(D287:D288)</f>
        <v>0</v>
      </c>
      <c r="E286" s="189">
        <f t="shared" si="112"/>
        <v>0</v>
      </c>
      <c r="F286" s="55">
        <f t="shared" si="112"/>
        <v>0</v>
      </c>
      <c r="G286" s="188">
        <f t="shared" si="112"/>
        <v>0</v>
      </c>
      <c r="H286" s="189">
        <f t="shared" si="112"/>
        <v>0</v>
      </c>
      <c r="I286" s="55">
        <f t="shared" si="112"/>
        <v>0</v>
      </c>
      <c r="J286" s="188">
        <f t="shared" si="112"/>
        <v>0</v>
      </c>
      <c r="K286" s="189">
        <f t="shared" si="112"/>
        <v>0</v>
      </c>
      <c r="L286" s="55">
        <f t="shared" si="112"/>
        <v>0</v>
      </c>
      <c r="M286" s="188">
        <f t="shared" si="112"/>
        <v>0</v>
      </c>
      <c r="N286" s="189">
        <f t="shared" si="112"/>
        <v>0</v>
      </c>
      <c r="O286" s="55">
        <f t="shared" si="112"/>
        <v>0</v>
      </c>
      <c r="P286" s="57"/>
    </row>
    <row r="287" spans="1:16" ht="12" hidden="1" customHeight="1" x14ac:dyDescent="0.25">
      <c r="A287" s="197" t="s">
        <v>306</v>
      </c>
      <c r="B287" s="51" t="s">
        <v>307</v>
      </c>
      <c r="C287" s="88">
        <f t="shared" si="95"/>
        <v>0</v>
      </c>
      <c r="D287" s="193">
        <v>0</v>
      </c>
      <c r="E287" s="194"/>
      <c r="F287" s="55">
        <f>D287+E287</f>
        <v>0</v>
      </c>
      <c r="G287" s="53"/>
      <c r="H287" s="54"/>
      <c r="I287" s="55">
        <f>G287+H287</f>
        <v>0</v>
      </c>
      <c r="J287" s="53"/>
      <c r="K287" s="54"/>
      <c r="L287" s="55">
        <f>K287+J287</f>
        <v>0</v>
      </c>
      <c r="M287" s="53"/>
      <c r="N287" s="54"/>
      <c r="O287" s="55">
        <f>N287+M287</f>
        <v>0</v>
      </c>
      <c r="P287" s="57"/>
    </row>
    <row r="288" spans="1:16" ht="24" hidden="1" customHeight="1" x14ac:dyDescent="0.25">
      <c r="A288" s="197" t="s">
        <v>308</v>
      </c>
      <c r="B288" s="245" t="s">
        <v>309</v>
      </c>
      <c r="C288" s="81">
        <f t="shared" si="95"/>
        <v>0</v>
      </c>
      <c r="D288" s="195">
        <v>0</v>
      </c>
      <c r="E288" s="196"/>
      <c r="F288" s="132">
        <f>D288+E288</f>
        <v>0</v>
      </c>
      <c r="G288" s="46"/>
      <c r="H288" s="47"/>
      <c r="I288" s="132">
        <f>G288+H288</f>
        <v>0</v>
      </c>
      <c r="J288" s="46"/>
      <c r="K288" s="47"/>
      <c r="L288" s="132">
        <f>K288+J288</f>
        <v>0</v>
      </c>
      <c r="M288" s="46"/>
      <c r="N288" s="47"/>
      <c r="O288" s="132">
        <f>N288+M288</f>
        <v>0</v>
      </c>
      <c r="P288" s="49"/>
    </row>
    <row r="289" spans="1:16" ht="12.75" thickBot="1" x14ac:dyDescent="0.3">
      <c r="A289" s="246"/>
      <c r="B289" s="246" t="s">
        <v>310</v>
      </c>
      <c r="C289" s="247">
        <f t="shared" si="95"/>
        <v>3340884</v>
      </c>
      <c r="D289" s="248">
        <f t="shared" ref="D289:O289" si="113">SUM(D286,D269,D230,D195,D187,D173,D75,D53,D283)</f>
        <v>3340884</v>
      </c>
      <c r="E289" s="249">
        <f t="shared" si="113"/>
        <v>0</v>
      </c>
      <c r="F289" s="250">
        <f t="shared" si="113"/>
        <v>3340884</v>
      </c>
      <c r="G289" s="248">
        <f t="shared" si="113"/>
        <v>0</v>
      </c>
      <c r="H289" s="249">
        <f t="shared" si="113"/>
        <v>0</v>
      </c>
      <c r="I289" s="250">
        <f t="shared" si="113"/>
        <v>0</v>
      </c>
      <c r="J289" s="248">
        <f t="shared" si="113"/>
        <v>0</v>
      </c>
      <c r="K289" s="249">
        <f t="shared" si="113"/>
        <v>0</v>
      </c>
      <c r="L289" s="250">
        <f t="shared" si="113"/>
        <v>0</v>
      </c>
      <c r="M289" s="248">
        <f t="shared" si="113"/>
        <v>0</v>
      </c>
      <c r="N289" s="249">
        <f t="shared" si="113"/>
        <v>0</v>
      </c>
      <c r="O289" s="250">
        <f t="shared" si="113"/>
        <v>0</v>
      </c>
      <c r="P289" s="251"/>
    </row>
    <row r="290" spans="1:16" s="28" customFormat="1" ht="13.5" hidden="1" thickTop="1" thickBot="1" x14ac:dyDescent="0.3">
      <c r="A290" s="889" t="s">
        <v>311</v>
      </c>
      <c r="B290" s="890"/>
      <c r="C290" s="252">
        <f t="shared" si="95"/>
        <v>0</v>
      </c>
      <c r="D290" s="253">
        <f t="shared" ref="D290:I290" si="114">SUM(D24,D25,D41)-D51</f>
        <v>0</v>
      </c>
      <c r="E290" s="254">
        <f t="shared" si="114"/>
        <v>0</v>
      </c>
      <c r="F290" s="255">
        <f t="shared" si="114"/>
        <v>0</v>
      </c>
      <c r="G290" s="253">
        <f t="shared" si="114"/>
        <v>0</v>
      </c>
      <c r="H290" s="254">
        <f t="shared" si="114"/>
        <v>0</v>
      </c>
      <c r="I290" s="255">
        <f t="shared" si="114"/>
        <v>0</v>
      </c>
      <c r="J290" s="253">
        <f>(J26+J43)-J51</f>
        <v>0</v>
      </c>
      <c r="K290" s="254">
        <f>(K26+K43)-K51</f>
        <v>0</v>
      </c>
      <c r="L290" s="255">
        <f>(L26+L43)-L51</f>
        <v>0</v>
      </c>
      <c r="M290" s="253">
        <f>M45-M51</f>
        <v>0</v>
      </c>
      <c r="N290" s="254">
        <f>N45-N51</f>
        <v>0</v>
      </c>
      <c r="O290" s="255">
        <f>O45-O51</f>
        <v>0</v>
      </c>
      <c r="P290" s="256"/>
    </row>
    <row r="291" spans="1:16" s="28" customFormat="1" ht="12.75" hidden="1" thickTop="1" x14ac:dyDescent="0.25">
      <c r="A291" s="891" t="s">
        <v>312</v>
      </c>
      <c r="B291" s="892"/>
      <c r="C291" s="257">
        <f t="shared" si="95"/>
        <v>0</v>
      </c>
      <c r="D291" s="258">
        <f t="shared" ref="D291:O291" si="115">SUM(D292,D293)-D300+D301</f>
        <v>0</v>
      </c>
      <c r="E291" s="259">
        <f t="shared" si="115"/>
        <v>0</v>
      </c>
      <c r="F291" s="260">
        <f t="shared" si="115"/>
        <v>0</v>
      </c>
      <c r="G291" s="258">
        <f t="shared" si="115"/>
        <v>0</v>
      </c>
      <c r="H291" s="259">
        <f t="shared" si="115"/>
        <v>0</v>
      </c>
      <c r="I291" s="260">
        <f t="shared" si="115"/>
        <v>0</v>
      </c>
      <c r="J291" s="258">
        <f t="shared" si="115"/>
        <v>0</v>
      </c>
      <c r="K291" s="259">
        <f t="shared" si="115"/>
        <v>0</v>
      </c>
      <c r="L291" s="260">
        <f t="shared" si="115"/>
        <v>0</v>
      </c>
      <c r="M291" s="258">
        <f t="shared" si="115"/>
        <v>0</v>
      </c>
      <c r="N291" s="259">
        <f t="shared" si="115"/>
        <v>0</v>
      </c>
      <c r="O291" s="260">
        <f t="shared" si="115"/>
        <v>0</v>
      </c>
      <c r="P291" s="261"/>
    </row>
    <row r="292" spans="1:16" s="28" customFormat="1" ht="13.5" hidden="1" thickTop="1" thickBot="1" x14ac:dyDescent="0.3">
      <c r="A292" s="155" t="s">
        <v>313</v>
      </c>
      <c r="B292" s="155" t="s">
        <v>314</v>
      </c>
      <c r="C292" s="156">
        <f t="shared" si="95"/>
        <v>0</v>
      </c>
      <c r="D292" s="157">
        <f t="shared" ref="D292:O292" si="116">D21-D286</f>
        <v>0</v>
      </c>
      <c r="E292" s="158">
        <f t="shared" si="116"/>
        <v>0</v>
      </c>
      <c r="F292" s="159">
        <f t="shared" si="116"/>
        <v>0</v>
      </c>
      <c r="G292" s="157">
        <f t="shared" si="116"/>
        <v>0</v>
      </c>
      <c r="H292" s="158">
        <f t="shared" si="116"/>
        <v>0</v>
      </c>
      <c r="I292" s="159">
        <f t="shared" si="116"/>
        <v>0</v>
      </c>
      <c r="J292" s="157">
        <f t="shared" si="116"/>
        <v>0</v>
      </c>
      <c r="K292" s="158">
        <f t="shared" si="116"/>
        <v>0</v>
      </c>
      <c r="L292" s="159">
        <f t="shared" si="116"/>
        <v>0</v>
      </c>
      <c r="M292" s="157">
        <f t="shared" si="116"/>
        <v>0</v>
      </c>
      <c r="N292" s="158">
        <f t="shared" si="116"/>
        <v>0</v>
      </c>
      <c r="O292" s="159">
        <f t="shared" si="116"/>
        <v>0</v>
      </c>
      <c r="P292" s="35"/>
    </row>
    <row r="293" spans="1:16" s="28" customFormat="1" ht="12.75" hidden="1" thickTop="1" x14ac:dyDescent="0.25">
      <c r="A293" s="262" t="s">
        <v>315</v>
      </c>
      <c r="B293" s="262" t="s">
        <v>316</v>
      </c>
      <c r="C293" s="257">
        <f t="shared" si="95"/>
        <v>0</v>
      </c>
      <c r="D293" s="258">
        <f t="shared" ref="D293:O293" si="117">SUM(D294,D296,D298)-SUM(D295,D297,D299)</f>
        <v>0</v>
      </c>
      <c r="E293" s="259">
        <f t="shared" si="117"/>
        <v>0</v>
      </c>
      <c r="F293" s="260">
        <f t="shared" si="117"/>
        <v>0</v>
      </c>
      <c r="G293" s="258">
        <f t="shared" si="117"/>
        <v>0</v>
      </c>
      <c r="H293" s="259">
        <f t="shared" si="117"/>
        <v>0</v>
      </c>
      <c r="I293" s="260">
        <f t="shared" si="117"/>
        <v>0</v>
      </c>
      <c r="J293" s="258">
        <f t="shared" si="117"/>
        <v>0</v>
      </c>
      <c r="K293" s="259">
        <f t="shared" si="117"/>
        <v>0</v>
      </c>
      <c r="L293" s="260">
        <f t="shared" si="117"/>
        <v>0</v>
      </c>
      <c r="M293" s="258">
        <f t="shared" si="117"/>
        <v>0</v>
      </c>
      <c r="N293" s="259">
        <f t="shared" si="117"/>
        <v>0</v>
      </c>
      <c r="O293" s="260">
        <f t="shared" si="117"/>
        <v>0</v>
      </c>
      <c r="P293" s="261"/>
    </row>
    <row r="294" spans="1:16" ht="12" hidden="1" customHeight="1" x14ac:dyDescent="0.25">
      <c r="A294" s="263" t="s">
        <v>317</v>
      </c>
      <c r="B294" s="140" t="s">
        <v>318</v>
      </c>
      <c r="C294" s="96">
        <f t="shared" si="95"/>
        <v>0</v>
      </c>
      <c r="D294" s="233"/>
      <c r="E294" s="234"/>
      <c r="F294" s="235">
        <f t="shared" ref="F294:F301" si="118">D294+E294</f>
        <v>0</v>
      </c>
      <c r="G294" s="100"/>
      <c r="H294" s="101"/>
      <c r="I294" s="235">
        <f t="shared" ref="I294:I301" si="119">G294+H294</f>
        <v>0</v>
      </c>
      <c r="J294" s="100"/>
      <c r="K294" s="101"/>
      <c r="L294" s="235">
        <f t="shared" ref="L294:L301" si="120">K294+J294</f>
        <v>0</v>
      </c>
      <c r="M294" s="100"/>
      <c r="N294" s="101"/>
      <c r="O294" s="235">
        <f t="shared" ref="O294:O301" si="121">N294+M294</f>
        <v>0</v>
      </c>
      <c r="P294" s="105"/>
    </row>
    <row r="295" spans="1:16" ht="24" hidden="1" customHeight="1" x14ac:dyDescent="0.25">
      <c r="A295" s="197" t="s">
        <v>319</v>
      </c>
      <c r="B295" s="50" t="s">
        <v>320</v>
      </c>
      <c r="C295" s="88">
        <f t="shared" si="95"/>
        <v>0</v>
      </c>
      <c r="D295" s="193"/>
      <c r="E295" s="194"/>
      <c r="F295" s="55">
        <f t="shared" si="118"/>
        <v>0</v>
      </c>
      <c r="G295" s="53"/>
      <c r="H295" s="54"/>
      <c r="I295" s="55">
        <f t="shared" si="119"/>
        <v>0</v>
      </c>
      <c r="J295" s="53"/>
      <c r="K295" s="54"/>
      <c r="L295" s="55">
        <f t="shared" si="120"/>
        <v>0</v>
      </c>
      <c r="M295" s="53"/>
      <c r="N295" s="54"/>
      <c r="O295" s="55">
        <f t="shared" si="121"/>
        <v>0</v>
      </c>
      <c r="P295" s="57"/>
    </row>
    <row r="296" spans="1:16" ht="12" hidden="1" customHeight="1" x14ac:dyDescent="0.25">
      <c r="A296" s="197" t="s">
        <v>321</v>
      </c>
      <c r="B296" s="50" t="s">
        <v>322</v>
      </c>
      <c r="C296" s="88">
        <f t="shared" si="95"/>
        <v>0</v>
      </c>
      <c r="D296" s="193"/>
      <c r="E296" s="194"/>
      <c r="F296" s="55">
        <f t="shared" si="118"/>
        <v>0</v>
      </c>
      <c r="G296" s="53"/>
      <c r="H296" s="54"/>
      <c r="I296" s="55">
        <f t="shared" si="119"/>
        <v>0</v>
      </c>
      <c r="J296" s="53"/>
      <c r="K296" s="54"/>
      <c r="L296" s="55">
        <f t="shared" si="120"/>
        <v>0</v>
      </c>
      <c r="M296" s="53"/>
      <c r="N296" s="54"/>
      <c r="O296" s="55">
        <f t="shared" si="121"/>
        <v>0</v>
      </c>
      <c r="P296" s="57"/>
    </row>
    <row r="297" spans="1:16" ht="24" hidden="1" customHeight="1" x14ac:dyDescent="0.25">
      <c r="A297" s="197" t="s">
        <v>323</v>
      </c>
      <c r="B297" s="50" t="s">
        <v>324</v>
      </c>
      <c r="C297" s="88">
        <f t="shared" si="95"/>
        <v>0</v>
      </c>
      <c r="D297" s="193"/>
      <c r="E297" s="194"/>
      <c r="F297" s="55">
        <f t="shared" si="118"/>
        <v>0</v>
      </c>
      <c r="G297" s="53"/>
      <c r="H297" s="54"/>
      <c r="I297" s="55">
        <f t="shared" si="119"/>
        <v>0</v>
      </c>
      <c r="J297" s="53"/>
      <c r="K297" s="54"/>
      <c r="L297" s="55">
        <f t="shared" si="120"/>
        <v>0</v>
      </c>
      <c r="M297" s="53"/>
      <c r="N297" s="54"/>
      <c r="O297" s="55">
        <f t="shared" si="121"/>
        <v>0</v>
      </c>
      <c r="P297" s="57"/>
    </row>
    <row r="298" spans="1:16" ht="12" hidden="1" customHeight="1" x14ac:dyDescent="0.25">
      <c r="A298" s="197" t="s">
        <v>325</v>
      </c>
      <c r="B298" s="50" t="s">
        <v>326</v>
      </c>
      <c r="C298" s="88">
        <f t="shared" si="95"/>
        <v>0</v>
      </c>
      <c r="D298" s="193"/>
      <c r="E298" s="194"/>
      <c r="F298" s="55">
        <f t="shared" si="118"/>
        <v>0</v>
      </c>
      <c r="G298" s="53"/>
      <c r="H298" s="54"/>
      <c r="I298" s="55">
        <f t="shared" si="119"/>
        <v>0</v>
      </c>
      <c r="J298" s="53"/>
      <c r="K298" s="54"/>
      <c r="L298" s="55">
        <f t="shared" si="120"/>
        <v>0</v>
      </c>
      <c r="M298" s="53"/>
      <c r="N298" s="54"/>
      <c r="O298" s="55">
        <f t="shared" si="121"/>
        <v>0</v>
      </c>
      <c r="P298" s="57"/>
    </row>
    <row r="299" spans="1:16" ht="24.75" hidden="1" customHeight="1" thickBot="1" x14ac:dyDescent="0.3">
      <c r="A299" s="264" t="s">
        <v>327</v>
      </c>
      <c r="B299" s="265" t="s">
        <v>328</v>
      </c>
      <c r="C299" s="205">
        <f t="shared" si="95"/>
        <v>0</v>
      </c>
      <c r="D299" s="207"/>
      <c r="E299" s="208"/>
      <c r="F299" s="209">
        <f t="shared" si="118"/>
        <v>0</v>
      </c>
      <c r="G299" s="210"/>
      <c r="H299" s="211"/>
      <c r="I299" s="209">
        <f t="shared" si="119"/>
        <v>0</v>
      </c>
      <c r="J299" s="210"/>
      <c r="K299" s="211"/>
      <c r="L299" s="209">
        <f t="shared" si="120"/>
        <v>0</v>
      </c>
      <c r="M299" s="210"/>
      <c r="N299" s="211"/>
      <c r="O299" s="209">
        <f t="shared" si="121"/>
        <v>0</v>
      </c>
      <c r="P299" s="212"/>
    </row>
    <row r="300" spans="1:16" s="28" customFormat="1" ht="13.5" hidden="1" customHeight="1" thickTop="1" thickBot="1" x14ac:dyDescent="0.3">
      <c r="A300" s="266" t="s">
        <v>329</v>
      </c>
      <c r="B300" s="266" t="s">
        <v>330</v>
      </c>
      <c r="C300" s="252">
        <f t="shared" si="95"/>
        <v>0</v>
      </c>
      <c r="D300" s="267"/>
      <c r="E300" s="268"/>
      <c r="F300" s="255">
        <f t="shared" si="118"/>
        <v>0</v>
      </c>
      <c r="G300" s="267"/>
      <c r="H300" s="268"/>
      <c r="I300" s="269">
        <f t="shared" si="119"/>
        <v>0</v>
      </c>
      <c r="J300" s="267"/>
      <c r="K300" s="268"/>
      <c r="L300" s="269">
        <f t="shared" si="120"/>
        <v>0</v>
      </c>
      <c r="M300" s="267"/>
      <c r="N300" s="268"/>
      <c r="O300" s="269">
        <f t="shared" si="121"/>
        <v>0</v>
      </c>
      <c r="P300" s="270"/>
    </row>
    <row r="301" spans="1:16" s="28" customFormat="1" ht="48.75" hidden="1" customHeight="1" thickTop="1" x14ac:dyDescent="0.25">
      <c r="A301" s="262" t="s">
        <v>331</v>
      </c>
      <c r="B301" s="271" t="s">
        <v>332</v>
      </c>
      <c r="C301" s="257">
        <f t="shared" si="95"/>
        <v>0</v>
      </c>
      <c r="D301" s="201"/>
      <c r="E301" s="202"/>
      <c r="F301" s="71">
        <f t="shared" si="118"/>
        <v>0</v>
      </c>
      <c r="G301" s="201"/>
      <c r="H301" s="202"/>
      <c r="I301" s="71">
        <f t="shared" si="119"/>
        <v>0</v>
      </c>
      <c r="J301" s="201"/>
      <c r="K301" s="202"/>
      <c r="L301" s="71">
        <f t="shared" si="120"/>
        <v>0</v>
      </c>
      <c r="M301" s="201"/>
      <c r="N301" s="202"/>
      <c r="O301" s="71">
        <f t="shared" si="121"/>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JIFEfMxw6qgDV3P3jIHvHxEba1YuTU3fXak1PUR5chdTCMIt/FVtnSCTNK7qou3mhoR1btY5RGJ0Hzvhp+gr8A==" saltValue="e7yL9ZIRw7yX/a/si32pxw==" spinCount="100000" sheet="1" objects="1" scenarios="1" formatCells="0" formatColumns="0" formatRows="0" deleteColumns="0"/>
  <autoFilter ref="A18:P301">
    <filterColumn colId="2">
      <filters>
        <filter val="1 000"/>
        <filter val="1 125"/>
        <filter val="1 382"/>
        <filter val="1 394"/>
        <filter val="10 000"/>
        <filter val="119 055"/>
        <filter val="125"/>
        <filter val="14 400"/>
        <filter val="148 409"/>
        <filter val="15 000"/>
        <filter val="15 100"/>
        <filter val="155 126"/>
        <filter val="18 300"/>
        <filter val="2 193 999"/>
        <filter val="2 507"/>
        <filter val="2 523 983"/>
        <filter val="20 807"/>
        <filter val="25 750"/>
        <filter val="269 541"/>
        <filter val="27 960"/>
        <filter val="3 200"/>
        <filter val="3 284 327"/>
        <filter val="3 305 134"/>
        <filter val="3 340 884"/>
        <filter val="35 750"/>
        <filter val="45 000"/>
        <filter val="54 415"/>
        <filter val="60 443"/>
        <filter val="611 935"/>
        <filter val="700"/>
        <filter val="760 34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2019.gada 19.decembra saistošajiem noteikumiem Nr.56
(protokols Nr.16, 31.punkts)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678</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679</v>
      </c>
      <c r="D6" s="916"/>
      <c r="E6" s="916"/>
      <c r="F6" s="916"/>
      <c r="G6" s="916"/>
      <c r="H6" s="916"/>
      <c r="I6" s="916"/>
      <c r="J6" s="916"/>
      <c r="K6" s="916"/>
      <c r="L6" s="916"/>
      <c r="M6" s="916"/>
      <c r="N6" s="916"/>
      <c r="O6" s="916"/>
      <c r="P6" s="917"/>
      <c r="Q6" s="273"/>
    </row>
    <row r="7" spans="1:17" x14ac:dyDescent="0.25">
      <c r="A7" s="7" t="s">
        <v>10</v>
      </c>
      <c r="B7" s="8"/>
      <c r="C7" s="921" t="s">
        <v>680</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552</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t="s">
        <v>547</v>
      </c>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465177</v>
      </c>
      <c r="D20" s="32">
        <f>SUM(D21,D24,D25,D41,D43)</f>
        <v>456463</v>
      </c>
      <c r="E20" s="33">
        <f t="shared" ref="E20:F20" si="1">SUM(E21,E24,E25,E41,E43)</f>
        <v>3199</v>
      </c>
      <c r="F20" s="34">
        <f t="shared" si="1"/>
        <v>459662</v>
      </c>
      <c r="G20" s="32">
        <f>SUM(G21,G24,G43)</f>
        <v>0</v>
      </c>
      <c r="H20" s="33">
        <f t="shared" ref="H20:I20" si="2">SUM(H21,H24,H43)</f>
        <v>0</v>
      </c>
      <c r="I20" s="34">
        <f t="shared" si="2"/>
        <v>0</v>
      </c>
      <c r="J20" s="32">
        <f>SUM(J21,J26,J43)</f>
        <v>5515</v>
      </c>
      <c r="K20" s="33">
        <f t="shared" ref="K20:L20" si="3">SUM(K21,K26,K43)</f>
        <v>0</v>
      </c>
      <c r="L20" s="34">
        <f t="shared" si="3"/>
        <v>5515</v>
      </c>
      <c r="M20" s="32">
        <f>SUM(M21,M45)</f>
        <v>0</v>
      </c>
      <c r="N20" s="33">
        <f t="shared" ref="N20:O20" si="4">SUM(N21,N45)</f>
        <v>0</v>
      </c>
      <c r="O20" s="34">
        <f t="shared" si="4"/>
        <v>0</v>
      </c>
      <c r="P20" s="35"/>
    </row>
    <row r="21" spans="1:16" ht="12.75" thickTop="1" x14ac:dyDescent="0.25">
      <c r="A21" s="36"/>
      <c r="B21" s="37" t="s">
        <v>41</v>
      </c>
      <c r="C21" s="38">
        <f t="shared" si="0"/>
        <v>3915</v>
      </c>
      <c r="D21" s="39">
        <f>SUM(D22:D23)</f>
        <v>0</v>
      </c>
      <c r="E21" s="40">
        <f t="shared" ref="E21:F21" si="5">SUM(E22:E23)</f>
        <v>0</v>
      </c>
      <c r="F21" s="41">
        <f t="shared" si="5"/>
        <v>0</v>
      </c>
      <c r="G21" s="39">
        <f>SUM(G22:G23)</f>
        <v>0</v>
      </c>
      <c r="H21" s="40">
        <f t="shared" ref="H21:I21" si="6">SUM(H22:H23)</f>
        <v>0</v>
      </c>
      <c r="I21" s="41">
        <f t="shared" si="6"/>
        <v>0</v>
      </c>
      <c r="J21" s="39">
        <f>SUM(J22:J23)</f>
        <v>3915</v>
      </c>
      <c r="K21" s="40">
        <f t="shared" ref="K21:L21" si="7">SUM(K22:K23)</f>
        <v>0</v>
      </c>
      <c r="L21" s="41">
        <f t="shared" si="7"/>
        <v>3915</v>
      </c>
      <c r="M21" s="39">
        <f>SUM(M22:M23)</f>
        <v>0</v>
      </c>
      <c r="N21" s="40">
        <f t="shared" ref="N21:O21" si="8">SUM(N22:N23)</f>
        <v>0</v>
      </c>
      <c r="O21" s="41">
        <f t="shared" si="8"/>
        <v>0</v>
      </c>
      <c r="P21" s="42"/>
    </row>
    <row r="22" spans="1:16" ht="12" customHeight="1" x14ac:dyDescent="0.25">
      <c r="A22" s="43"/>
      <c r="B22" s="44" t="s">
        <v>42</v>
      </c>
      <c r="C22" s="45">
        <f t="shared" si="0"/>
        <v>6</v>
      </c>
      <c r="D22" s="46"/>
      <c r="E22" s="47"/>
      <c r="F22" s="48">
        <f>D22+E22</f>
        <v>0</v>
      </c>
      <c r="G22" s="46"/>
      <c r="H22" s="47"/>
      <c r="I22" s="48">
        <f>G22+H22</f>
        <v>0</v>
      </c>
      <c r="J22" s="46">
        <v>6</v>
      </c>
      <c r="K22" s="47"/>
      <c r="L22" s="48">
        <f>K22+J22</f>
        <v>6</v>
      </c>
      <c r="M22" s="46"/>
      <c r="N22" s="47"/>
      <c r="O22" s="48">
        <f>N22+M22</f>
        <v>0</v>
      </c>
      <c r="P22" s="49"/>
    </row>
    <row r="23" spans="1:16" x14ac:dyDescent="0.25">
      <c r="A23" s="50"/>
      <c r="B23" s="51" t="s">
        <v>43</v>
      </c>
      <c r="C23" s="52">
        <f t="shared" si="0"/>
        <v>3909</v>
      </c>
      <c r="D23" s="53"/>
      <c r="E23" s="54"/>
      <c r="F23" s="55">
        <f t="shared" ref="F23:F25" si="9">D23+E23</f>
        <v>0</v>
      </c>
      <c r="G23" s="53"/>
      <c r="H23" s="54"/>
      <c r="I23" s="55">
        <f t="shared" ref="I23:I24" si="10">G23+H23</f>
        <v>0</v>
      </c>
      <c r="J23" s="53">
        <v>3909</v>
      </c>
      <c r="K23" s="54"/>
      <c r="L23" s="56">
        <f>K23+J23</f>
        <v>3909</v>
      </c>
      <c r="M23" s="53"/>
      <c r="N23" s="54"/>
      <c r="O23" s="55">
        <f>N23+M23</f>
        <v>0</v>
      </c>
      <c r="P23" s="57"/>
    </row>
    <row r="24" spans="1:16" s="28" customFormat="1" ht="24.75" customHeight="1" thickBot="1" x14ac:dyDescent="0.3">
      <c r="A24" s="58">
        <v>19300</v>
      </c>
      <c r="B24" s="58" t="s">
        <v>44</v>
      </c>
      <c r="C24" s="59">
        <f>F24+I24</f>
        <v>459662</v>
      </c>
      <c r="D24" s="60">
        <f>D51</f>
        <v>456463</v>
      </c>
      <c r="E24" s="387">
        <f>3199</f>
        <v>3199</v>
      </c>
      <c r="F24" s="62">
        <f t="shared" si="9"/>
        <v>459662</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customHeight="1" thickTop="1" x14ac:dyDescent="0.25">
      <c r="A26" s="67">
        <v>21300</v>
      </c>
      <c r="B26" s="67" t="s">
        <v>47</v>
      </c>
      <c r="C26" s="68">
        <f>L26</f>
        <v>1600</v>
      </c>
      <c r="D26" s="72" t="s">
        <v>45</v>
      </c>
      <c r="E26" s="73" t="s">
        <v>45</v>
      </c>
      <c r="F26" s="74" t="s">
        <v>45</v>
      </c>
      <c r="G26" s="72" t="s">
        <v>45</v>
      </c>
      <c r="H26" s="73" t="s">
        <v>45</v>
      </c>
      <c r="I26" s="74" t="s">
        <v>45</v>
      </c>
      <c r="J26" s="76">
        <f>SUM(J27,J31,J33,J36)</f>
        <v>1600</v>
      </c>
      <c r="K26" s="77">
        <f t="shared" ref="K26:L26" si="11">SUM(K27,K31,K33,K36)</f>
        <v>0</v>
      </c>
      <c r="L26" s="78">
        <f t="shared" si="11"/>
        <v>1600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customHeight="1" x14ac:dyDescent="0.25">
      <c r="A36" s="79">
        <v>21390</v>
      </c>
      <c r="B36" s="67" t="s">
        <v>57</v>
      </c>
      <c r="C36" s="68">
        <f t="shared" si="16"/>
        <v>1600</v>
      </c>
      <c r="D36" s="72" t="s">
        <v>45</v>
      </c>
      <c r="E36" s="73" t="s">
        <v>45</v>
      </c>
      <c r="F36" s="74" t="s">
        <v>45</v>
      </c>
      <c r="G36" s="72" t="s">
        <v>45</v>
      </c>
      <c r="H36" s="73" t="s">
        <v>45</v>
      </c>
      <c r="I36" s="74" t="s">
        <v>45</v>
      </c>
      <c r="J36" s="76">
        <f>SUM(J37:J40)</f>
        <v>1600</v>
      </c>
      <c r="K36" s="77">
        <f t="shared" ref="K36:L36" si="19">SUM(K37:K40)</f>
        <v>0</v>
      </c>
      <c r="L36" s="78">
        <f t="shared" si="19"/>
        <v>1600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customHeight="1" x14ac:dyDescent="0.25">
      <c r="A40" s="106">
        <v>21399</v>
      </c>
      <c r="B40" s="107" t="s">
        <v>61</v>
      </c>
      <c r="C40" s="108">
        <f t="shared" si="16"/>
        <v>1600</v>
      </c>
      <c r="D40" s="109" t="s">
        <v>45</v>
      </c>
      <c r="E40" s="110" t="s">
        <v>45</v>
      </c>
      <c r="F40" s="111" t="s">
        <v>45</v>
      </c>
      <c r="G40" s="109" t="s">
        <v>45</v>
      </c>
      <c r="H40" s="110" t="s">
        <v>45</v>
      </c>
      <c r="I40" s="111" t="s">
        <v>45</v>
      </c>
      <c r="J40" s="112">
        <v>1600</v>
      </c>
      <c r="K40" s="113"/>
      <c r="L40" s="114">
        <f t="shared" si="20"/>
        <v>1600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465177</v>
      </c>
      <c r="D50" s="157">
        <f>SUM(D51,D286)</f>
        <v>456463</v>
      </c>
      <c r="E50" s="158">
        <f t="shared" ref="E50:F50" si="26">SUM(E51,E286)</f>
        <v>3199</v>
      </c>
      <c r="F50" s="159">
        <f t="shared" si="26"/>
        <v>459662</v>
      </c>
      <c r="G50" s="157">
        <f>SUM(G51,G286)</f>
        <v>0</v>
      </c>
      <c r="H50" s="158">
        <f>SUM(H51,H286)</f>
        <v>0</v>
      </c>
      <c r="I50" s="159">
        <f t="shared" ref="I50" si="27">SUM(I51,I286)</f>
        <v>0</v>
      </c>
      <c r="J50" s="32">
        <f>SUM(J51,J286)</f>
        <v>5515</v>
      </c>
      <c r="K50" s="33">
        <f t="shared" ref="K50:L50" si="28">SUM(K51,K286)</f>
        <v>0</v>
      </c>
      <c r="L50" s="34">
        <f t="shared" si="28"/>
        <v>5515</v>
      </c>
      <c r="M50" s="32">
        <f>SUM(M51,M286)</f>
        <v>0</v>
      </c>
      <c r="N50" s="33">
        <f t="shared" ref="N50:O50" si="29">SUM(N51,N286)</f>
        <v>0</v>
      </c>
      <c r="O50" s="34">
        <f t="shared" si="29"/>
        <v>0</v>
      </c>
      <c r="P50" s="35"/>
    </row>
    <row r="51" spans="1:16" s="28" customFormat="1" ht="36.75" thickTop="1" x14ac:dyDescent="0.25">
      <c r="A51" s="160"/>
      <c r="B51" s="161" t="s">
        <v>71</v>
      </c>
      <c r="C51" s="162">
        <f t="shared" si="0"/>
        <v>464927</v>
      </c>
      <c r="D51" s="163">
        <f>SUM(D52,D194)</f>
        <v>456463</v>
      </c>
      <c r="E51" s="164">
        <f t="shared" ref="E51:F51" si="30">SUM(E52,E194)</f>
        <v>3199</v>
      </c>
      <c r="F51" s="165">
        <f t="shared" si="30"/>
        <v>459662</v>
      </c>
      <c r="G51" s="163">
        <f>SUM(G52,G194)</f>
        <v>0</v>
      </c>
      <c r="H51" s="164">
        <f t="shared" ref="H51:I51" si="31">SUM(H52,H194)</f>
        <v>0</v>
      </c>
      <c r="I51" s="165">
        <f t="shared" si="31"/>
        <v>0</v>
      </c>
      <c r="J51" s="166">
        <f>SUM(J52,J194)</f>
        <v>5265</v>
      </c>
      <c r="K51" s="167">
        <f t="shared" ref="K51:L51" si="32">SUM(K52,K194)</f>
        <v>0</v>
      </c>
      <c r="L51" s="168">
        <f t="shared" si="32"/>
        <v>5265</v>
      </c>
      <c r="M51" s="166">
        <f>SUM(M52,M194)</f>
        <v>0</v>
      </c>
      <c r="N51" s="167">
        <f t="shared" ref="N51:O51" si="33">SUM(N52,N194)</f>
        <v>0</v>
      </c>
      <c r="O51" s="168">
        <f t="shared" si="33"/>
        <v>0</v>
      </c>
      <c r="P51" s="169"/>
    </row>
    <row r="52" spans="1:16" s="28" customFormat="1" ht="24" x14ac:dyDescent="0.25">
      <c r="A52" s="24"/>
      <c r="B52" s="22" t="s">
        <v>72</v>
      </c>
      <c r="C52" s="170">
        <f t="shared" si="0"/>
        <v>414652</v>
      </c>
      <c r="D52" s="171">
        <f>SUM(D53,D75,D173,D187)</f>
        <v>406188</v>
      </c>
      <c r="E52" s="172">
        <f t="shared" ref="E52:F52" si="34">SUM(E53,E75,E173,E187)</f>
        <v>3199</v>
      </c>
      <c r="F52" s="173">
        <f t="shared" si="34"/>
        <v>409387</v>
      </c>
      <c r="G52" s="171">
        <f>SUM(G53,G75,G173,G187)</f>
        <v>0</v>
      </c>
      <c r="H52" s="172">
        <f t="shared" ref="H52:I52" si="35">SUM(H53,H75,H173,H187)</f>
        <v>0</v>
      </c>
      <c r="I52" s="173">
        <f t="shared" si="35"/>
        <v>0</v>
      </c>
      <c r="J52" s="171">
        <f>SUM(J53,J75,J173,J187)</f>
        <v>5265</v>
      </c>
      <c r="K52" s="172">
        <f t="shared" ref="K52:L52" si="36">SUM(K53,K75,K173,K187)</f>
        <v>0</v>
      </c>
      <c r="L52" s="173">
        <f t="shared" si="36"/>
        <v>5265</v>
      </c>
      <c r="M52" s="171">
        <f>SUM(M53,M75,M173,M187)</f>
        <v>0</v>
      </c>
      <c r="N52" s="172">
        <f t="shared" ref="N52:O52" si="37">SUM(N53,N75,N173,N187)</f>
        <v>0</v>
      </c>
      <c r="O52" s="173">
        <f t="shared" si="37"/>
        <v>0</v>
      </c>
      <c r="P52" s="174"/>
    </row>
    <row r="53" spans="1:16"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90">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410371</v>
      </c>
      <c r="D75" s="177">
        <f>SUM(D76,D83,D130,D164,D165,D172)</f>
        <v>405106</v>
      </c>
      <c r="E75" s="178">
        <f t="shared" ref="E75:F75" si="74">SUM(E76,E83,E130,E164,E165,E172)</f>
        <v>0</v>
      </c>
      <c r="F75" s="179">
        <f t="shared" si="74"/>
        <v>405106</v>
      </c>
      <c r="G75" s="177">
        <f>SUM(G76,G83,G130,G164,G165,G172)</f>
        <v>0</v>
      </c>
      <c r="H75" s="178">
        <f t="shared" ref="H75:I75" si="75">SUM(H76,H83,H130,H164,H165,H172)</f>
        <v>0</v>
      </c>
      <c r="I75" s="179">
        <f t="shared" si="75"/>
        <v>0</v>
      </c>
      <c r="J75" s="177">
        <f>SUM(J76,J83,J130,J164,J165,J172)</f>
        <v>5265</v>
      </c>
      <c r="K75" s="178">
        <f t="shared" ref="K75:L75" si="76">SUM(K76,K83,K130,K164,K165,K172)</f>
        <v>0</v>
      </c>
      <c r="L75" s="179">
        <f t="shared" si="76"/>
        <v>5265</v>
      </c>
      <c r="M75" s="177">
        <f>SUM(M76,M83,M130,M164,M165,M172)</f>
        <v>0</v>
      </c>
      <c r="N75" s="178">
        <f t="shared" ref="N75:O75" si="77">SUM(N76,N83,N130,N164,N165,N172)</f>
        <v>0</v>
      </c>
      <c r="O75" s="179">
        <f t="shared" si="77"/>
        <v>0</v>
      </c>
      <c r="P75" s="180"/>
    </row>
    <row r="76" spans="1:16" ht="24" x14ac:dyDescent="0.25">
      <c r="A76" s="67">
        <v>2100</v>
      </c>
      <c r="B76" s="181" t="s">
        <v>97</v>
      </c>
      <c r="C76" s="68">
        <f t="shared" si="0"/>
        <v>1704</v>
      </c>
      <c r="D76" s="182">
        <f>SUM(D77,D80)</f>
        <v>1704</v>
      </c>
      <c r="E76" s="183">
        <f t="shared" ref="E76:F76" si="78">SUM(E77,E80)</f>
        <v>0</v>
      </c>
      <c r="F76" s="71">
        <f t="shared" si="78"/>
        <v>1704</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1704</v>
      </c>
      <c r="D80" s="188">
        <f>SUM(D81:D82)</f>
        <v>1704</v>
      </c>
      <c r="E80" s="189">
        <f t="shared" ref="E80:F80" si="90">SUM(E81:E82)</f>
        <v>0</v>
      </c>
      <c r="F80" s="55">
        <f t="shared" si="90"/>
        <v>1704</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customHeight="1" x14ac:dyDescent="0.25">
      <c r="A81" s="51">
        <v>2121</v>
      </c>
      <c r="B81" s="87" t="s">
        <v>99</v>
      </c>
      <c r="C81" s="88">
        <f t="shared" si="0"/>
        <v>504</v>
      </c>
      <c r="D81" s="193">
        <v>504</v>
      </c>
      <c r="E81" s="194"/>
      <c r="F81" s="55">
        <f t="shared" ref="F81:F82" si="94">D81+E81</f>
        <v>504</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7" t="s">
        <v>100</v>
      </c>
      <c r="C82" s="88">
        <f t="shared" si="0"/>
        <v>1200</v>
      </c>
      <c r="D82" s="193">
        <v>1200</v>
      </c>
      <c r="E82" s="194"/>
      <c r="F82" s="55">
        <f t="shared" si="94"/>
        <v>1200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364902</v>
      </c>
      <c r="D83" s="182">
        <f>SUM(D84,D89,D95,D103,D112,D116,D122,D128)</f>
        <v>362702</v>
      </c>
      <c r="E83" s="183">
        <f t="shared" ref="E83:F83" si="98">SUM(E84,E89,E95,E103,E112,E116,E122,E128)</f>
        <v>0</v>
      </c>
      <c r="F83" s="71">
        <f t="shared" si="98"/>
        <v>362702</v>
      </c>
      <c r="G83" s="182">
        <f>SUM(G84,G89,G95,G103,G112,G116,G122,G128)</f>
        <v>0</v>
      </c>
      <c r="H83" s="183">
        <f t="shared" ref="H83:I83" si="99">SUM(H84,H89,H95,H103,H112,H116,H122,H128)</f>
        <v>0</v>
      </c>
      <c r="I83" s="71">
        <f t="shared" si="99"/>
        <v>0</v>
      </c>
      <c r="J83" s="182">
        <f>SUM(J84,J89,J95,J103,J112,J116,J122,J128)</f>
        <v>2200</v>
      </c>
      <c r="K83" s="183">
        <f t="shared" ref="K83:L83" si="100">SUM(K84,K89,K95,K103,K112,K116,K122,K128)</f>
        <v>0</v>
      </c>
      <c r="L83" s="71">
        <f t="shared" si="100"/>
        <v>2200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20000</v>
      </c>
      <c r="D89" s="188">
        <f>SUM(D90:D94)</f>
        <v>20000</v>
      </c>
      <c r="E89" s="189">
        <f t="shared" ref="E89:F89" si="111">SUM(E90:E94)</f>
        <v>0</v>
      </c>
      <c r="F89" s="55">
        <f t="shared" si="111"/>
        <v>20000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1500</v>
      </c>
      <c r="D91" s="193">
        <v>1500</v>
      </c>
      <c r="E91" s="194"/>
      <c r="F91" s="55">
        <f t="shared" si="115"/>
        <v>1500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18500</v>
      </c>
      <c r="D92" s="193">
        <v>18500</v>
      </c>
      <c r="E92" s="194"/>
      <c r="F92" s="55">
        <f t="shared" si="115"/>
        <v>18500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193700</v>
      </c>
      <c r="D95" s="188">
        <f>SUM(D96:D102)</f>
        <v>191500</v>
      </c>
      <c r="E95" s="189">
        <f t="shared" ref="E95:F95" si="119">SUM(E96:E102)</f>
        <v>0</v>
      </c>
      <c r="F95" s="55">
        <f t="shared" si="119"/>
        <v>191500</v>
      </c>
      <c r="G95" s="188">
        <f>SUM(G96:G102)</f>
        <v>0</v>
      </c>
      <c r="H95" s="189">
        <f t="shared" ref="H95:I95" si="120">SUM(H96:H102)</f>
        <v>0</v>
      </c>
      <c r="I95" s="55">
        <f t="shared" si="120"/>
        <v>0</v>
      </c>
      <c r="J95" s="188">
        <f>SUM(J96:J102)</f>
        <v>2200</v>
      </c>
      <c r="K95" s="189">
        <f t="shared" ref="K95:L95" si="121">SUM(K96:K102)</f>
        <v>0</v>
      </c>
      <c r="L95" s="55">
        <f t="shared" si="121"/>
        <v>2200</v>
      </c>
      <c r="M95" s="188">
        <f>SUM(M96:M102)</f>
        <v>0</v>
      </c>
      <c r="N95" s="189">
        <f t="shared" ref="N95:O95" si="122">SUM(N96:N102)</f>
        <v>0</v>
      </c>
      <c r="O95" s="55">
        <f t="shared" si="122"/>
        <v>0</v>
      </c>
      <c r="P95" s="57"/>
    </row>
    <row r="96" spans="1:16" ht="24" customHeight="1" x14ac:dyDescent="0.25">
      <c r="A96" s="51">
        <v>2231</v>
      </c>
      <c r="B96" s="87" t="s">
        <v>115</v>
      </c>
      <c r="C96" s="88">
        <f t="shared" si="102"/>
        <v>4600</v>
      </c>
      <c r="D96" s="193">
        <v>4600</v>
      </c>
      <c r="E96" s="194"/>
      <c r="F96" s="55">
        <f t="shared" ref="F96:F102" si="123">D96+E96</f>
        <v>4600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7" t="s">
        <v>116</v>
      </c>
      <c r="C97" s="88">
        <f t="shared" si="102"/>
        <v>5500</v>
      </c>
      <c r="D97" s="193">
        <v>5500</v>
      </c>
      <c r="E97" s="194"/>
      <c r="F97" s="55">
        <f t="shared" si="123"/>
        <v>5500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183600</v>
      </c>
      <c r="D102" s="193">
        <v>181400</v>
      </c>
      <c r="E102" s="194"/>
      <c r="F102" s="55">
        <f t="shared" si="123"/>
        <v>181400</v>
      </c>
      <c r="G102" s="53"/>
      <c r="H102" s="54"/>
      <c r="I102" s="55">
        <f t="shared" si="124"/>
        <v>0</v>
      </c>
      <c r="J102" s="53">
        <v>2200</v>
      </c>
      <c r="K102" s="54"/>
      <c r="L102" s="55">
        <f t="shared" si="125"/>
        <v>2200</v>
      </c>
      <c r="M102" s="53"/>
      <c r="N102" s="54"/>
      <c r="O102" s="55">
        <f t="shared" si="126"/>
        <v>0</v>
      </c>
      <c r="P102" s="57"/>
    </row>
    <row r="103" spans="1:16" ht="36" x14ac:dyDescent="0.25">
      <c r="A103" s="187">
        <v>2240</v>
      </c>
      <c r="B103" s="87" t="s">
        <v>122</v>
      </c>
      <c r="C103" s="88">
        <f t="shared" si="102"/>
        <v>110</v>
      </c>
      <c r="D103" s="188">
        <f>SUM(D104:D111)</f>
        <v>110</v>
      </c>
      <c r="E103" s="189">
        <f t="shared" ref="E103:F103" si="127">SUM(E104:E111)</f>
        <v>0</v>
      </c>
      <c r="F103" s="55">
        <f t="shared" si="127"/>
        <v>110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110</v>
      </c>
      <c r="D106" s="193">
        <v>110</v>
      </c>
      <c r="E106" s="194"/>
      <c r="F106" s="55">
        <f t="shared" si="131"/>
        <v>110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151092</v>
      </c>
      <c r="D122" s="188">
        <f>SUM(D123:D127)</f>
        <v>151092</v>
      </c>
      <c r="E122" s="189">
        <f t="shared" ref="E122:F122" si="151">SUM(E123:E127)</f>
        <v>0</v>
      </c>
      <c r="F122" s="55">
        <f t="shared" si="151"/>
        <v>151092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151092</v>
      </c>
      <c r="D127" s="193">
        <v>151092</v>
      </c>
      <c r="E127" s="194"/>
      <c r="F127" s="55">
        <f t="shared" si="155"/>
        <v>151092</v>
      </c>
      <c r="G127" s="53"/>
      <c r="H127" s="54"/>
      <c r="I127" s="55">
        <f t="shared" si="156"/>
        <v>0</v>
      </c>
      <c r="J127" s="53"/>
      <c r="K127" s="54"/>
      <c r="L127" s="55">
        <f t="shared" si="157"/>
        <v>0</v>
      </c>
      <c r="M127" s="53"/>
      <c r="N127" s="54"/>
      <c r="O127" s="55">
        <f t="shared" si="158"/>
        <v>0</v>
      </c>
      <c r="P127" s="57"/>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42590</v>
      </c>
      <c r="D130" s="182">
        <f>SUM(D131,D136,D140,D141,D144,D151,D159,D160,D163)</f>
        <v>40700</v>
      </c>
      <c r="E130" s="183">
        <f t="shared" ref="E130:F130" si="160">SUM(E131,E136,E140,E141,E144,E151,E159,E160,E163)</f>
        <v>0</v>
      </c>
      <c r="F130" s="71">
        <f t="shared" si="160"/>
        <v>40700</v>
      </c>
      <c r="G130" s="182">
        <f>SUM(G131,G136,G140,G141,G144,G151,G159,G160,G163)</f>
        <v>0</v>
      </c>
      <c r="H130" s="183">
        <f t="shared" ref="H130:I130" si="161">SUM(H131,H136,H140,H141,H144,H151,H159,H160,H163)</f>
        <v>0</v>
      </c>
      <c r="I130" s="71">
        <f t="shared" si="161"/>
        <v>0</v>
      </c>
      <c r="J130" s="182">
        <f>SUM(J131,J136,J140,J141,J144,J151,J159,J160,J163)</f>
        <v>1890</v>
      </c>
      <c r="K130" s="183">
        <f t="shared" ref="K130:L130" si="162">SUM(K131,K136,K140,K141,K144,K151,K159,K160,K163)</f>
        <v>0</v>
      </c>
      <c r="L130" s="71">
        <f t="shared" si="162"/>
        <v>1890</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40700</v>
      </c>
      <c r="D131" s="191">
        <f t="shared" ref="D131:O131" si="164">SUM(D132:D135)</f>
        <v>40700</v>
      </c>
      <c r="E131" s="192">
        <f t="shared" si="164"/>
        <v>0</v>
      </c>
      <c r="F131" s="132">
        <f t="shared" si="164"/>
        <v>40700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5700</v>
      </c>
      <c r="D133" s="193">
        <v>5700</v>
      </c>
      <c r="E133" s="194"/>
      <c r="F133" s="55">
        <f t="shared" si="165"/>
        <v>5700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35000</v>
      </c>
      <c r="D135" s="193">
        <v>35000</v>
      </c>
      <c r="E135" s="194"/>
      <c r="F135" s="55">
        <f t="shared" si="165"/>
        <v>35000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182</v>
      </c>
      <c r="C163" s="141">
        <f t="shared" si="193"/>
        <v>1890</v>
      </c>
      <c r="D163" s="199">
        <v>0</v>
      </c>
      <c r="E163" s="200"/>
      <c r="F163" s="139">
        <f t="shared" si="206"/>
        <v>0</v>
      </c>
      <c r="G163" s="142"/>
      <c r="H163" s="143"/>
      <c r="I163" s="139">
        <f t="shared" si="207"/>
        <v>0</v>
      </c>
      <c r="J163" s="142">
        <v>1890</v>
      </c>
      <c r="K163" s="143"/>
      <c r="L163" s="139">
        <f t="shared" si="208"/>
        <v>1890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1175</v>
      </c>
      <c r="D165" s="182">
        <f>SUM(D166,D171)</f>
        <v>0</v>
      </c>
      <c r="E165" s="183">
        <f t="shared" ref="E165:O165" si="210">SUM(E166,E171)</f>
        <v>0</v>
      </c>
      <c r="F165" s="71">
        <f t="shared" si="210"/>
        <v>0</v>
      </c>
      <c r="G165" s="182">
        <f t="shared" si="210"/>
        <v>0</v>
      </c>
      <c r="H165" s="183">
        <f t="shared" si="210"/>
        <v>0</v>
      </c>
      <c r="I165" s="71">
        <f t="shared" si="210"/>
        <v>0</v>
      </c>
      <c r="J165" s="182">
        <f t="shared" si="210"/>
        <v>1175</v>
      </c>
      <c r="K165" s="183">
        <f t="shared" si="210"/>
        <v>0</v>
      </c>
      <c r="L165" s="71">
        <f t="shared" si="210"/>
        <v>1175</v>
      </c>
      <c r="M165" s="182">
        <f t="shared" si="210"/>
        <v>0</v>
      </c>
      <c r="N165" s="183">
        <f t="shared" si="210"/>
        <v>0</v>
      </c>
      <c r="O165" s="71">
        <f t="shared" si="210"/>
        <v>0</v>
      </c>
      <c r="P165" s="75"/>
    </row>
    <row r="166" spans="1:16" ht="16.5" customHeight="1" x14ac:dyDescent="0.25">
      <c r="A166" s="190">
        <v>2510</v>
      </c>
      <c r="B166" s="80" t="s">
        <v>185</v>
      </c>
      <c r="C166" s="81">
        <f t="shared" si="193"/>
        <v>1175</v>
      </c>
      <c r="D166" s="191">
        <f>SUM(D167:D170)</f>
        <v>0</v>
      </c>
      <c r="E166" s="192">
        <f t="shared" ref="E166:O166" si="211">SUM(E167:E170)</f>
        <v>0</v>
      </c>
      <c r="F166" s="132">
        <f t="shared" si="211"/>
        <v>0</v>
      </c>
      <c r="G166" s="191">
        <f t="shared" si="211"/>
        <v>0</v>
      </c>
      <c r="H166" s="192">
        <f t="shared" si="211"/>
        <v>0</v>
      </c>
      <c r="I166" s="132">
        <f t="shared" si="211"/>
        <v>0</v>
      </c>
      <c r="J166" s="191">
        <f t="shared" si="211"/>
        <v>1175</v>
      </c>
      <c r="K166" s="192">
        <f t="shared" si="211"/>
        <v>0</v>
      </c>
      <c r="L166" s="132">
        <f t="shared" si="211"/>
        <v>1175</v>
      </c>
      <c r="M166" s="191">
        <f t="shared" si="211"/>
        <v>0</v>
      </c>
      <c r="N166" s="192">
        <f t="shared" si="211"/>
        <v>0</v>
      </c>
      <c r="O166" s="132">
        <f t="shared" si="211"/>
        <v>0</v>
      </c>
      <c r="P166" s="49"/>
    </row>
    <row r="167" spans="1:16" ht="24" customHeight="1" x14ac:dyDescent="0.25">
      <c r="A167" s="51">
        <v>2512</v>
      </c>
      <c r="B167" s="87" t="s">
        <v>186</v>
      </c>
      <c r="C167" s="88">
        <f t="shared" si="193"/>
        <v>1175</v>
      </c>
      <c r="D167" s="193">
        <v>0</v>
      </c>
      <c r="E167" s="194"/>
      <c r="F167" s="55">
        <f t="shared" ref="F167:F172" si="212">D167+E167</f>
        <v>0</v>
      </c>
      <c r="G167" s="53"/>
      <c r="H167" s="54"/>
      <c r="I167" s="55">
        <f t="shared" ref="I167:I172" si="213">G167+H167</f>
        <v>0</v>
      </c>
      <c r="J167" s="53">
        <v>1175</v>
      </c>
      <c r="K167" s="54"/>
      <c r="L167" s="55">
        <f t="shared" ref="L167:L172" si="214">K167+J167</f>
        <v>1175</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192</v>
      </c>
      <c r="C173" s="176">
        <f t="shared" si="193"/>
        <v>4281</v>
      </c>
      <c r="D173" s="177">
        <f>SUM(D174,D184)</f>
        <v>1082</v>
      </c>
      <c r="E173" s="178">
        <f t="shared" ref="E173:F173" si="216">SUM(E174,E184)</f>
        <v>3199</v>
      </c>
      <c r="F173" s="179">
        <f t="shared" si="216"/>
        <v>4281</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x14ac:dyDescent="0.25">
      <c r="A174" s="67">
        <v>3200</v>
      </c>
      <c r="B174" s="204" t="s">
        <v>193</v>
      </c>
      <c r="C174" s="68">
        <f t="shared" si="193"/>
        <v>4281</v>
      </c>
      <c r="D174" s="182">
        <f>SUM(D175,D179)</f>
        <v>1082</v>
      </c>
      <c r="E174" s="183">
        <f t="shared" ref="E174:O174" si="220">SUM(E175,E179)</f>
        <v>3199</v>
      </c>
      <c r="F174" s="71">
        <f t="shared" si="220"/>
        <v>4281</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x14ac:dyDescent="0.25">
      <c r="A175" s="190">
        <v>3260</v>
      </c>
      <c r="B175" s="80" t="s">
        <v>194</v>
      </c>
      <c r="C175" s="81">
        <f t="shared" si="193"/>
        <v>4281</v>
      </c>
      <c r="D175" s="191">
        <f>SUM(D176:D178)</f>
        <v>1082</v>
      </c>
      <c r="E175" s="192">
        <f t="shared" ref="E175:F175" si="221">SUM(E176:E178)</f>
        <v>3199</v>
      </c>
      <c r="F175" s="132">
        <f t="shared" si="221"/>
        <v>4281</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7" t="s">
        <v>197</v>
      </c>
      <c r="C178" s="88">
        <f t="shared" si="193"/>
        <v>4281</v>
      </c>
      <c r="D178" s="193">
        <v>1082</v>
      </c>
      <c r="E178" s="388">
        <v>3199</v>
      </c>
      <c r="F178" s="55">
        <f t="shared" si="225"/>
        <v>4281</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50275</v>
      </c>
      <c r="D194" s="171">
        <f>SUM(D195,D230,D269,D283)</f>
        <v>50275</v>
      </c>
      <c r="E194" s="172">
        <f t="shared" ref="E194:O194" si="259">SUM(E195,E230,E269,E283)</f>
        <v>0</v>
      </c>
      <c r="F194" s="173">
        <f t="shared" si="259"/>
        <v>50275</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50275</v>
      </c>
      <c r="D195" s="177">
        <f>D196+D204</f>
        <v>50275</v>
      </c>
      <c r="E195" s="178">
        <f t="shared" ref="E195:F195" si="260">E196+E204</f>
        <v>0</v>
      </c>
      <c r="F195" s="179">
        <f t="shared" si="260"/>
        <v>50275</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31775</v>
      </c>
      <c r="D196" s="182">
        <f>D197+D198+D201+D202+D203</f>
        <v>31775</v>
      </c>
      <c r="E196" s="183">
        <f t="shared" ref="E196:F196" si="264">E197+E198+E201+E202+E203</f>
        <v>0</v>
      </c>
      <c r="F196" s="71">
        <f t="shared" si="264"/>
        <v>31775</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customHeight="1" x14ac:dyDescent="0.25">
      <c r="A197" s="190">
        <v>5110</v>
      </c>
      <c r="B197" s="80" t="s">
        <v>216</v>
      </c>
      <c r="C197" s="81">
        <f t="shared" si="193"/>
        <v>20000</v>
      </c>
      <c r="D197" s="195">
        <v>20000</v>
      </c>
      <c r="E197" s="196"/>
      <c r="F197" s="132">
        <f>D197+E197</f>
        <v>20000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customHeight="1" x14ac:dyDescent="0.25">
      <c r="A202" s="187">
        <v>5140</v>
      </c>
      <c r="B202" s="87" t="s">
        <v>221</v>
      </c>
      <c r="C202" s="88">
        <f t="shared" si="193"/>
        <v>11775</v>
      </c>
      <c r="D202" s="193">
        <v>11775</v>
      </c>
      <c r="E202" s="194"/>
      <c r="F202" s="55">
        <f t="shared" si="272"/>
        <v>11775</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18500</v>
      </c>
      <c r="D204" s="182">
        <f>D205+D215+D216+D225+D226+D227+D229</f>
        <v>18500</v>
      </c>
      <c r="E204" s="183">
        <f t="shared" ref="E204:F204" si="276">E205+E215+E216+E225+E226+E227+E229</f>
        <v>0</v>
      </c>
      <c r="F204" s="71">
        <f t="shared" si="276"/>
        <v>18500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18500</v>
      </c>
      <c r="D216" s="188">
        <f>SUM(D217:D224)</f>
        <v>18500</v>
      </c>
      <c r="E216" s="189">
        <f t="shared" ref="E216:F216" si="289">SUM(E217:E224)</f>
        <v>0</v>
      </c>
      <c r="F216" s="55">
        <f t="shared" si="289"/>
        <v>18500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customHeight="1" x14ac:dyDescent="0.25">
      <c r="A220" s="51">
        <v>5234</v>
      </c>
      <c r="B220" s="87" t="s">
        <v>239</v>
      </c>
      <c r="C220" s="88">
        <f t="shared" si="288"/>
        <v>10000</v>
      </c>
      <c r="D220" s="193">
        <v>10000</v>
      </c>
      <c r="E220" s="194"/>
      <c r="F220" s="55">
        <f t="shared" si="293"/>
        <v>10000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8500</v>
      </c>
      <c r="D224" s="193">
        <v>8500</v>
      </c>
      <c r="E224" s="194"/>
      <c r="F224" s="55">
        <f t="shared" si="293"/>
        <v>8500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250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250</v>
      </c>
      <c r="K286" s="189">
        <f t="shared" ref="K286:L286" si="383">SUM(K287:K288)</f>
        <v>0</v>
      </c>
      <c r="L286" s="55">
        <f t="shared" si="383"/>
        <v>250</v>
      </c>
      <c r="M286" s="188">
        <f>SUM(M287:M288)</f>
        <v>0</v>
      </c>
      <c r="N286" s="189">
        <f t="shared" ref="N286:O286" si="384">SUM(N287:N288)</f>
        <v>0</v>
      </c>
      <c r="O286" s="55">
        <f t="shared" si="384"/>
        <v>0</v>
      </c>
      <c r="P286" s="57"/>
    </row>
    <row r="287" spans="1:16" ht="12" customHeight="1" x14ac:dyDescent="0.25">
      <c r="A287" s="197" t="s">
        <v>306</v>
      </c>
      <c r="B287" s="51" t="s">
        <v>307</v>
      </c>
      <c r="C287" s="88">
        <f t="shared" si="371"/>
        <v>250</v>
      </c>
      <c r="D287" s="193">
        <v>0</v>
      </c>
      <c r="E287" s="194"/>
      <c r="F287" s="55">
        <f t="shared" ref="F287:F288" si="385">D287+E287</f>
        <v>0</v>
      </c>
      <c r="G287" s="53"/>
      <c r="H287" s="54"/>
      <c r="I287" s="55">
        <f t="shared" ref="I287:I288" si="386">G287+H287</f>
        <v>0</v>
      </c>
      <c r="J287" s="53">
        <v>250</v>
      </c>
      <c r="K287" s="54"/>
      <c r="L287" s="55">
        <f t="shared" ref="L287:L288" si="387">K287+J287</f>
        <v>250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465177</v>
      </c>
      <c r="D289" s="248">
        <f t="shared" ref="D289:O289" si="389">SUM(D286,D269,D230,D195,D187,D173,D75,D53,D283)</f>
        <v>456463</v>
      </c>
      <c r="E289" s="249">
        <f t="shared" si="389"/>
        <v>3199</v>
      </c>
      <c r="F289" s="250">
        <f t="shared" si="389"/>
        <v>459662</v>
      </c>
      <c r="G289" s="248">
        <f t="shared" si="389"/>
        <v>0</v>
      </c>
      <c r="H289" s="249">
        <f t="shared" si="389"/>
        <v>0</v>
      </c>
      <c r="I289" s="250">
        <f t="shared" si="389"/>
        <v>0</v>
      </c>
      <c r="J289" s="248">
        <f t="shared" si="389"/>
        <v>5515</v>
      </c>
      <c r="K289" s="249">
        <f t="shared" si="389"/>
        <v>0</v>
      </c>
      <c r="L289" s="250">
        <f t="shared" si="389"/>
        <v>5515</v>
      </c>
      <c r="M289" s="248">
        <f t="shared" si="389"/>
        <v>0</v>
      </c>
      <c r="N289" s="249">
        <f t="shared" si="389"/>
        <v>0</v>
      </c>
      <c r="O289" s="250">
        <f t="shared" si="389"/>
        <v>0</v>
      </c>
      <c r="P289" s="251"/>
    </row>
    <row r="290" spans="1:16" s="28" customFormat="1" ht="13.5" thickTop="1" thickBot="1" x14ac:dyDescent="0.3">
      <c r="A290" s="889" t="s">
        <v>311</v>
      </c>
      <c r="B290" s="890"/>
      <c r="C290" s="252">
        <f t="shared" si="371"/>
        <v>-3665</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-3665</v>
      </c>
      <c r="K290" s="254">
        <f t="shared" ref="K290:L290" si="392">(K26+K43)-K51</f>
        <v>0</v>
      </c>
      <c r="L290" s="255">
        <f t="shared" si="392"/>
        <v>-3665</v>
      </c>
      <c r="M290" s="253">
        <f>M45-M51</f>
        <v>0</v>
      </c>
      <c r="N290" s="254">
        <f t="shared" ref="N290:O290" si="393">N45-N51</f>
        <v>0</v>
      </c>
      <c r="O290" s="255">
        <f t="shared" si="393"/>
        <v>0</v>
      </c>
      <c r="P290" s="256"/>
    </row>
    <row r="291" spans="1:16" s="28" customFormat="1" ht="12.75" thickTop="1" x14ac:dyDescent="0.25">
      <c r="A291" s="891" t="s">
        <v>312</v>
      </c>
      <c r="B291" s="892"/>
      <c r="C291" s="257">
        <f t="shared" si="371"/>
        <v>3665</v>
      </c>
      <c r="D291" s="258">
        <f t="shared" ref="D291:O291" si="394">SUM(D292,D293)-D300+D301</f>
        <v>0</v>
      </c>
      <c r="E291" s="259">
        <f t="shared" si="394"/>
        <v>0</v>
      </c>
      <c r="F291" s="260">
        <f t="shared" si="394"/>
        <v>0</v>
      </c>
      <c r="G291" s="258">
        <f t="shared" si="394"/>
        <v>0</v>
      </c>
      <c r="H291" s="259">
        <f t="shared" si="394"/>
        <v>0</v>
      </c>
      <c r="I291" s="260">
        <f t="shared" si="394"/>
        <v>0</v>
      </c>
      <c r="J291" s="258">
        <f t="shared" si="394"/>
        <v>3665</v>
      </c>
      <c r="K291" s="259">
        <f t="shared" si="394"/>
        <v>0</v>
      </c>
      <c r="L291" s="260">
        <f t="shared" si="394"/>
        <v>3665</v>
      </c>
      <c r="M291" s="258">
        <f t="shared" si="394"/>
        <v>0</v>
      </c>
      <c r="N291" s="259">
        <f t="shared" si="394"/>
        <v>0</v>
      </c>
      <c r="O291" s="260">
        <f t="shared" si="394"/>
        <v>0</v>
      </c>
      <c r="P291" s="261"/>
    </row>
    <row r="292" spans="1:16" s="28" customFormat="1" ht="12.75" thickBot="1" x14ac:dyDescent="0.3">
      <c r="A292" s="155" t="s">
        <v>313</v>
      </c>
      <c r="B292" s="155" t="s">
        <v>314</v>
      </c>
      <c r="C292" s="156">
        <f t="shared" si="371"/>
        <v>3665</v>
      </c>
      <c r="D292" s="157">
        <f t="shared" ref="D292:O292" si="395">D21-D286</f>
        <v>0</v>
      </c>
      <c r="E292" s="158">
        <f t="shared" si="395"/>
        <v>0</v>
      </c>
      <c r="F292" s="159">
        <f t="shared" si="395"/>
        <v>0</v>
      </c>
      <c r="G292" s="157">
        <f t="shared" si="395"/>
        <v>0</v>
      </c>
      <c r="H292" s="158">
        <f t="shared" si="395"/>
        <v>0</v>
      </c>
      <c r="I292" s="159">
        <f t="shared" si="395"/>
        <v>0</v>
      </c>
      <c r="J292" s="157">
        <f t="shared" si="395"/>
        <v>3665</v>
      </c>
      <c r="K292" s="158">
        <f t="shared" si="395"/>
        <v>0</v>
      </c>
      <c r="L292" s="159">
        <f t="shared" si="395"/>
        <v>3665</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UEvIF4DWmfzwsMLUt5Nrfa3yvB0/5AlWUlNDENYsGr2kJjlzIm0gEP1syAucaVj/SsifDHeTfe+ayEeMQQQ4GA==" saltValue="T5N8Sz0+PKgst1VrDsj4bQ==" spinCount="100000" sheet="1" objects="1" scenarios="1" formatCells="0" formatColumns="0" formatRows="0" deleteColumns="0"/>
  <autoFilter ref="A18:P301">
    <filterColumn colId="2">
      <filters>
        <filter val="1 175"/>
        <filter val="1 200"/>
        <filter val="1 500"/>
        <filter val="1 600"/>
        <filter val="1 704"/>
        <filter val="1 890"/>
        <filter val="10 000"/>
        <filter val="11 775"/>
        <filter val="110"/>
        <filter val="151 092"/>
        <filter val="18 500"/>
        <filter val="183 600"/>
        <filter val="193 700"/>
        <filter val="20 000"/>
        <filter val="250"/>
        <filter val="3 665"/>
        <filter val="-3 665"/>
        <filter val="3 909"/>
        <filter val="3 915"/>
        <filter val="31 775"/>
        <filter val="35 000"/>
        <filter val="364 902"/>
        <filter val="4 281"/>
        <filter val="4 600"/>
        <filter val="40 700"/>
        <filter val="410 371"/>
        <filter val="414 652"/>
        <filter val="42 590"/>
        <filter val="459 662"/>
        <filter val="464 927"/>
        <filter val="465 177"/>
        <filter val="5 500"/>
        <filter val="5 700"/>
        <filter val="50 275"/>
        <filter val="504"/>
        <filter val="6"/>
        <filter val="8 5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2019.gada 19.decembra saistošajiem noteikumiem Nr.56
(protokols Nr.16, 31.punkts)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550</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541</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549</v>
      </c>
      <c r="D6" s="916"/>
      <c r="E6" s="916"/>
      <c r="F6" s="916"/>
      <c r="G6" s="916"/>
      <c r="H6" s="916"/>
      <c r="I6" s="916"/>
      <c r="J6" s="916"/>
      <c r="K6" s="916"/>
      <c r="L6" s="916"/>
      <c r="M6" s="916"/>
      <c r="N6" s="916"/>
      <c r="O6" s="916"/>
      <c r="P6" s="917"/>
      <c r="Q6" s="273"/>
    </row>
    <row r="7" spans="1:17" ht="24" customHeight="1" x14ac:dyDescent="0.25">
      <c r="A7" s="7" t="s">
        <v>10</v>
      </c>
      <c r="B7" s="8"/>
      <c r="C7" s="921" t="s">
        <v>551</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t="s">
        <v>552</v>
      </c>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605936</v>
      </c>
      <c r="D20" s="32">
        <f>SUM(D21,D24,D25,D41,D43)</f>
        <v>605936</v>
      </c>
      <c r="E20" s="33">
        <f t="shared" ref="E20:F20" si="1">SUM(E21,E24,E25,E41,E43)</f>
        <v>0</v>
      </c>
      <c r="F20" s="34">
        <f t="shared" si="1"/>
        <v>605936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44</v>
      </c>
      <c r="C24" s="59">
        <f>F24+I24</f>
        <v>605936</v>
      </c>
      <c r="D24" s="60">
        <f>589436+16500</f>
        <v>605936</v>
      </c>
      <c r="E24" s="61"/>
      <c r="F24" s="62">
        <f t="shared" si="9"/>
        <v>605936</v>
      </c>
      <c r="G24" s="60"/>
      <c r="H24" s="61"/>
      <c r="I24" s="62">
        <f t="shared" si="10"/>
        <v>0</v>
      </c>
      <c r="J24" s="63" t="s">
        <v>45</v>
      </c>
      <c r="K24" s="64" t="s">
        <v>45</v>
      </c>
      <c r="L24" s="65" t="s">
        <v>45</v>
      </c>
      <c r="M24" s="63" t="s">
        <v>45</v>
      </c>
      <c r="N24" s="64" t="s">
        <v>45</v>
      </c>
      <c r="O24" s="65" t="s">
        <v>45</v>
      </c>
      <c r="P24" s="66"/>
    </row>
    <row r="25" spans="1:16" s="28" customFormat="1" ht="24.75" hidden="1" customHeight="1" thickTop="1" x14ac:dyDescent="0.25">
      <c r="A25" s="334"/>
      <c r="B25" s="67" t="s">
        <v>46</v>
      </c>
      <c r="C25" s="68">
        <f>F25</f>
        <v>0</v>
      </c>
      <c r="D25" s="69"/>
      <c r="E25" s="70"/>
      <c r="F25" s="71">
        <f t="shared" si="9"/>
        <v>0</v>
      </c>
      <c r="G25" s="72" t="s">
        <v>45</v>
      </c>
      <c r="H25" s="73" t="s">
        <v>45</v>
      </c>
      <c r="I25" s="74" t="s">
        <v>45</v>
      </c>
      <c r="J25" s="72" t="s">
        <v>45</v>
      </c>
      <c r="K25" s="73" t="s">
        <v>45</v>
      </c>
      <c r="L25" s="74" t="s">
        <v>45</v>
      </c>
      <c r="M25" s="72" t="s">
        <v>45</v>
      </c>
      <c r="N25" s="73" t="s">
        <v>45</v>
      </c>
      <c r="O25" s="74" t="s">
        <v>45</v>
      </c>
      <c r="P25" s="75"/>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75" hidden="1" thickTop="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70</v>
      </c>
      <c r="C50" s="156">
        <f t="shared" si="0"/>
        <v>605936</v>
      </c>
      <c r="D50" s="157">
        <f>SUM(D51,D286)</f>
        <v>605936</v>
      </c>
      <c r="E50" s="158">
        <f t="shared" ref="E50:F50" si="26">SUM(E51,E286)</f>
        <v>0</v>
      </c>
      <c r="F50" s="159">
        <f t="shared" si="26"/>
        <v>605936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605936</v>
      </c>
      <c r="D51" s="163">
        <f>SUM(D52,D194)</f>
        <v>605936</v>
      </c>
      <c r="E51" s="164">
        <f t="shared" ref="E51:F51" si="30">SUM(E52,E194)</f>
        <v>0</v>
      </c>
      <c r="F51" s="165">
        <f t="shared" si="30"/>
        <v>605936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72</v>
      </c>
      <c r="C52" s="170">
        <f t="shared" si="0"/>
        <v>327101</v>
      </c>
      <c r="D52" s="171">
        <f>SUM(D53,D75,D173,D187)</f>
        <v>322867</v>
      </c>
      <c r="E52" s="172">
        <f t="shared" ref="E52:F52" si="34">SUM(E53,E75,E173,E187)</f>
        <v>4234</v>
      </c>
      <c r="F52" s="173">
        <f t="shared" si="34"/>
        <v>327101</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90">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327101</v>
      </c>
      <c r="D75" s="177">
        <f>SUM(D76,D83,D130,D164,D165,D172)</f>
        <v>322867</v>
      </c>
      <c r="E75" s="178">
        <f t="shared" ref="E75:F75" si="74">SUM(E76,E83,E130,E164,E165,E172)</f>
        <v>4234</v>
      </c>
      <c r="F75" s="179">
        <f t="shared" si="74"/>
        <v>327101</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321334</v>
      </c>
      <c r="D83" s="182">
        <f>SUM(D84,D89,D95,D103,D112,D116,D122,D128)</f>
        <v>314865</v>
      </c>
      <c r="E83" s="183">
        <f t="shared" ref="E83:F83" si="98">SUM(E84,E89,E95,E103,E112,E116,E122,E128)</f>
        <v>6469</v>
      </c>
      <c r="F83" s="71">
        <f t="shared" si="98"/>
        <v>321334</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50125</v>
      </c>
      <c r="D84" s="185">
        <f>SUM(D85:D88)</f>
        <v>51000</v>
      </c>
      <c r="E84" s="186">
        <f t="shared" ref="E84:F84" si="103">SUM(E85:E88)</f>
        <v>-875</v>
      </c>
      <c r="F84" s="139">
        <f t="shared" si="103"/>
        <v>50125</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50125</v>
      </c>
      <c r="D86" s="193">
        <f>40000+11000</f>
        <v>51000</v>
      </c>
      <c r="E86" s="336">
        <v>-875</v>
      </c>
      <c r="F86" s="55">
        <f t="shared" si="107"/>
        <v>50125</v>
      </c>
      <c r="G86" s="53"/>
      <c r="H86" s="54"/>
      <c r="I86" s="55">
        <f t="shared" si="108"/>
        <v>0</v>
      </c>
      <c r="J86" s="53"/>
      <c r="K86" s="54"/>
      <c r="L86" s="55">
        <f t="shared" si="109"/>
        <v>0</v>
      </c>
      <c r="M86" s="53"/>
      <c r="N86" s="54"/>
      <c r="O86" s="55">
        <f t="shared" si="110"/>
        <v>0</v>
      </c>
      <c r="P86" s="33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86</v>
      </c>
      <c r="D89" s="188">
        <f>SUM(D90:D94)</f>
        <v>250</v>
      </c>
      <c r="E89" s="189">
        <f t="shared" ref="E89:F89" si="111">SUM(E90:E94)</f>
        <v>-164</v>
      </c>
      <c r="F89" s="55">
        <f t="shared" si="111"/>
        <v>86</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21.75" customHeight="1" x14ac:dyDescent="0.25">
      <c r="A92" s="51">
        <v>2223</v>
      </c>
      <c r="B92" s="87" t="s">
        <v>111</v>
      </c>
      <c r="C92" s="88">
        <f t="shared" si="102"/>
        <v>86</v>
      </c>
      <c r="D92" s="193">
        <v>250</v>
      </c>
      <c r="E92" s="336">
        <v>-164</v>
      </c>
      <c r="F92" s="55">
        <f t="shared" si="115"/>
        <v>86</v>
      </c>
      <c r="G92" s="53"/>
      <c r="H92" s="54"/>
      <c r="I92" s="55">
        <f t="shared" si="116"/>
        <v>0</v>
      </c>
      <c r="J92" s="53"/>
      <c r="K92" s="54"/>
      <c r="L92" s="55">
        <f t="shared" si="117"/>
        <v>0</v>
      </c>
      <c r="M92" s="53"/>
      <c r="N92" s="54"/>
      <c r="O92" s="55">
        <f t="shared" si="118"/>
        <v>0</v>
      </c>
      <c r="P92" s="33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25"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1200</v>
      </c>
      <c r="D103" s="188">
        <f>SUM(D104:D111)</f>
        <v>1200</v>
      </c>
      <c r="E103" s="189">
        <f t="shared" ref="E103:F103" si="127">SUM(E104:E111)</f>
        <v>0</v>
      </c>
      <c r="F103" s="55">
        <f t="shared" si="127"/>
        <v>1200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1200</v>
      </c>
      <c r="D106" s="193">
        <v>1200</v>
      </c>
      <c r="E106" s="194"/>
      <c r="F106" s="55">
        <f t="shared" si="131"/>
        <v>1200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269923</v>
      </c>
      <c r="D112" s="188">
        <f>SUM(D113:D115)</f>
        <v>262415</v>
      </c>
      <c r="E112" s="189">
        <f t="shared" ref="E112:F112" si="135">SUM(E113:E115)</f>
        <v>7508</v>
      </c>
      <c r="F112" s="55">
        <f t="shared" si="135"/>
        <v>269923</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5" customHeight="1" x14ac:dyDescent="0.25">
      <c r="A113" s="51">
        <v>2251</v>
      </c>
      <c r="B113" s="87" t="s">
        <v>132</v>
      </c>
      <c r="C113" s="88">
        <f t="shared" si="102"/>
        <v>125297</v>
      </c>
      <c r="D113" s="193">
        <f>118179-390</f>
        <v>117789</v>
      </c>
      <c r="E113" s="336">
        <v>7508</v>
      </c>
      <c r="F113" s="55">
        <f t="shared" ref="F113:F115" si="139">D113+E113</f>
        <v>125297</v>
      </c>
      <c r="G113" s="53"/>
      <c r="H113" s="54"/>
      <c r="I113" s="55">
        <f t="shared" ref="I113:I115" si="140">G113+H113</f>
        <v>0</v>
      </c>
      <c r="J113" s="53"/>
      <c r="K113" s="54"/>
      <c r="L113" s="55">
        <f t="shared" ref="L113:L115" si="141">K113+J113</f>
        <v>0</v>
      </c>
      <c r="M113" s="53"/>
      <c r="N113" s="54"/>
      <c r="O113" s="55">
        <f t="shared" ref="O113:O115" si="142">N113+M113</f>
        <v>0</v>
      </c>
      <c r="P113" s="337"/>
    </row>
    <row r="114" spans="1:16" ht="24" customHeight="1" x14ac:dyDescent="0.25">
      <c r="A114" s="51">
        <v>2252</v>
      </c>
      <c r="B114" s="87" t="s">
        <v>133</v>
      </c>
      <c r="C114" s="88">
        <f t="shared" si="102"/>
        <v>135170</v>
      </c>
      <c r="D114" s="193">
        <f>134380+390+400</f>
        <v>135170</v>
      </c>
      <c r="E114" s="194"/>
      <c r="F114" s="55">
        <f t="shared" si="139"/>
        <v>135170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9456</v>
      </c>
      <c r="D115" s="193">
        <f>9456</f>
        <v>9456</v>
      </c>
      <c r="E115" s="194"/>
      <c r="F115" s="55">
        <f t="shared" si="139"/>
        <v>9456</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5767</v>
      </c>
      <c r="D130" s="182">
        <f>SUM(D131,D136,D140,D141,D144,D151,D159,D160,D163)</f>
        <v>8002</v>
      </c>
      <c r="E130" s="183">
        <f t="shared" ref="E130:F130" si="160">SUM(E131,E136,E140,E141,E144,E151,E159,E160,E163)</f>
        <v>-2235</v>
      </c>
      <c r="F130" s="71">
        <f t="shared" si="160"/>
        <v>5767</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4765</v>
      </c>
      <c r="D131" s="191">
        <f t="shared" ref="D131:O131" si="164">SUM(D132:D135)</f>
        <v>7000</v>
      </c>
      <c r="E131" s="192">
        <f t="shared" si="164"/>
        <v>-2235</v>
      </c>
      <c r="F131" s="132">
        <f t="shared" si="164"/>
        <v>4765</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5" customHeight="1" x14ac:dyDescent="0.25">
      <c r="A132" s="51">
        <v>2311</v>
      </c>
      <c r="B132" s="87" t="s">
        <v>151</v>
      </c>
      <c r="C132" s="88">
        <f t="shared" si="102"/>
        <v>4765</v>
      </c>
      <c r="D132" s="193">
        <f>7000</f>
        <v>7000</v>
      </c>
      <c r="E132" s="336">
        <v>-2235</v>
      </c>
      <c r="F132" s="55">
        <f t="shared" ref="F132:F135" si="165">D132+E132</f>
        <v>4765</v>
      </c>
      <c r="G132" s="53"/>
      <c r="H132" s="54"/>
      <c r="I132" s="55">
        <f t="shared" ref="I132:I135" si="166">G132+H132</f>
        <v>0</v>
      </c>
      <c r="J132" s="53"/>
      <c r="K132" s="54"/>
      <c r="L132" s="55">
        <f t="shared" ref="L132:L135" si="167">K132+J132</f>
        <v>0</v>
      </c>
      <c r="M132" s="53"/>
      <c r="N132" s="54"/>
      <c r="O132" s="55">
        <f t="shared" ref="O132:O135" si="168">N132+M132</f>
        <v>0</v>
      </c>
      <c r="P132" s="33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1002</v>
      </c>
      <c r="D144" s="185">
        <f>SUM(D145:D150)</f>
        <v>1002</v>
      </c>
      <c r="E144" s="186">
        <f t="shared" ref="E144:F144" si="185">SUM(E145:E150)</f>
        <v>0</v>
      </c>
      <c r="F144" s="139">
        <f t="shared" si="185"/>
        <v>1002</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1002</v>
      </c>
      <c r="D149" s="193">
        <f>1002</f>
        <v>1002</v>
      </c>
      <c r="E149" s="194"/>
      <c r="F149" s="55">
        <f t="shared" si="189"/>
        <v>1002</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9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33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33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278835</v>
      </c>
      <c r="D194" s="171">
        <f>SUM(D195,D230,D269,D283)</f>
        <v>283069</v>
      </c>
      <c r="E194" s="172">
        <f t="shared" ref="E194:O194" si="259">SUM(E195,E230,E269,E283)</f>
        <v>-4234</v>
      </c>
      <c r="F194" s="173">
        <f t="shared" si="259"/>
        <v>278835</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278835</v>
      </c>
      <c r="D195" s="177">
        <f>D196+D204</f>
        <v>283069</v>
      </c>
      <c r="E195" s="339">
        <f t="shared" ref="E195:F195" si="260">E196+E204</f>
        <v>-4234</v>
      </c>
      <c r="F195" s="179">
        <f t="shared" si="260"/>
        <v>278835</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97715</v>
      </c>
      <c r="D196" s="182">
        <f>D197+D198+D201+D202+D203</f>
        <v>101949</v>
      </c>
      <c r="E196" s="183">
        <f t="shared" ref="E196:F196" si="264">E197+E198+E201+E202+E203</f>
        <v>-4234</v>
      </c>
      <c r="F196" s="71">
        <f t="shared" si="264"/>
        <v>97715</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97715</v>
      </c>
      <c r="D198" s="188">
        <f>D199+D200</f>
        <v>101949</v>
      </c>
      <c r="E198" s="189">
        <f t="shared" ref="E198:F198" si="268">E199+E200</f>
        <v>-4234</v>
      </c>
      <c r="F198" s="55">
        <f t="shared" si="268"/>
        <v>97715</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26.25" customHeight="1" x14ac:dyDescent="0.25">
      <c r="A199" s="51">
        <v>5121</v>
      </c>
      <c r="B199" s="87" t="s">
        <v>218</v>
      </c>
      <c r="C199" s="88">
        <f t="shared" si="193"/>
        <v>97715</v>
      </c>
      <c r="D199" s="193">
        <f>106349-4400</f>
        <v>101949</v>
      </c>
      <c r="E199" s="336">
        <v>-4234</v>
      </c>
      <c r="F199" s="55">
        <f t="shared" ref="F199:F203" si="272">D199+E199</f>
        <v>97715</v>
      </c>
      <c r="G199" s="53"/>
      <c r="H199" s="54"/>
      <c r="I199" s="55">
        <f t="shared" ref="I199:I203" si="273">G199+H199</f>
        <v>0</v>
      </c>
      <c r="J199" s="53"/>
      <c r="K199" s="54"/>
      <c r="L199" s="55">
        <f t="shared" ref="L199:L203" si="274">K199+J199</f>
        <v>0</v>
      </c>
      <c r="M199" s="53"/>
      <c r="N199" s="54"/>
      <c r="O199" s="55">
        <f t="shared" ref="O199:O203" si="275">N199+M199</f>
        <v>0</v>
      </c>
      <c r="P199" s="33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181120</v>
      </c>
      <c r="D204" s="182">
        <f>D205+D215+D216+D225+D226+D227+D229</f>
        <v>181120</v>
      </c>
      <c r="E204" s="183">
        <f t="shared" ref="E204:F204" si="276">E205+E215+E216+E225+E226+E227+E229</f>
        <v>0</v>
      </c>
      <c r="F204" s="71">
        <f t="shared" si="276"/>
        <v>181120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4520</v>
      </c>
      <c r="D216" s="188">
        <f>SUM(D217:D224)</f>
        <v>4520</v>
      </c>
      <c r="E216" s="189">
        <f t="shared" ref="E216:F216" si="289">SUM(E217:E224)</f>
        <v>0</v>
      </c>
      <c r="F216" s="55">
        <f t="shared" si="289"/>
        <v>4520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4520</v>
      </c>
      <c r="D224" s="193">
        <f>11520-7000</f>
        <v>4520</v>
      </c>
      <c r="E224" s="194"/>
      <c r="F224" s="55">
        <f t="shared" si="293"/>
        <v>4520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176600</v>
      </c>
      <c r="D225" s="193">
        <f>160100+16500</f>
        <v>176600</v>
      </c>
      <c r="E225" s="194"/>
      <c r="F225" s="55">
        <f t="shared" si="293"/>
        <v>176600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605936</v>
      </c>
      <c r="D289" s="248">
        <f t="shared" ref="D289:O289" si="389">SUM(D286,D269,D230,D195,D187,D173,D75,D53,D283)</f>
        <v>605936</v>
      </c>
      <c r="E289" s="249">
        <f t="shared" si="389"/>
        <v>0</v>
      </c>
      <c r="F289" s="250">
        <f t="shared" si="389"/>
        <v>605936</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889" t="s">
        <v>311</v>
      </c>
      <c r="B290" s="8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891" t="s">
        <v>312</v>
      </c>
      <c r="B291" s="8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kkt5pD9CxFq66OA4GXlLoK3qeAkavWSeOMZBrVDQc9rUUr2Mqh6sX5l4nn4STkmrP0M8CBpkbwSpNyTJ70w+QQ==" saltValue="I//msWkFJ+SiCRHLnCR05A==" spinCount="100000" sheet="1" objects="1" scenarios="1" formatCells="0" formatColumns="0" formatRows="0" deleteColumns="0"/>
  <autoFilter ref="A18:P301">
    <filterColumn colId="2">
      <filters>
        <filter val="1 002"/>
        <filter val="1 200"/>
        <filter val="125 297"/>
        <filter val="135 170"/>
        <filter val="176 600"/>
        <filter val="181 120"/>
        <filter val="269 923"/>
        <filter val="278 835"/>
        <filter val="321 334"/>
        <filter val="327 101"/>
        <filter val="4 520"/>
        <filter val="4 765"/>
        <filter val="5 767"/>
        <filter val="50 125"/>
        <filter val="605 936"/>
        <filter val="86"/>
        <filter val="9 456"/>
        <filter val="97 7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19.decembra saistošajiem noteikumiem Nr.56
(protokols Nr.16, 31.punkts)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7.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975</v>
      </c>
      <c r="P1" s="1"/>
    </row>
    <row r="2" spans="1:17" ht="35.25" customHeight="1" x14ac:dyDescent="0.25">
      <c r="A2" s="918" t="s">
        <v>1</v>
      </c>
      <c r="B2" s="919"/>
      <c r="C2" s="919"/>
      <c r="D2" s="919"/>
      <c r="E2" s="919"/>
      <c r="F2" s="919"/>
      <c r="G2" s="919"/>
      <c r="H2" s="919"/>
      <c r="I2" s="919"/>
      <c r="J2" s="919"/>
      <c r="K2" s="919"/>
      <c r="L2" s="919"/>
      <c r="M2" s="919"/>
      <c r="N2" s="919"/>
      <c r="O2" s="919"/>
      <c r="P2" s="920"/>
      <c r="Q2" s="273"/>
    </row>
    <row r="3" spans="1:17" ht="12.75" customHeight="1" x14ac:dyDescent="0.25">
      <c r="A3" s="5" t="s">
        <v>2</v>
      </c>
      <c r="B3" s="6"/>
      <c r="C3" s="921" t="s">
        <v>976</v>
      </c>
      <c r="D3" s="921"/>
      <c r="E3" s="921"/>
      <c r="F3" s="921"/>
      <c r="G3" s="921"/>
      <c r="H3" s="921"/>
      <c r="I3" s="921"/>
      <c r="J3" s="921"/>
      <c r="K3" s="921"/>
      <c r="L3" s="921"/>
      <c r="M3" s="921"/>
      <c r="N3" s="921"/>
      <c r="O3" s="921"/>
      <c r="P3" s="922"/>
      <c r="Q3" s="273"/>
    </row>
    <row r="4" spans="1:17" ht="12.75" customHeight="1" x14ac:dyDescent="0.25">
      <c r="A4" s="5" t="s">
        <v>4</v>
      </c>
      <c r="B4" s="6"/>
      <c r="C4" s="921" t="s">
        <v>542</v>
      </c>
      <c r="D4" s="921"/>
      <c r="E4" s="921"/>
      <c r="F4" s="921"/>
      <c r="G4" s="921"/>
      <c r="H4" s="921"/>
      <c r="I4" s="921"/>
      <c r="J4" s="921"/>
      <c r="K4" s="921"/>
      <c r="L4" s="921"/>
      <c r="M4" s="921"/>
      <c r="N4" s="921"/>
      <c r="O4" s="921"/>
      <c r="P4" s="922"/>
      <c r="Q4" s="273"/>
    </row>
    <row r="5" spans="1:17" ht="12.75" customHeight="1" x14ac:dyDescent="0.25">
      <c r="A5" s="7" t="s">
        <v>6</v>
      </c>
      <c r="B5" s="8"/>
      <c r="C5" s="916" t="s">
        <v>543</v>
      </c>
      <c r="D5" s="916"/>
      <c r="E5" s="916"/>
      <c r="F5" s="916"/>
      <c r="G5" s="916"/>
      <c r="H5" s="916"/>
      <c r="I5" s="916"/>
      <c r="J5" s="916"/>
      <c r="K5" s="916"/>
      <c r="L5" s="916"/>
      <c r="M5" s="916"/>
      <c r="N5" s="916"/>
      <c r="O5" s="916"/>
      <c r="P5" s="917"/>
      <c r="Q5" s="273"/>
    </row>
    <row r="6" spans="1:17" ht="12.75" customHeight="1" x14ac:dyDescent="0.25">
      <c r="A6" s="7" t="s">
        <v>8</v>
      </c>
      <c r="B6" s="8"/>
      <c r="C6" s="916" t="s">
        <v>977</v>
      </c>
      <c r="D6" s="916"/>
      <c r="E6" s="916"/>
      <c r="F6" s="916"/>
      <c r="G6" s="916"/>
      <c r="H6" s="916"/>
      <c r="I6" s="916"/>
      <c r="J6" s="916"/>
      <c r="K6" s="916"/>
      <c r="L6" s="916"/>
      <c r="M6" s="916"/>
      <c r="N6" s="916"/>
      <c r="O6" s="916"/>
      <c r="P6" s="917"/>
      <c r="Q6" s="273"/>
    </row>
    <row r="7" spans="1:17" ht="35.25" customHeight="1" x14ac:dyDescent="0.25">
      <c r="A7" s="7" t="s">
        <v>10</v>
      </c>
      <c r="B7" s="8"/>
      <c r="C7" s="921" t="s">
        <v>978</v>
      </c>
      <c r="D7" s="921"/>
      <c r="E7" s="921"/>
      <c r="F7" s="921"/>
      <c r="G7" s="921"/>
      <c r="H7" s="921"/>
      <c r="I7" s="921"/>
      <c r="J7" s="921"/>
      <c r="K7" s="921"/>
      <c r="L7" s="921"/>
      <c r="M7" s="921"/>
      <c r="N7" s="921"/>
      <c r="O7" s="921"/>
      <c r="P7" s="922"/>
      <c r="Q7" s="273"/>
    </row>
    <row r="8" spans="1:17" ht="12.75" customHeight="1" x14ac:dyDescent="0.25">
      <c r="A8" s="9" t="s">
        <v>12</v>
      </c>
      <c r="B8" s="8"/>
      <c r="C8" s="923"/>
      <c r="D8" s="923"/>
      <c r="E8" s="923"/>
      <c r="F8" s="923"/>
      <c r="G8" s="923"/>
      <c r="H8" s="923"/>
      <c r="I8" s="923"/>
      <c r="J8" s="923"/>
      <c r="K8" s="923"/>
      <c r="L8" s="923"/>
      <c r="M8" s="923"/>
      <c r="N8" s="923"/>
      <c r="O8" s="923"/>
      <c r="P8" s="924"/>
      <c r="Q8" s="273"/>
    </row>
    <row r="9" spans="1:17" ht="12.75" customHeight="1" x14ac:dyDescent="0.25">
      <c r="A9" s="7"/>
      <c r="B9" s="8" t="s">
        <v>13</v>
      </c>
      <c r="C9" s="916"/>
      <c r="D9" s="916"/>
      <c r="E9" s="916"/>
      <c r="F9" s="916"/>
      <c r="G9" s="916"/>
      <c r="H9" s="916"/>
      <c r="I9" s="916"/>
      <c r="J9" s="916"/>
      <c r="K9" s="916"/>
      <c r="L9" s="916"/>
      <c r="M9" s="916"/>
      <c r="N9" s="916"/>
      <c r="O9" s="916"/>
      <c r="P9" s="917"/>
      <c r="Q9" s="273"/>
    </row>
    <row r="10" spans="1:17" ht="12.75" customHeight="1" x14ac:dyDescent="0.25">
      <c r="A10" s="7"/>
      <c r="B10" s="8" t="s">
        <v>15</v>
      </c>
      <c r="C10" s="916"/>
      <c r="D10" s="916"/>
      <c r="E10" s="916"/>
      <c r="F10" s="916"/>
      <c r="G10" s="916"/>
      <c r="H10" s="916"/>
      <c r="I10" s="916"/>
      <c r="J10" s="916"/>
      <c r="K10" s="916"/>
      <c r="L10" s="916"/>
      <c r="M10" s="916"/>
      <c r="N10" s="916"/>
      <c r="O10" s="916"/>
      <c r="P10" s="917"/>
      <c r="Q10" s="273"/>
    </row>
    <row r="11" spans="1:17" ht="12.75" customHeight="1" x14ac:dyDescent="0.25">
      <c r="A11" s="7"/>
      <c r="B11" s="8" t="s">
        <v>17</v>
      </c>
      <c r="C11" s="923" t="s">
        <v>979</v>
      </c>
      <c r="D11" s="923"/>
      <c r="E11" s="923"/>
      <c r="F11" s="923"/>
      <c r="G11" s="923"/>
      <c r="H11" s="923"/>
      <c r="I11" s="923"/>
      <c r="J11" s="923"/>
      <c r="K11" s="923"/>
      <c r="L11" s="923"/>
      <c r="M11" s="923"/>
      <c r="N11" s="923"/>
      <c r="O11" s="923"/>
      <c r="P11" s="924"/>
      <c r="Q11" s="273"/>
    </row>
    <row r="12" spans="1:17" ht="12.75" customHeight="1" x14ac:dyDescent="0.25">
      <c r="A12" s="7"/>
      <c r="B12" s="8" t="s">
        <v>18</v>
      </c>
      <c r="C12" s="916"/>
      <c r="D12" s="916"/>
      <c r="E12" s="916"/>
      <c r="F12" s="916"/>
      <c r="G12" s="916"/>
      <c r="H12" s="916"/>
      <c r="I12" s="916"/>
      <c r="J12" s="916"/>
      <c r="K12" s="916"/>
      <c r="L12" s="916"/>
      <c r="M12" s="916"/>
      <c r="N12" s="916"/>
      <c r="O12" s="916"/>
      <c r="P12" s="917"/>
      <c r="Q12" s="273"/>
    </row>
    <row r="13" spans="1:17" ht="12.75" customHeight="1" x14ac:dyDescent="0.25">
      <c r="A13" s="7"/>
      <c r="B13" s="8" t="s">
        <v>20</v>
      </c>
      <c r="C13" s="916"/>
      <c r="D13" s="916"/>
      <c r="E13" s="916"/>
      <c r="F13" s="916"/>
      <c r="G13" s="916"/>
      <c r="H13" s="916"/>
      <c r="I13" s="916"/>
      <c r="J13" s="916"/>
      <c r="K13" s="916"/>
      <c r="L13" s="916"/>
      <c r="M13" s="916"/>
      <c r="N13" s="916"/>
      <c r="O13" s="916"/>
      <c r="P13" s="917"/>
      <c r="Q13" s="273"/>
    </row>
    <row r="14" spans="1:17" ht="12.75" customHeight="1" x14ac:dyDescent="0.25">
      <c r="A14" s="10"/>
      <c r="B14" s="11"/>
      <c r="C14" s="896"/>
      <c r="D14" s="896"/>
      <c r="E14" s="896"/>
      <c r="F14" s="896"/>
      <c r="G14" s="896"/>
      <c r="H14" s="896"/>
      <c r="I14" s="896"/>
      <c r="J14" s="896"/>
      <c r="K14" s="896"/>
      <c r="L14" s="896"/>
      <c r="M14" s="896"/>
      <c r="N14" s="896"/>
      <c r="O14" s="896"/>
      <c r="P14" s="897"/>
      <c r="Q14" s="273"/>
    </row>
    <row r="15" spans="1:17" s="12" customFormat="1" ht="12.75" customHeight="1" x14ac:dyDescent="0.25">
      <c r="A15" s="898" t="s">
        <v>21</v>
      </c>
      <c r="B15" s="901" t="s">
        <v>22</v>
      </c>
      <c r="C15" s="903" t="s">
        <v>23</v>
      </c>
      <c r="D15" s="904"/>
      <c r="E15" s="904"/>
      <c r="F15" s="904"/>
      <c r="G15" s="904"/>
      <c r="H15" s="904"/>
      <c r="I15" s="904"/>
      <c r="J15" s="904"/>
      <c r="K15" s="904"/>
      <c r="L15" s="904"/>
      <c r="M15" s="904"/>
      <c r="N15" s="904"/>
      <c r="O15" s="904"/>
      <c r="P15" s="905"/>
      <c r="Q15" s="274"/>
    </row>
    <row r="16" spans="1:17" s="12" customFormat="1" ht="12.75" customHeight="1" x14ac:dyDescent="0.25">
      <c r="A16" s="899"/>
      <c r="B16" s="902"/>
      <c r="C16" s="906" t="s">
        <v>24</v>
      </c>
      <c r="D16" s="908" t="s">
        <v>25</v>
      </c>
      <c r="E16" s="910" t="s">
        <v>26</v>
      </c>
      <c r="F16" s="912" t="s">
        <v>27</v>
      </c>
      <c r="G16" s="894" t="s">
        <v>28</v>
      </c>
      <c r="H16" s="895" t="s">
        <v>29</v>
      </c>
      <c r="I16" s="893" t="s">
        <v>30</v>
      </c>
      <c r="J16" s="894" t="s">
        <v>31</v>
      </c>
      <c r="K16" s="895" t="s">
        <v>32</v>
      </c>
      <c r="L16" s="893" t="s">
        <v>33</v>
      </c>
      <c r="M16" s="894" t="s">
        <v>34</v>
      </c>
      <c r="N16" s="895" t="s">
        <v>35</v>
      </c>
      <c r="O16" s="893" t="s">
        <v>36</v>
      </c>
      <c r="P16" s="914" t="s">
        <v>37</v>
      </c>
    </row>
    <row r="17" spans="1:16" s="13" customFormat="1" ht="70.5" customHeight="1" thickBot="1" x14ac:dyDescent="0.3">
      <c r="A17" s="900"/>
      <c r="B17" s="902"/>
      <c r="C17" s="907"/>
      <c r="D17" s="909"/>
      <c r="E17" s="911"/>
      <c r="F17" s="913"/>
      <c r="G17" s="894"/>
      <c r="H17" s="895"/>
      <c r="I17" s="893"/>
      <c r="J17" s="894"/>
      <c r="K17" s="895"/>
      <c r="L17" s="893"/>
      <c r="M17" s="894"/>
      <c r="N17" s="895"/>
      <c r="O17" s="893"/>
      <c r="P17" s="915"/>
    </row>
    <row r="18" spans="1:16" s="13" customFormat="1" ht="9.75" customHeight="1" thickTop="1" x14ac:dyDescent="0.25">
      <c r="A18" s="14" t="s">
        <v>38</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39</v>
      </c>
      <c r="C19" s="24"/>
      <c r="D19" s="25"/>
      <c r="E19" s="26"/>
      <c r="F19" s="27"/>
      <c r="G19" s="25"/>
      <c r="H19" s="26"/>
      <c r="I19" s="27"/>
      <c r="J19" s="25"/>
      <c r="K19" s="26"/>
      <c r="L19" s="27"/>
      <c r="M19" s="25"/>
      <c r="N19" s="26"/>
      <c r="O19" s="27"/>
      <c r="P19" s="27"/>
    </row>
    <row r="20" spans="1:16" s="28" customFormat="1" ht="12.75" thickBot="1" x14ac:dyDescent="0.3">
      <c r="A20" s="29"/>
      <c r="B20" s="30" t="s">
        <v>40</v>
      </c>
      <c r="C20" s="31">
        <f t="shared" ref="C20:C83" si="0">F20+I20+L20+O20</f>
        <v>661811</v>
      </c>
      <c r="D20" s="32">
        <f>SUM(D21,D24,D25,D41,D43)</f>
        <v>331567</v>
      </c>
      <c r="E20" s="33">
        <f t="shared" ref="E20:F20" si="1">SUM(E21,E24,E25,E41,E43)</f>
        <v>330244</v>
      </c>
      <c r="F20" s="34">
        <f t="shared" si="1"/>
        <v>661811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41</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42</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43</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5.5" thickTop="1" thickBot="1" x14ac:dyDescent="0.3">
      <c r="A24" s="528">
        <v>19300</v>
      </c>
      <c r="B24" s="528" t="s">
        <v>44</v>
      </c>
      <c r="C24" s="529">
        <f>F24+I24</f>
        <v>179607</v>
      </c>
      <c r="D24" s="530">
        <v>179607</v>
      </c>
      <c r="E24" s="531"/>
      <c r="F24" s="532">
        <f t="shared" si="9"/>
        <v>179607</v>
      </c>
      <c r="G24" s="530"/>
      <c r="H24" s="531"/>
      <c r="I24" s="532">
        <f t="shared" si="10"/>
        <v>0</v>
      </c>
      <c r="J24" s="533" t="s">
        <v>45</v>
      </c>
      <c r="K24" s="534" t="s">
        <v>45</v>
      </c>
      <c r="L24" s="535" t="s">
        <v>45</v>
      </c>
      <c r="M24" s="533" t="s">
        <v>45</v>
      </c>
      <c r="N24" s="534" t="s">
        <v>45</v>
      </c>
      <c r="O24" s="535" t="s">
        <v>45</v>
      </c>
      <c r="P24" s="536"/>
    </row>
    <row r="25" spans="1:16" s="28" customFormat="1" ht="42" customHeight="1" thickTop="1" x14ac:dyDescent="0.25">
      <c r="A25" s="334">
        <v>18630</v>
      </c>
      <c r="B25" s="67" t="s">
        <v>46</v>
      </c>
      <c r="C25" s="68">
        <f>F25</f>
        <v>482204</v>
      </c>
      <c r="D25" s="69">
        <v>151960</v>
      </c>
      <c r="E25" s="70">
        <v>330244</v>
      </c>
      <c r="F25" s="71">
        <f t="shared" si="9"/>
        <v>482204</v>
      </c>
      <c r="G25" s="72" t="s">
        <v>45</v>
      </c>
      <c r="H25" s="73" t="s">
        <v>45</v>
      </c>
      <c r="I25" s="74" t="s">
        <v>45</v>
      </c>
      <c r="J25" s="72" t="s">
        <v>45</v>
      </c>
      <c r="K25" s="73" t="s">
        <v>45</v>
      </c>
      <c r="L25" s="74" t="s">
        <v>45</v>
      </c>
      <c r="M25" s="72" t="s">
        <v>45</v>
      </c>
      <c r="N25" s="73" t="s">
        <v>45</v>
      </c>
      <c r="O25" s="74" t="s">
        <v>45</v>
      </c>
      <c r="P25" s="537" t="s">
        <v>980</v>
      </c>
    </row>
    <row r="26" spans="1:16" s="28" customFormat="1" ht="36" hidden="1" customHeight="1" x14ac:dyDescent="0.25">
      <c r="A26" s="67">
        <v>21300</v>
      </c>
      <c r="B26" s="67" t="s">
        <v>47</v>
      </c>
      <c r="C26" s="68">
        <f>L26</f>
        <v>0</v>
      </c>
      <c r="D26" s="72" t="s">
        <v>45</v>
      </c>
      <c r="E26" s="73" t="s">
        <v>45</v>
      </c>
      <c r="F26" s="74" t="s">
        <v>45</v>
      </c>
      <c r="G26" s="72" t="s">
        <v>45</v>
      </c>
      <c r="H26" s="73" t="s">
        <v>45</v>
      </c>
      <c r="I26" s="74" t="s">
        <v>45</v>
      </c>
      <c r="J26" s="76">
        <f>SUM(J27,J31,J33,J36)</f>
        <v>0</v>
      </c>
      <c r="K26" s="77">
        <f t="shared" ref="K26:L26" si="11">SUM(K27,K31,K33,K36)</f>
        <v>0</v>
      </c>
      <c r="L26" s="78">
        <f t="shared" si="11"/>
        <v>0</v>
      </c>
      <c r="M26" s="76" t="s">
        <v>45</v>
      </c>
      <c r="N26" s="77" t="s">
        <v>45</v>
      </c>
      <c r="O26" s="78" t="s">
        <v>45</v>
      </c>
      <c r="P26" s="75"/>
    </row>
    <row r="27" spans="1:16" s="28" customFormat="1" ht="24" hidden="1" customHeight="1" x14ac:dyDescent="0.25">
      <c r="A27" s="79">
        <v>21350</v>
      </c>
      <c r="B27" s="67" t="s">
        <v>48</v>
      </c>
      <c r="C27" s="68">
        <f t="shared" ref="C27:C30" si="12">L27</f>
        <v>0</v>
      </c>
      <c r="D27" s="72" t="s">
        <v>45</v>
      </c>
      <c r="E27" s="73" t="s">
        <v>45</v>
      </c>
      <c r="F27" s="74" t="s">
        <v>45</v>
      </c>
      <c r="G27" s="72" t="s">
        <v>45</v>
      </c>
      <c r="H27" s="73" t="s">
        <v>45</v>
      </c>
      <c r="I27" s="74" t="s">
        <v>45</v>
      </c>
      <c r="J27" s="76">
        <f>SUM(J28:J30)</f>
        <v>0</v>
      </c>
      <c r="K27" s="77">
        <f t="shared" ref="K27:L27" si="13">SUM(K28:K30)</f>
        <v>0</v>
      </c>
      <c r="L27" s="78">
        <f t="shared" si="13"/>
        <v>0</v>
      </c>
      <c r="M27" s="76" t="s">
        <v>45</v>
      </c>
      <c r="N27" s="77" t="s">
        <v>45</v>
      </c>
      <c r="O27" s="78" t="s">
        <v>45</v>
      </c>
      <c r="P27" s="75"/>
    </row>
    <row r="28" spans="1:16" ht="12" hidden="1" customHeight="1" x14ac:dyDescent="0.25">
      <c r="A28" s="43">
        <v>21351</v>
      </c>
      <c r="B28" s="80" t="s">
        <v>49</v>
      </c>
      <c r="C28" s="81">
        <f t="shared" si="12"/>
        <v>0</v>
      </c>
      <c r="D28" s="82" t="s">
        <v>45</v>
      </c>
      <c r="E28" s="83" t="s">
        <v>45</v>
      </c>
      <c r="F28" s="84" t="s">
        <v>45</v>
      </c>
      <c r="G28" s="82" t="s">
        <v>45</v>
      </c>
      <c r="H28" s="83" t="s">
        <v>45</v>
      </c>
      <c r="I28" s="84" t="s">
        <v>45</v>
      </c>
      <c r="J28" s="46"/>
      <c r="K28" s="47"/>
      <c r="L28" s="48">
        <f t="shared" ref="L28:L30" si="14">K28+J28</f>
        <v>0</v>
      </c>
      <c r="M28" s="85" t="s">
        <v>45</v>
      </c>
      <c r="N28" s="86" t="s">
        <v>45</v>
      </c>
      <c r="O28" s="48" t="s">
        <v>45</v>
      </c>
      <c r="P28" s="49"/>
    </row>
    <row r="29" spans="1:16" ht="12" hidden="1" customHeight="1" x14ac:dyDescent="0.25">
      <c r="A29" s="50">
        <v>21352</v>
      </c>
      <c r="B29" s="87" t="s">
        <v>50</v>
      </c>
      <c r="C29" s="88">
        <f t="shared" si="12"/>
        <v>0</v>
      </c>
      <c r="D29" s="89" t="s">
        <v>45</v>
      </c>
      <c r="E29" s="90" t="s">
        <v>45</v>
      </c>
      <c r="F29" s="91" t="s">
        <v>45</v>
      </c>
      <c r="G29" s="89" t="s">
        <v>45</v>
      </c>
      <c r="H29" s="90" t="s">
        <v>45</v>
      </c>
      <c r="I29" s="91" t="s">
        <v>45</v>
      </c>
      <c r="J29" s="53"/>
      <c r="K29" s="54"/>
      <c r="L29" s="56">
        <f t="shared" si="14"/>
        <v>0</v>
      </c>
      <c r="M29" s="92" t="s">
        <v>45</v>
      </c>
      <c r="N29" s="93" t="s">
        <v>45</v>
      </c>
      <c r="O29" s="56" t="s">
        <v>45</v>
      </c>
      <c r="P29" s="57"/>
    </row>
    <row r="30" spans="1:16" ht="24" hidden="1" customHeight="1" x14ac:dyDescent="0.25">
      <c r="A30" s="50">
        <v>21359</v>
      </c>
      <c r="B30" s="87" t="s">
        <v>51</v>
      </c>
      <c r="C30" s="88">
        <f t="shared" si="12"/>
        <v>0</v>
      </c>
      <c r="D30" s="89" t="s">
        <v>45</v>
      </c>
      <c r="E30" s="90" t="s">
        <v>45</v>
      </c>
      <c r="F30" s="91" t="s">
        <v>45</v>
      </c>
      <c r="G30" s="89" t="s">
        <v>45</v>
      </c>
      <c r="H30" s="90" t="s">
        <v>45</v>
      </c>
      <c r="I30" s="91" t="s">
        <v>45</v>
      </c>
      <c r="J30" s="53"/>
      <c r="K30" s="54"/>
      <c r="L30" s="56">
        <f t="shared" si="14"/>
        <v>0</v>
      </c>
      <c r="M30" s="92" t="s">
        <v>45</v>
      </c>
      <c r="N30" s="93" t="s">
        <v>45</v>
      </c>
      <c r="O30" s="56" t="s">
        <v>45</v>
      </c>
      <c r="P30" s="57"/>
    </row>
    <row r="31" spans="1:16" s="28" customFormat="1" ht="36" hidden="1" customHeight="1" x14ac:dyDescent="0.25">
      <c r="A31" s="79">
        <v>21370</v>
      </c>
      <c r="B31" s="67" t="s">
        <v>52</v>
      </c>
      <c r="C31" s="68">
        <f>L31</f>
        <v>0</v>
      </c>
      <c r="D31" s="72" t="s">
        <v>45</v>
      </c>
      <c r="E31" s="73" t="s">
        <v>45</v>
      </c>
      <c r="F31" s="74" t="s">
        <v>45</v>
      </c>
      <c r="G31" s="72" t="s">
        <v>45</v>
      </c>
      <c r="H31" s="73" t="s">
        <v>45</v>
      </c>
      <c r="I31" s="74" t="s">
        <v>45</v>
      </c>
      <c r="J31" s="76">
        <f>SUM(J32)</f>
        <v>0</v>
      </c>
      <c r="K31" s="77">
        <f t="shared" ref="K31:L31" si="15">SUM(K32)</f>
        <v>0</v>
      </c>
      <c r="L31" s="78">
        <f t="shared" si="15"/>
        <v>0</v>
      </c>
      <c r="M31" s="76" t="s">
        <v>45</v>
      </c>
      <c r="N31" s="77" t="s">
        <v>45</v>
      </c>
      <c r="O31" s="78" t="s">
        <v>45</v>
      </c>
      <c r="P31" s="75"/>
    </row>
    <row r="32" spans="1:16" ht="36" hidden="1" customHeight="1" x14ac:dyDescent="0.25">
      <c r="A32" s="94">
        <v>21379</v>
      </c>
      <c r="B32" s="95" t="s">
        <v>53</v>
      </c>
      <c r="C32" s="96">
        <f t="shared" ref="C32:C40" si="16">L32</f>
        <v>0</v>
      </c>
      <c r="D32" s="97" t="s">
        <v>45</v>
      </c>
      <c r="E32" s="98" t="s">
        <v>45</v>
      </c>
      <c r="F32" s="99" t="s">
        <v>45</v>
      </c>
      <c r="G32" s="97" t="s">
        <v>45</v>
      </c>
      <c r="H32" s="98" t="s">
        <v>45</v>
      </c>
      <c r="I32" s="99" t="s">
        <v>45</v>
      </c>
      <c r="J32" s="100"/>
      <c r="K32" s="101"/>
      <c r="L32" s="102">
        <f>K32+J32</f>
        <v>0</v>
      </c>
      <c r="M32" s="103" t="s">
        <v>45</v>
      </c>
      <c r="N32" s="104" t="s">
        <v>45</v>
      </c>
      <c r="O32" s="102" t="s">
        <v>45</v>
      </c>
      <c r="P32" s="105"/>
    </row>
    <row r="33" spans="1:16" s="28" customFormat="1" ht="12" hidden="1" customHeight="1" x14ac:dyDescent="0.25">
      <c r="A33" s="79">
        <v>21380</v>
      </c>
      <c r="B33" s="67" t="s">
        <v>54</v>
      </c>
      <c r="C33" s="68">
        <f t="shared" si="16"/>
        <v>0</v>
      </c>
      <c r="D33" s="72" t="s">
        <v>45</v>
      </c>
      <c r="E33" s="73" t="s">
        <v>45</v>
      </c>
      <c r="F33" s="74" t="s">
        <v>45</v>
      </c>
      <c r="G33" s="72" t="s">
        <v>45</v>
      </c>
      <c r="H33" s="73" t="s">
        <v>45</v>
      </c>
      <c r="I33" s="74" t="s">
        <v>45</v>
      </c>
      <c r="J33" s="76">
        <f>SUM(J34:J35)</f>
        <v>0</v>
      </c>
      <c r="K33" s="77">
        <f t="shared" ref="K33:L33" si="17">SUM(K34:K35)</f>
        <v>0</v>
      </c>
      <c r="L33" s="78">
        <f t="shared" si="17"/>
        <v>0</v>
      </c>
      <c r="M33" s="76" t="s">
        <v>45</v>
      </c>
      <c r="N33" s="77" t="s">
        <v>45</v>
      </c>
      <c r="O33" s="78" t="s">
        <v>45</v>
      </c>
      <c r="P33" s="75"/>
    </row>
    <row r="34" spans="1:16" ht="12" hidden="1" customHeight="1" x14ac:dyDescent="0.25">
      <c r="A34" s="44">
        <v>21381</v>
      </c>
      <c r="B34" s="80" t="s">
        <v>55</v>
      </c>
      <c r="C34" s="81">
        <f t="shared" si="16"/>
        <v>0</v>
      </c>
      <c r="D34" s="82" t="s">
        <v>45</v>
      </c>
      <c r="E34" s="83" t="s">
        <v>45</v>
      </c>
      <c r="F34" s="84" t="s">
        <v>45</v>
      </c>
      <c r="G34" s="82" t="s">
        <v>45</v>
      </c>
      <c r="H34" s="83" t="s">
        <v>45</v>
      </c>
      <c r="I34" s="84" t="s">
        <v>45</v>
      </c>
      <c r="J34" s="46"/>
      <c r="K34" s="47"/>
      <c r="L34" s="48">
        <f t="shared" ref="L34:L35" si="18">K34+J34</f>
        <v>0</v>
      </c>
      <c r="M34" s="85" t="s">
        <v>45</v>
      </c>
      <c r="N34" s="86" t="s">
        <v>45</v>
      </c>
      <c r="O34" s="48" t="s">
        <v>45</v>
      </c>
      <c r="P34" s="49"/>
    </row>
    <row r="35" spans="1:16" ht="24" hidden="1" customHeight="1" x14ac:dyDescent="0.25">
      <c r="A35" s="51">
        <v>21383</v>
      </c>
      <c r="B35" s="87" t="s">
        <v>56</v>
      </c>
      <c r="C35" s="88">
        <f t="shared" si="16"/>
        <v>0</v>
      </c>
      <c r="D35" s="89" t="s">
        <v>45</v>
      </c>
      <c r="E35" s="90" t="s">
        <v>45</v>
      </c>
      <c r="F35" s="91" t="s">
        <v>45</v>
      </c>
      <c r="G35" s="89" t="s">
        <v>45</v>
      </c>
      <c r="H35" s="90" t="s">
        <v>45</v>
      </c>
      <c r="I35" s="91" t="s">
        <v>45</v>
      </c>
      <c r="J35" s="53"/>
      <c r="K35" s="54"/>
      <c r="L35" s="56">
        <f t="shared" si="18"/>
        <v>0</v>
      </c>
      <c r="M35" s="92" t="s">
        <v>45</v>
      </c>
      <c r="N35" s="93" t="s">
        <v>45</v>
      </c>
      <c r="O35" s="56" t="s">
        <v>45</v>
      </c>
      <c r="P35" s="57"/>
    </row>
    <row r="36" spans="1:16" s="28" customFormat="1" ht="25.5" hidden="1" customHeight="1" x14ac:dyDescent="0.25">
      <c r="A36" s="79">
        <v>21390</v>
      </c>
      <c r="B36" s="67" t="s">
        <v>57</v>
      </c>
      <c r="C36" s="68">
        <f t="shared" si="16"/>
        <v>0</v>
      </c>
      <c r="D36" s="72" t="s">
        <v>45</v>
      </c>
      <c r="E36" s="73" t="s">
        <v>45</v>
      </c>
      <c r="F36" s="74" t="s">
        <v>45</v>
      </c>
      <c r="G36" s="72" t="s">
        <v>45</v>
      </c>
      <c r="H36" s="73" t="s">
        <v>45</v>
      </c>
      <c r="I36" s="74" t="s">
        <v>45</v>
      </c>
      <c r="J36" s="76">
        <f>SUM(J37:J40)</f>
        <v>0</v>
      </c>
      <c r="K36" s="77">
        <f t="shared" ref="K36:L36" si="19">SUM(K37:K40)</f>
        <v>0</v>
      </c>
      <c r="L36" s="78">
        <f t="shared" si="19"/>
        <v>0</v>
      </c>
      <c r="M36" s="76" t="s">
        <v>45</v>
      </c>
      <c r="N36" s="77" t="s">
        <v>45</v>
      </c>
      <c r="O36" s="78" t="s">
        <v>45</v>
      </c>
      <c r="P36" s="75"/>
    </row>
    <row r="37" spans="1:16" ht="24" hidden="1" customHeight="1" x14ac:dyDescent="0.25">
      <c r="A37" s="44">
        <v>21391</v>
      </c>
      <c r="B37" s="80" t="s">
        <v>58</v>
      </c>
      <c r="C37" s="81">
        <f t="shared" si="16"/>
        <v>0</v>
      </c>
      <c r="D37" s="82" t="s">
        <v>45</v>
      </c>
      <c r="E37" s="83" t="s">
        <v>45</v>
      </c>
      <c r="F37" s="84" t="s">
        <v>45</v>
      </c>
      <c r="G37" s="82" t="s">
        <v>45</v>
      </c>
      <c r="H37" s="83" t="s">
        <v>45</v>
      </c>
      <c r="I37" s="84" t="s">
        <v>45</v>
      </c>
      <c r="J37" s="46"/>
      <c r="K37" s="47"/>
      <c r="L37" s="48">
        <f t="shared" ref="L37:L40" si="20">K37+J37</f>
        <v>0</v>
      </c>
      <c r="M37" s="85" t="s">
        <v>45</v>
      </c>
      <c r="N37" s="86" t="s">
        <v>45</v>
      </c>
      <c r="O37" s="48" t="s">
        <v>45</v>
      </c>
      <c r="P37" s="49"/>
    </row>
    <row r="38" spans="1:16" ht="12" hidden="1" customHeight="1" x14ac:dyDescent="0.25">
      <c r="A38" s="51">
        <v>21393</v>
      </c>
      <c r="B38" s="87" t="s">
        <v>59</v>
      </c>
      <c r="C38" s="88">
        <f t="shared" si="16"/>
        <v>0</v>
      </c>
      <c r="D38" s="89" t="s">
        <v>45</v>
      </c>
      <c r="E38" s="90" t="s">
        <v>45</v>
      </c>
      <c r="F38" s="91" t="s">
        <v>45</v>
      </c>
      <c r="G38" s="89" t="s">
        <v>45</v>
      </c>
      <c r="H38" s="90" t="s">
        <v>45</v>
      </c>
      <c r="I38" s="91" t="s">
        <v>45</v>
      </c>
      <c r="J38" s="53"/>
      <c r="K38" s="54"/>
      <c r="L38" s="56">
        <f t="shared" si="20"/>
        <v>0</v>
      </c>
      <c r="M38" s="92" t="s">
        <v>45</v>
      </c>
      <c r="N38" s="93" t="s">
        <v>45</v>
      </c>
      <c r="O38" s="56" t="s">
        <v>45</v>
      </c>
      <c r="P38" s="57"/>
    </row>
    <row r="39" spans="1:16" ht="12" hidden="1" customHeight="1" x14ac:dyDescent="0.25">
      <c r="A39" s="51">
        <v>21395</v>
      </c>
      <c r="B39" s="87" t="s">
        <v>60</v>
      </c>
      <c r="C39" s="88">
        <f t="shared" si="16"/>
        <v>0</v>
      </c>
      <c r="D39" s="89" t="s">
        <v>45</v>
      </c>
      <c r="E39" s="90" t="s">
        <v>45</v>
      </c>
      <c r="F39" s="91" t="s">
        <v>45</v>
      </c>
      <c r="G39" s="89" t="s">
        <v>45</v>
      </c>
      <c r="H39" s="90" t="s">
        <v>45</v>
      </c>
      <c r="I39" s="91" t="s">
        <v>45</v>
      </c>
      <c r="J39" s="53"/>
      <c r="K39" s="54"/>
      <c r="L39" s="56">
        <f t="shared" si="20"/>
        <v>0</v>
      </c>
      <c r="M39" s="92" t="s">
        <v>45</v>
      </c>
      <c r="N39" s="93" t="s">
        <v>45</v>
      </c>
      <c r="O39" s="56" t="s">
        <v>45</v>
      </c>
      <c r="P39" s="57"/>
    </row>
    <row r="40" spans="1:16" ht="24" hidden="1" customHeight="1" x14ac:dyDescent="0.25">
      <c r="A40" s="106">
        <v>21399</v>
      </c>
      <c r="B40" s="107" t="s">
        <v>61</v>
      </c>
      <c r="C40" s="108">
        <f t="shared" si="16"/>
        <v>0</v>
      </c>
      <c r="D40" s="109" t="s">
        <v>45</v>
      </c>
      <c r="E40" s="110" t="s">
        <v>45</v>
      </c>
      <c r="F40" s="111" t="s">
        <v>45</v>
      </c>
      <c r="G40" s="109" t="s">
        <v>45</v>
      </c>
      <c r="H40" s="110" t="s">
        <v>45</v>
      </c>
      <c r="I40" s="111" t="s">
        <v>45</v>
      </c>
      <c r="J40" s="112"/>
      <c r="K40" s="113"/>
      <c r="L40" s="114">
        <f t="shared" si="20"/>
        <v>0</v>
      </c>
      <c r="M40" s="115" t="s">
        <v>45</v>
      </c>
      <c r="N40" s="116" t="s">
        <v>45</v>
      </c>
      <c r="O40" s="114" t="s">
        <v>45</v>
      </c>
      <c r="P40" s="117"/>
    </row>
    <row r="41" spans="1:16" s="28" customFormat="1" ht="26.25" hidden="1" customHeight="1" x14ac:dyDescent="0.25">
      <c r="A41" s="118">
        <v>21420</v>
      </c>
      <c r="B41" s="119" t="s">
        <v>62</v>
      </c>
      <c r="C41" s="120">
        <f>F41</f>
        <v>0</v>
      </c>
      <c r="D41" s="121">
        <f>SUM(D42)</f>
        <v>0</v>
      </c>
      <c r="E41" s="122">
        <f t="shared" ref="E41:F41" si="21">SUM(E42)</f>
        <v>0</v>
      </c>
      <c r="F41" s="123">
        <f t="shared" si="21"/>
        <v>0</v>
      </c>
      <c r="G41" s="124" t="s">
        <v>45</v>
      </c>
      <c r="H41" s="125" t="s">
        <v>45</v>
      </c>
      <c r="I41" s="126" t="s">
        <v>45</v>
      </c>
      <c r="J41" s="124" t="s">
        <v>45</v>
      </c>
      <c r="K41" s="125" t="s">
        <v>45</v>
      </c>
      <c r="L41" s="126" t="s">
        <v>45</v>
      </c>
      <c r="M41" s="124" t="s">
        <v>45</v>
      </c>
      <c r="N41" s="125" t="s">
        <v>45</v>
      </c>
      <c r="O41" s="126" t="s">
        <v>45</v>
      </c>
      <c r="P41" s="127"/>
    </row>
    <row r="42" spans="1:16" s="28" customFormat="1" ht="26.25" hidden="1" customHeight="1" x14ac:dyDescent="0.25">
      <c r="A42" s="106">
        <v>21429</v>
      </c>
      <c r="B42" s="107" t="s">
        <v>63</v>
      </c>
      <c r="C42" s="128">
        <f>F42</f>
        <v>0</v>
      </c>
      <c r="D42" s="112"/>
      <c r="E42" s="113"/>
      <c r="F42" s="129">
        <f>D42+E42</f>
        <v>0</v>
      </c>
      <c r="G42" s="109" t="s">
        <v>45</v>
      </c>
      <c r="H42" s="110" t="s">
        <v>45</v>
      </c>
      <c r="I42" s="111" t="s">
        <v>45</v>
      </c>
      <c r="J42" s="109" t="s">
        <v>45</v>
      </c>
      <c r="K42" s="110" t="s">
        <v>45</v>
      </c>
      <c r="L42" s="111" t="s">
        <v>45</v>
      </c>
      <c r="M42" s="109" t="s">
        <v>45</v>
      </c>
      <c r="N42" s="110" t="s">
        <v>45</v>
      </c>
      <c r="O42" s="111" t="s">
        <v>45</v>
      </c>
      <c r="P42" s="117"/>
    </row>
    <row r="43" spans="1:16" s="28" customFormat="1" ht="24" hidden="1" x14ac:dyDescent="0.25">
      <c r="A43" s="79">
        <v>21490</v>
      </c>
      <c r="B43" s="67" t="s">
        <v>64</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45</v>
      </c>
      <c r="N43" s="77" t="s">
        <v>45</v>
      </c>
      <c r="O43" s="78" t="s">
        <v>45</v>
      </c>
      <c r="P43" s="75"/>
    </row>
    <row r="44" spans="1:16" s="28" customFormat="1" ht="24" hidden="1" customHeight="1" x14ac:dyDescent="0.25">
      <c r="A44" s="51">
        <v>21499</v>
      </c>
      <c r="B44" s="87" t="s">
        <v>65</v>
      </c>
      <c r="C44" s="131">
        <f>F44+I44+L44</f>
        <v>0</v>
      </c>
      <c r="D44" s="46"/>
      <c r="E44" s="47"/>
      <c r="F44" s="132">
        <f>D44+E44</f>
        <v>0</v>
      </c>
      <c r="G44" s="46"/>
      <c r="H44" s="47"/>
      <c r="I44" s="132">
        <f>G44+H44</f>
        <v>0</v>
      </c>
      <c r="J44" s="46"/>
      <c r="K44" s="47"/>
      <c r="L44" s="48">
        <f>K44+J44</f>
        <v>0</v>
      </c>
      <c r="M44" s="85" t="s">
        <v>45</v>
      </c>
      <c r="N44" s="86" t="s">
        <v>45</v>
      </c>
      <c r="O44" s="48" t="s">
        <v>45</v>
      </c>
      <c r="P44" s="49"/>
    </row>
    <row r="45" spans="1:16" ht="12.75" hidden="1" customHeight="1" x14ac:dyDescent="0.25">
      <c r="A45" s="133">
        <v>23000</v>
      </c>
      <c r="B45" s="134" t="s">
        <v>66</v>
      </c>
      <c r="C45" s="130">
        <f>O45</f>
        <v>0</v>
      </c>
      <c r="D45" s="109" t="s">
        <v>45</v>
      </c>
      <c r="E45" s="110" t="s">
        <v>45</v>
      </c>
      <c r="F45" s="111" t="s">
        <v>45</v>
      </c>
      <c r="G45" s="109" t="s">
        <v>45</v>
      </c>
      <c r="H45" s="110" t="s">
        <v>45</v>
      </c>
      <c r="I45" s="111" t="s">
        <v>45</v>
      </c>
      <c r="J45" s="115" t="s">
        <v>45</v>
      </c>
      <c r="K45" s="116" t="s">
        <v>45</v>
      </c>
      <c r="L45" s="114" t="s">
        <v>45</v>
      </c>
      <c r="M45" s="115">
        <f>SUM(M46:M47)</f>
        <v>0</v>
      </c>
      <c r="N45" s="116">
        <f t="shared" ref="N45:O45" si="23">SUM(N46:N47)</f>
        <v>0</v>
      </c>
      <c r="O45" s="114">
        <f t="shared" si="23"/>
        <v>0</v>
      </c>
      <c r="P45" s="117"/>
    </row>
    <row r="46" spans="1:16" ht="24" hidden="1" customHeight="1" x14ac:dyDescent="0.25">
      <c r="A46" s="135">
        <v>23410</v>
      </c>
      <c r="B46" s="136" t="s">
        <v>67</v>
      </c>
      <c r="C46" s="120">
        <f t="shared" ref="C46:C47" si="24">O46</f>
        <v>0</v>
      </c>
      <c r="D46" s="124" t="s">
        <v>45</v>
      </c>
      <c r="E46" s="125" t="s">
        <v>45</v>
      </c>
      <c r="F46" s="126" t="s">
        <v>45</v>
      </c>
      <c r="G46" s="124" t="s">
        <v>45</v>
      </c>
      <c r="H46" s="125" t="s">
        <v>45</v>
      </c>
      <c r="I46" s="126" t="s">
        <v>45</v>
      </c>
      <c r="J46" s="124" t="s">
        <v>45</v>
      </c>
      <c r="K46" s="125" t="s">
        <v>45</v>
      </c>
      <c r="L46" s="126" t="s">
        <v>45</v>
      </c>
      <c r="M46" s="137"/>
      <c r="N46" s="138"/>
      <c r="O46" s="139">
        <f t="shared" ref="O46:O47" si="25">N46+M46</f>
        <v>0</v>
      </c>
      <c r="P46" s="127"/>
    </row>
    <row r="47" spans="1:16" ht="24" hidden="1" customHeight="1" x14ac:dyDescent="0.25">
      <c r="A47" s="135">
        <v>23510</v>
      </c>
      <c r="B47" s="136" t="s">
        <v>68</v>
      </c>
      <c r="C47" s="120">
        <f t="shared" si="24"/>
        <v>0</v>
      </c>
      <c r="D47" s="124" t="s">
        <v>45</v>
      </c>
      <c r="E47" s="125" t="s">
        <v>45</v>
      </c>
      <c r="F47" s="126" t="s">
        <v>45</v>
      </c>
      <c r="G47" s="124" t="s">
        <v>45</v>
      </c>
      <c r="H47" s="125" t="s">
        <v>45</v>
      </c>
      <c r="I47" s="126" t="s">
        <v>45</v>
      </c>
      <c r="J47" s="124" t="s">
        <v>45</v>
      </c>
      <c r="K47" s="125" t="s">
        <v>45</v>
      </c>
      <c r="L47" s="126" t="s">
        <v>45</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69</v>
      </c>
      <c r="C49" s="146"/>
      <c r="D49" s="147"/>
      <c r="E49" s="148"/>
      <c r="F49" s="149"/>
      <c r="G49" s="150"/>
      <c r="H49" s="151"/>
      <c r="I49" s="152"/>
      <c r="J49" s="150"/>
      <c r="K49" s="151"/>
      <c r="L49" s="153"/>
      <c r="M49" s="150"/>
      <c r="N49" s="151"/>
      <c r="O49" s="152"/>
      <c r="P49" s="154"/>
    </row>
    <row r="50" spans="1:16" s="28" customFormat="1" ht="12.75" thickBot="1" x14ac:dyDescent="0.3">
      <c r="A50" s="155"/>
      <c r="B50" s="29" t="s">
        <v>70</v>
      </c>
      <c r="C50" s="156">
        <f t="shared" si="0"/>
        <v>661811</v>
      </c>
      <c r="D50" s="157">
        <f>SUM(D51,D286)</f>
        <v>331567</v>
      </c>
      <c r="E50" s="158">
        <f t="shared" ref="E50:F50" si="26">SUM(E51,E286)</f>
        <v>330244</v>
      </c>
      <c r="F50" s="159">
        <f t="shared" si="26"/>
        <v>661811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71</v>
      </c>
      <c r="C51" s="162">
        <f t="shared" si="0"/>
        <v>362699</v>
      </c>
      <c r="D51" s="163">
        <f>SUM(D52,D194)</f>
        <v>331567</v>
      </c>
      <c r="E51" s="164">
        <f t="shared" ref="E51:F51" si="30">SUM(E52,E194)</f>
        <v>31132</v>
      </c>
      <c r="F51" s="165">
        <f t="shared" si="30"/>
        <v>362699</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72</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73</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74</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75</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76</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77</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4">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4">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4">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4">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4">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4">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4">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4">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4">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362699</v>
      </c>
      <c r="D194" s="171">
        <f t="shared" ref="D194:O194" si="259">SUM(D195,D230,D269,D283)</f>
        <v>331567</v>
      </c>
      <c r="E194" s="172">
        <f t="shared" si="259"/>
        <v>31132</v>
      </c>
      <c r="F194" s="173">
        <f t="shared" si="259"/>
        <v>362699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362699</v>
      </c>
      <c r="D195" s="177">
        <f>D196+D204</f>
        <v>331567</v>
      </c>
      <c r="E195" s="178">
        <f t="shared" ref="E195:F195" si="260">E196+E204</f>
        <v>31132</v>
      </c>
      <c r="F195" s="179">
        <f t="shared" si="260"/>
        <v>362699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4">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362699</v>
      </c>
      <c r="D204" s="182">
        <f>D205+D215+D216+D225+D226+D227+D229</f>
        <v>331567</v>
      </c>
      <c r="E204" s="183">
        <f t="shared" ref="E204:F204" si="276">E205+E215+E216+E225+E226+E227+E229</f>
        <v>31132</v>
      </c>
      <c r="F204" s="71">
        <f t="shared" si="276"/>
        <v>362699</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8" customHeight="1" x14ac:dyDescent="0.25">
      <c r="A226" s="187">
        <v>5250</v>
      </c>
      <c r="B226" s="87" t="s">
        <v>245</v>
      </c>
      <c r="C226" s="88">
        <f t="shared" si="288"/>
        <v>362699</v>
      </c>
      <c r="D226" s="193">
        <v>331567</v>
      </c>
      <c r="E226" s="194">
        <v>31132</v>
      </c>
      <c r="F226" s="55">
        <f t="shared" si="293"/>
        <v>362699</v>
      </c>
      <c r="G226" s="53"/>
      <c r="H226" s="54"/>
      <c r="I226" s="55">
        <f t="shared" si="294"/>
        <v>0</v>
      </c>
      <c r="J226" s="53"/>
      <c r="K226" s="54"/>
      <c r="L226" s="55">
        <f t="shared" si="295"/>
        <v>0</v>
      </c>
      <c r="M226" s="53"/>
      <c r="N226" s="54"/>
      <c r="O226" s="55">
        <f t="shared" si="296"/>
        <v>0</v>
      </c>
      <c r="P226" s="538" t="s">
        <v>981</v>
      </c>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4">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4">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4">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4">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4">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4">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299112</v>
      </c>
      <c r="D286" s="188">
        <f>SUM(D287:D288)</f>
        <v>0</v>
      </c>
      <c r="E286" s="189">
        <f t="shared" ref="E286:F286" si="381">SUM(E287:E288)</f>
        <v>299112</v>
      </c>
      <c r="F286" s="55">
        <f t="shared" si="381"/>
        <v>299112</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299112</v>
      </c>
      <c r="D287" s="193">
        <v>0</v>
      </c>
      <c r="E287" s="194">
        <v>299112</v>
      </c>
      <c r="F287" s="55">
        <f t="shared" ref="F287:F288" si="385">D287+E287</f>
        <v>299112</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661811</v>
      </c>
      <c r="D289" s="248">
        <f t="shared" ref="D289:O289" si="389">SUM(D286,D269,D230,D195,D187,D173,D75,D53,D283)</f>
        <v>331567</v>
      </c>
      <c r="E289" s="249">
        <f t="shared" si="389"/>
        <v>330244</v>
      </c>
      <c r="F289" s="250">
        <f t="shared" si="389"/>
        <v>661811</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889" t="s">
        <v>311</v>
      </c>
      <c r="B290" s="890"/>
      <c r="C290" s="252">
        <f t="shared" si="371"/>
        <v>299112</v>
      </c>
      <c r="D290" s="253">
        <f>SUM(D24,D25,D41)-D51</f>
        <v>0</v>
      </c>
      <c r="E290" s="254">
        <f t="shared" ref="E290:F290" si="390">SUM(E24,E25,E41)-E51</f>
        <v>299112</v>
      </c>
      <c r="F290" s="255">
        <f t="shared" si="390"/>
        <v>299112</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891" t="s">
        <v>312</v>
      </c>
      <c r="B291" s="892"/>
      <c r="C291" s="257">
        <f t="shared" si="371"/>
        <v>-299112</v>
      </c>
      <c r="D291" s="258">
        <f t="shared" ref="D291:O291" si="394">SUM(D292,D293)-D300+D301</f>
        <v>0</v>
      </c>
      <c r="E291" s="259">
        <f t="shared" si="394"/>
        <v>-299112</v>
      </c>
      <c r="F291" s="260">
        <f t="shared" si="394"/>
        <v>-299112</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-299112</v>
      </c>
      <c r="D292" s="157">
        <f t="shared" ref="D292:O292" si="395">D21-D286</f>
        <v>0</v>
      </c>
      <c r="E292" s="158">
        <f t="shared" si="395"/>
        <v>-299112</v>
      </c>
      <c r="F292" s="159">
        <f t="shared" si="395"/>
        <v>-299112</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539" t="s">
        <v>327</v>
      </c>
      <c r="B299" s="540" t="s">
        <v>328</v>
      </c>
      <c r="C299" s="541">
        <f t="shared" si="371"/>
        <v>0</v>
      </c>
      <c r="D299" s="542"/>
      <c r="E299" s="543"/>
      <c r="F299" s="544">
        <f t="shared" si="397"/>
        <v>0</v>
      </c>
      <c r="G299" s="545"/>
      <c r="H299" s="546"/>
      <c r="I299" s="544">
        <f t="shared" si="398"/>
        <v>0</v>
      </c>
      <c r="J299" s="545"/>
      <c r="K299" s="546"/>
      <c r="L299" s="544">
        <f t="shared" si="399"/>
        <v>0</v>
      </c>
      <c r="M299" s="545"/>
      <c r="N299" s="546"/>
      <c r="O299" s="544">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EDnGEJHkmLsr2MmR2TkQHsXXKNj4XXvVMp16CtHpmWcExrjw9ZigDi/9DPl/bADZPPQ7M+VVZRTWzXd6OSVL/w==" saltValue="5FIiXmnOg8vPtWt7nkSL5Q==" spinCount="100000" sheet="1" objects="1" scenarios="1" formatCells="0" formatColumns="0" formatRows="0" deleteColumns="0"/>
  <autoFilter ref="A18:P301">
    <filterColumn colId="2">
      <filters>
        <filter val="179 607"/>
        <filter val="299 112"/>
        <filter val="-299 112"/>
        <filter val="362 699"/>
        <filter val="482 204"/>
        <filter val="661 81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2019.gada 19.decembra saistošajiem noteikumiem Nr.56
(protokols Nr.16, 31.punkts)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19</vt:i4>
      </vt:variant>
    </vt:vector>
  </HeadingPairs>
  <TitlesOfParts>
    <vt:vector size="45" baseType="lpstr">
      <vt:lpstr>01.1.1.</vt:lpstr>
      <vt:lpstr>01.1.3.</vt:lpstr>
      <vt:lpstr>01.2.3.</vt:lpstr>
      <vt:lpstr>01.2.3. (2)</vt:lpstr>
      <vt:lpstr>03.1.2.</vt:lpstr>
      <vt:lpstr>04.1.1.</vt:lpstr>
      <vt:lpstr>04.1.5.</vt:lpstr>
      <vt:lpstr>04.1.10.</vt:lpstr>
      <vt:lpstr>04.1.19.</vt:lpstr>
      <vt:lpstr>06.1.4.</vt:lpstr>
      <vt:lpstr>08.4.1.</vt:lpstr>
      <vt:lpstr>08.4.2.</vt:lpstr>
      <vt:lpstr>08.4.2. (2)</vt:lpstr>
      <vt:lpstr>09.5.5.</vt:lpstr>
      <vt:lpstr>09.6.1.</vt:lpstr>
      <vt:lpstr>09.11.4.</vt:lpstr>
      <vt:lpstr>09.21.4.</vt:lpstr>
      <vt:lpstr>09.21.4. (2)</vt:lpstr>
      <vt:lpstr>09.25.1.</vt:lpstr>
      <vt:lpstr>09.26.1.</vt:lpstr>
      <vt:lpstr>3.piel.</vt:lpstr>
      <vt:lpstr>8.piel.</vt:lpstr>
      <vt:lpstr>11.piel.</vt:lpstr>
      <vt:lpstr>15.piel.</vt:lpstr>
      <vt:lpstr>26.piel.</vt:lpstr>
      <vt:lpstr>26.piel. (2)</vt:lpstr>
      <vt:lpstr>'01.1.1.'!Print_Titles</vt:lpstr>
      <vt:lpstr>'01.2.3.'!Print_Titles</vt:lpstr>
      <vt:lpstr>'01.2.3. (2)'!Print_Titles</vt:lpstr>
      <vt:lpstr>'03.1.2.'!Print_Titles</vt:lpstr>
      <vt:lpstr>'04.1.1.'!Print_Titles</vt:lpstr>
      <vt:lpstr>'04.1.10.'!Print_Titles</vt:lpstr>
      <vt:lpstr>'04.1.19.'!Print_Titles</vt:lpstr>
      <vt:lpstr>'04.1.5.'!Print_Titles</vt:lpstr>
      <vt:lpstr>'06.1.4.'!Print_Titles</vt:lpstr>
      <vt:lpstr>'08.4.1.'!Print_Titles</vt:lpstr>
      <vt:lpstr>'08.4.2.'!Print_Titles</vt:lpstr>
      <vt:lpstr>'08.4.2. (2)'!Print_Titles</vt:lpstr>
      <vt:lpstr>'09.11.4.'!Print_Titles</vt:lpstr>
      <vt:lpstr>'09.21.4.'!Print_Titles</vt:lpstr>
      <vt:lpstr>'09.21.4. (2)'!Print_Titles</vt:lpstr>
      <vt:lpstr>'09.25.1.'!Print_Titles</vt:lpstr>
      <vt:lpstr>'09.26.1.'!Print_Titles</vt:lpstr>
      <vt:lpstr>'09.5.5.'!Print_Titles</vt:lpstr>
      <vt:lpstr>'09.6.1.'!Print_Titles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Līga Krūtkrāmele</cp:lastModifiedBy>
  <cp:lastPrinted>2019-12-20T08:41:48Z</cp:lastPrinted>
  <dcterms:created xsi:type="dcterms:W3CDTF">2019-11-06T07:43:27Z</dcterms:created>
  <dcterms:modified xsi:type="dcterms:W3CDTF">2019-12-20T08:41:50Z</dcterms:modified>
</cp:coreProperties>
</file>