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Q\2020\TAMES_2020\2020_Publicesanai\"/>
    </mc:Choice>
  </mc:AlternateContent>
  <bookViews>
    <workbookView xWindow="0" yWindow="0" windowWidth="28800" windowHeight="11835"/>
  </bookViews>
  <sheets>
    <sheet name="09.1.1." sheetId="50" r:id="rId1"/>
    <sheet name="09.1.2." sheetId="51" r:id="rId2"/>
    <sheet name="09.1.3." sheetId="87" r:id="rId3"/>
    <sheet name="09.1.4." sheetId="53" r:id="rId4"/>
    <sheet name="09.1.5." sheetId="90" r:id="rId5"/>
    <sheet name="09.1.6." sheetId="91" r:id="rId6"/>
    <sheet name="09.1.7." sheetId="92" r:id="rId7"/>
    <sheet name="09.1.8." sheetId="57" r:id="rId8"/>
    <sheet name="09.1.9." sheetId="93" r:id="rId9"/>
    <sheet name="09.1.10." sheetId="60" r:id="rId10"/>
    <sheet name="09.1.11." sheetId="15" r:id="rId11"/>
    <sheet name="09.1.12." sheetId="16" r:id="rId12"/>
    <sheet name="09.1.13." sheetId="17" r:id="rId13"/>
    <sheet name="09.1.14." sheetId="18" r:id="rId14"/>
    <sheet name="09.1.15." sheetId="19" r:id="rId15"/>
    <sheet name="09.1.16." sheetId="20" r:id="rId16"/>
    <sheet name="09.1.17." sheetId="21" r:id="rId17"/>
    <sheet name="09.1.18." sheetId="22" r:id="rId18"/>
    <sheet name="09.2.1." sheetId="1" r:id="rId19"/>
    <sheet name="09.2.2." sheetId="62" r:id="rId20"/>
    <sheet name="09.2.3." sheetId="23" r:id="rId21"/>
    <sheet name="09.3.1." sheetId="2" r:id="rId22"/>
    <sheet name="09.3.2." sheetId="63" r:id="rId23"/>
    <sheet name="09.4.1." sheetId="45" r:id="rId24"/>
    <sheet name="09.4.2." sheetId="24" r:id="rId25"/>
    <sheet name="09.4.3." sheetId="89" r:id="rId26"/>
    <sheet name="09.5.1." sheetId="3" r:id="rId27"/>
    <sheet name="09.5.2." sheetId="64" r:id="rId28"/>
    <sheet name="09.5.3." sheetId="25" r:id="rId29"/>
    <sheet name="09.5.4." sheetId="26" r:id="rId30"/>
    <sheet name="09.6.1." sheetId="86" r:id="rId31"/>
    <sheet name="09.6.2." sheetId="65" r:id="rId32"/>
    <sheet name="09.7.1." sheetId="5" r:id="rId33"/>
    <sheet name="09.7.2." sheetId="66" r:id="rId34"/>
    <sheet name="09.8.1." sheetId="6" r:id="rId35"/>
    <sheet name="09.8.2." sheetId="67" r:id="rId36"/>
    <sheet name="09.9.1." sheetId="7" r:id="rId37"/>
    <sheet name="09.9.2." sheetId="68" r:id="rId38"/>
    <sheet name="09.10.1." sheetId="46" r:id="rId39"/>
    <sheet name="09.10.2." sheetId="69" r:id="rId40"/>
    <sheet name="09.11.1." sheetId="8" r:id="rId41"/>
    <sheet name="09.11.2." sheetId="70" r:id="rId42"/>
    <sheet name="09.11.3." sheetId="27" r:id="rId43"/>
    <sheet name="09.11.4." sheetId="28" r:id="rId44"/>
    <sheet name="09.12.1." sheetId="47" r:id="rId45"/>
    <sheet name="09.13.1." sheetId="35" r:id="rId46"/>
    <sheet name="09.13.2." sheetId="71" r:id="rId47"/>
    <sheet name="09.14.1." sheetId="36" r:id="rId48"/>
    <sheet name="09.14.2." sheetId="72" r:id="rId49"/>
    <sheet name="09.15.1." sheetId="37" r:id="rId50"/>
    <sheet name="09.15.2." sheetId="73" r:id="rId51"/>
    <sheet name="09.16.1." sheetId="38" r:id="rId52"/>
    <sheet name="09.16.2." sheetId="74" r:id="rId53"/>
    <sheet name="09.17.1." sheetId="39" r:id="rId54"/>
    <sheet name="09.17.2." sheetId="75" r:id="rId55"/>
    <sheet name="09.18.1." sheetId="40" r:id="rId56"/>
    <sheet name="09.18.2." sheetId="76" r:id="rId57"/>
    <sheet name="09.19.1." sheetId="41" r:id="rId58"/>
    <sheet name="09.19.2." sheetId="77" r:id="rId59"/>
    <sheet name="09.20.1." sheetId="42" r:id="rId60"/>
    <sheet name="09.20.2." sheetId="78" r:id="rId61"/>
    <sheet name="09.21.1." sheetId="43" r:id="rId62"/>
    <sheet name="09.21.2." sheetId="79" r:id="rId63"/>
    <sheet name="09.21.3." sheetId="29" r:id="rId64"/>
    <sheet name="09.21.4." sheetId="30" r:id="rId65"/>
    <sheet name="09.22.1." sheetId="44" r:id="rId66"/>
    <sheet name="09.22.2." sheetId="80" r:id="rId67"/>
    <sheet name="09.23.1." sheetId="9" r:id="rId68"/>
    <sheet name="09.23.2." sheetId="81" r:id="rId69"/>
    <sheet name="09.23.3." sheetId="31" r:id="rId70"/>
    <sheet name="09.23.4." sheetId="32" r:id="rId71"/>
    <sheet name="09.24.1." sheetId="10" r:id="rId72"/>
    <sheet name="09.24.2." sheetId="82" r:id="rId73"/>
    <sheet name="09.25.1." sheetId="11" r:id="rId74"/>
    <sheet name="09.25.2." sheetId="83" r:id="rId75"/>
    <sheet name="09.26.1." sheetId="12" r:id="rId76"/>
    <sheet name="09.26.2." sheetId="84" r:id="rId77"/>
    <sheet name="09.26.3." sheetId="33" r:id="rId78"/>
    <sheet name="09.27.1." sheetId="13" r:id="rId79"/>
    <sheet name="09.28.1." sheetId="48" r:id="rId80"/>
    <sheet name="09.28.2." sheetId="49" r:id="rId81"/>
    <sheet name="09.29.1." sheetId="14" r:id="rId82"/>
    <sheet name="09.29.2." sheetId="85" r:id="rId83"/>
    <sheet name="09.29.3." sheetId="34" r:id="rId84"/>
    <sheet name="09.30.1." sheetId="61" r:id="rId85"/>
  </sheets>
  <definedNames>
    <definedName name="_xlnm._FilterDatabase" localSheetId="0" hidden="1">'09.1.1.'!$A$18:$M$284</definedName>
    <definedName name="_xlnm._FilterDatabase" localSheetId="9" hidden="1">'09.1.10.'!$A$18:$M$284</definedName>
    <definedName name="_xlnm._FilterDatabase" localSheetId="10" hidden="1">'09.1.11.'!$A$18:$L$284</definedName>
    <definedName name="_xlnm._FilterDatabase" localSheetId="11" hidden="1">'09.1.12.'!$A$18:$L$284</definedName>
    <definedName name="_xlnm._FilterDatabase" localSheetId="12" hidden="1">'09.1.13.'!$A$18:$L$284</definedName>
    <definedName name="_xlnm._FilterDatabase" localSheetId="13" hidden="1">'09.1.14.'!$A$18:$L$284</definedName>
    <definedName name="_xlnm._FilterDatabase" localSheetId="14" hidden="1">'09.1.15.'!$A$18:$L$284</definedName>
    <definedName name="_xlnm._FilterDatabase" localSheetId="15" hidden="1">'09.1.16.'!$A$18:$L$284</definedName>
    <definedName name="_xlnm._FilterDatabase" localSheetId="16" hidden="1">'09.1.17.'!$A$18:$L$284</definedName>
    <definedName name="_xlnm._FilterDatabase" localSheetId="17" hidden="1">'09.1.18.'!$A$18:$L$284</definedName>
    <definedName name="_xlnm._FilterDatabase" localSheetId="1" hidden="1">'09.1.2.'!$A$18:$M$284</definedName>
    <definedName name="_xlnm._FilterDatabase" localSheetId="2" hidden="1">'09.1.3.'!$A$18:$M$284</definedName>
    <definedName name="_xlnm._FilterDatabase" localSheetId="3" hidden="1">'09.1.4.'!$A$18:$M$284</definedName>
    <definedName name="_xlnm._FilterDatabase" localSheetId="4" hidden="1">'09.1.5.'!$A$18:$M$284</definedName>
    <definedName name="_xlnm._FilterDatabase" localSheetId="5" hidden="1">'09.1.6.'!$A$18:$M$284</definedName>
    <definedName name="_xlnm._FilterDatabase" localSheetId="6" hidden="1">'09.1.7.'!$A$18:$M$284</definedName>
    <definedName name="_xlnm._FilterDatabase" localSheetId="7" hidden="1">'09.1.8.'!$A$18:$M$284</definedName>
    <definedName name="_xlnm._FilterDatabase" localSheetId="8" hidden="1">'09.1.9.'!$A$18:$M$284</definedName>
    <definedName name="_xlnm._FilterDatabase" localSheetId="38" hidden="1">'09.10.1.'!$A$18:$L$284</definedName>
    <definedName name="_xlnm._FilterDatabase" localSheetId="39" hidden="1">'09.10.2.'!$A$18:$L$284</definedName>
    <definedName name="_xlnm._FilterDatabase" localSheetId="40" hidden="1">'09.11.1.'!$A$18:$L$284</definedName>
    <definedName name="_xlnm._FilterDatabase" localSheetId="41" hidden="1">'09.11.2.'!$A$18:$L$284</definedName>
    <definedName name="_xlnm._FilterDatabase" localSheetId="42" hidden="1">'09.11.3.'!$A$18:$L$284</definedName>
    <definedName name="_xlnm._FilterDatabase" localSheetId="43" hidden="1">'09.11.4.'!$A$18:$L$284</definedName>
    <definedName name="_xlnm._FilterDatabase" localSheetId="44" hidden="1">'09.12.1.'!$A$18:$L$284</definedName>
    <definedName name="_xlnm._FilterDatabase" localSheetId="45" hidden="1">'09.13.1.'!$A$18:$L$284</definedName>
    <definedName name="_xlnm._FilterDatabase" localSheetId="46" hidden="1">'09.13.2.'!$A$18:$L$284</definedName>
    <definedName name="_xlnm._FilterDatabase" localSheetId="47" hidden="1">'09.14.1.'!$A$18:$L$284</definedName>
    <definedName name="_xlnm._FilterDatabase" localSheetId="48" hidden="1">'09.14.2.'!$A$18:$L$284</definedName>
    <definedName name="_xlnm._FilterDatabase" localSheetId="49" hidden="1">'09.15.1.'!$A$18:$L$284</definedName>
    <definedName name="_xlnm._FilterDatabase" localSheetId="50" hidden="1">'09.15.2.'!$A$18:$L$284</definedName>
    <definedName name="_xlnm._FilterDatabase" localSheetId="51" hidden="1">'09.16.1.'!$A$18:$L$284</definedName>
    <definedName name="_xlnm._FilterDatabase" localSheetId="52" hidden="1">'09.16.2.'!$A$18:$L$284</definedName>
    <definedName name="_xlnm._FilterDatabase" localSheetId="53" hidden="1">'09.17.1.'!$A$18:$L$284</definedName>
    <definedName name="_xlnm._FilterDatabase" localSheetId="54" hidden="1">'09.17.2.'!$A$18:$L$284</definedName>
    <definedName name="_xlnm._FilterDatabase" localSheetId="55" hidden="1">'09.18.1.'!$A$18:$L$284</definedName>
    <definedName name="_xlnm._FilterDatabase" localSheetId="56" hidden="1">'09.18.2.'!$A$18:$L$284</definedName>
    <definedName name="_xlnm._FilterDatabase" localSheetId="57" hidden="1">'09.19.1.'!$A$18:$L$284</definedName>
    <definedName name="_xlnm._FilterDatabase" localSheetId="58" hidden="1">'09.19.2.'!$A$18:$L$284</definedName>
    <definedName name="_xlnm._FilterDatabase" localSheetId="18" hidden="1">'09.2.1.'!$A$18:$L$284</definedName>
    <definedName name="_xlnm._FilterDatabase" localSheetId="19" hidden="1">'09.2.2.'!$A$18:$L$284</definedName>
    <definedName name="_xlnm._FilterDatabase" localSheetId="20" hidden="1">'09.2.3.'!$A$18:$L$284</definedName>
    <definedName name="_xlnm._FilterDatabase" localSheetId="59" hidden="1">'09.20.1.'!$A$18:$L$284</definedName>
    <definedName name="_xlnm._FilterDatabase" localSheetId="60" hidden="1">'09.20.2.'!$A$18:$L$284</definedName>
    <definedName name="_xlnm._FilterDatabase" localSheetId="61" hidden="1">'09.21.1.'!$A$18:$L$284</definedName>
    <definedName name="_xlnm._FilterDatabase" localSheetId="62" hidden="1">'09.21.2.'!$A$18:$L$284</definedName>
    <definedName name="_xlnm._FilterDatabase" localSheetId="63" hidden="1">'09.21.3.'!$A$18:$L$284</definedName>
    <definedName name="_xlnm._FilterDatabase" localSheetId="64" hidden="1">'09.21.4.'!$A$18:$L$284</definedName>
    <definedName name="_xlnm._FilterDatabase" localSheetId="65" hidden="1">'09.22.1.'!$A$18:$L$284</definedName>
    <definedName name="_xlnm._FilterDatabase" localSheetId="66" hidden="1">'09.22.2.'!$A$18:$L$284</definedName>
    <definedName name="_xlnm._FilterDatabase" localSheetId="67" hidden="1">'09.23.1.'!$A$18:$L$284</definedName>
    <definedName name="_xlnm._FilterDatabase" localSheetId="68" hidden="1">'09.23.2.'!$A$18:$L$284</definedName>
    <definedName name="_xlnm._FilterDatabase" localSheetId="69" hidden="1">'09.23.3.'!$A$18:$L$284</definedName>
    <definedName name="_xlnm._FilterDatabase" localSheetId="70" hidden="1">'09.23.4.'!$A$18:$L$284</definedName>
    <definedName name="_xlnm._FilterDatabase" localSheetId="71" hidden="1">'09.24.1.'!$A$18:$L$284</definedName>
    <definedName name="_xlnm._FilterDatabase" localSheetId="72" hidden="1">'09.24.2.'!$A$18:$L$284</definedName>
    <definedName name="_xlnm._FilterDatabase" localSheetId="73" hidden="1">'09.25.1.'!$A$18:$L$284</definedName>
    <definedName name="_xlnm._FilterDatabase" localSheetId="74" hidden="1">'09.25.2.'!$A$18:$L$284</definedName>
    <definedName name="_xlnm._FilterDatabase" localSheetId="75" hidden="1">'09.26.1.'!$A$18:$L$284</definedName>
    <definedName name="_xlnm._FilterDatabase" localSheetId="76" hidden="1">'09.26.2.'!$A$18:$L$284</definedName>
    <definedName name="_xlnm._FilterDatabase" localSheetId="77" hidden="1">'09.26.3.'!$A$18:$L$284</definedName>
    <definedName name="_xlnm._FilterDatabase" localSheetId="78" hidden="1">'09.27.1.'!$A$18:$L$284</definedName>
    <definedName name="_xlnm._FilterDatabase" localSheetId="79" hidden="1">'09.28.1.'!$A$18:$L$284</definedName>
    <definedName name="_xlnm._FilterDatabase" localSheetId="80" hidden="1">'09.28.2.'!$A$18:$M$284</definedName>
    <definedName name="_xlnm._FilterDatabase" localSheetId="81" hidden="1">'09.29.1.'!$A$18:$L$284</definedName>
    <definedName name="_xlnm._FilterDatabase" localSheetId="82" hidden="1">'09.29.2.'!$A$18:$L$284</definedName>
    <definedName name="_xlnm._FilterDatabase" localSheetId="83" hidden="1">'09.29.3.'!$A$18:$L$284</definedName>
    <definedName name="_xlnm._FilterDatabase" localSheetId="21" hidden="1">'09.3.1.'!$A$18:$L$284</definedName>
    <definedName name="_xlnm._FilterDatabase" localSheetId="22" hidden="1">'09.3.2.'!$A$18:$L$284</definedName>
    <definedName name="_xlnm._FilterDatabase" localSheetId="84" hidden="1">'09.30.1.'!$A$18:$L$284</definedName>
    <definedName name="_xlnm._FilterDatabase" localSheetId="23" hidden="1">'09.4.1.'!$A$18:$L$284</definedName>
    <definedName name="_xlnm._FilterDatabase" localSheetId="24" hidden="1">'09.4.2.'!$A$18:$L$284</definedName>
    <definedName name="_xlnm._FilterDatabase" localSheetId="25" hidden="1">'09.4.3.'!$A$18:$L$284</definedName>
    <definedName name="_xlnm._FilterDatabase" localSheetId="26" hidden="1">'09.5.1.'!$A$18:$L$284</definedName>
    <definedName name="_xlnm._FilterDatabase" localSheetId="27" hidden="1">'09.5.2.'!$A$18:$L$284</definedName>
    <definedName name="_xlnm._FilterDatabase" localSheetId="28" hidden="1">'09.5.3.'!$A$18:$L$284</definedName>
    <definedName name="_xlnm._FilterDatabase" localSheetId="29" hidden="1">'09.5.4.'!$A$18:$L$284</definedName>
    <definedName name="_xlnm._FilterDatabase" localSheetId="30" hidden="1">'09.6.1.'!$A$18:$L$284</definedName>
    <definedName name="_xlnm._FilterDatabase" localSheetId="31" hidden="1">'09.6.2.'!$A$18:$L$284</definedName>
    <definedName name="_xlnm._FilterDatabase" localSheetId="32" hidden="1">'09.7.1.'!$A$18:$L$284</definedName>
    <definedName name="_xlnm._FilterDatabase" localSheetId="33" hidden="1">'09.7.2.'!$A$18:$L$284</definedName>
    <definedName name="_xlnm._FilterDatabase" localSheetId="34" hidden="1">'09.8.1.'!$A$18:$L$284</definedName>
    <definedName name="_xlnm._FilterDatabase" localSheetId="35" hidden="1">'09.8.2.'!$A$18:$L$284</definedName>
    <definedName name="_xlnm._FilterDatabase" localSheetId="36" hidden="1">'09.9.1.'!$A$18:$L$284</definedName>
    <definedName name="_xlnm._FilterDatabase" localSheetId="37" hidden="1">'09.9.2.'!$A$18:$L$284</definedName>
    <definedName name="_xlnm.Print_Titles" localSheetId="0">'09.1.1.'!$18:$18</definedName>
    <definedName name="_xlnm.Print_Titles" localSheetId="9">'09.1.10.'!$18:$18</definedName>
    <definedName name="_xlnm.Print_Titles" localSheetId="10">'09.1.11.'!$18:$18</definedName>
    <definedName name="_xlnm.Print_Titles" localSheetId="11">'09.1.12.'!$18:$18</definedName>
    <definedName name="_xlnm.Print_Titles" localSheetId="12">'09.1.13.'!$18:$18</definedName>
    <definedName name="_xlnm.Print_Titles" localSheetId="13">'09.1.14.'!$18:$18</definedName>
    <definedName name="_xlnm.Print_Titles" localSheetId="14">'09.1.15.'!$18:$18</definedName>
    <definedName name="_xlnm.Print_Titles" localSheetId="15">'09.1.16.'!$18:$18</definedName>
    <definedName name="_xlnm.Print_Titles" localSheetId="16">'09.1.17.'!$18:$18</definedName>
    <definedName name="_xlnm.Print_Titles" localSheetId="17">'09.1.18.'!$18:$18</definedName>
    <definedName name="_xlnm.Print_Titles" localSheetId="1">'09.1.2.'!$18:$18</definedName>
    <definedName name="_xlnm.Print_Titles" localSheetId="2">'09.1.3.'!$18:$18</definedName>
    <definedName name="_xlnm.Print_Titles" localSheetId="3">'09.1.4.'!$18:$18</definedName>
    <definedName name="_xlnm.Print_Titles" localSheetId="4">'09.1.5.'!$18:$18</definedName>
    <definedName name="_xlnm.Print_Titles" localSheetId="5">'09.1.6.'!$18:$18</definedName>
    <definedName name="_xlnm.Print_Titles" localSheetId="6">'09.1.7.'!$18:$18</definedName>
    <definedName name="_xlnm.Print_Titles" localSheetId="7">'09.1.8.'!$18:$18</definedName>
    <definedName name="_xlnm.Print_Titles" localSheetId="8">'09.1.9.'!$18:$18</definedName>
    <definedName name="_xlnm.Print_Titles" localSheetId="38">'09.10.1.'!$18:$18</definedName>
    <definedName name="_xlnm.Print_Titles" localSheetId="39">'09.10.2.'!$18:$18</definedName>
    <definedName name="_xlnm.Print_Titles" localSheetId="40">'09.11.1.'!$18:$18</definedName>
    <definedName name="_xlnm.Print_Titles" localSheetId="41">'09.11.2.'!$18:$18</definedName>
    <definedName name="_xlnm.Print_Titles" localSheetId="42">'09.11.3.'!$18:$18</definedName>
    <definedName name="_xlnm.Print_Titles" localSheetId="43">'09.11.4.'!$18:$18</definedName>
    <definedName name="_xlnm.Print_Titles" localSheetId="44">'09.12.1.'!$18:$18</definedName>
    <definedName name="_xlnm.Print_Titles" localSheetId="45">'09.13.1.'!$18:$18</definedName>
    <definedName name="_xlnm.Print_Titles" localSheetId="46">'09.13.2.'!$18:$18</definedName>
    <definedName name="_xlnm.Print_Titles" localSheetId="47">'09.14.1.'!$18:$18</definedName>
    <definedName name="_xlnm.Print_Titles" localSheetId="48">'09.14.2.'!$18:$18</definedName>
    <definedName name="_xlnm.Print_Titles" localSheetId="49">'09.15.1.'!$18:$18</definedName>
    <definedName name="_xlnm.Print_Titles" localSheetId="50">'09.15.2.'!$18:$18</definedName>
    <definedName name="_xlnm.Print_Titles" localSheetId="51">'09.16.1.'!$18:$18</definedName>
    <definedName name="_xlnm.Print_Titles" localSheetId="52">'09.16.2.'!$18:$18</definedName>
    <definedName name="_xlnm.Print_Titles" localSheetId="53">'09.17.1.'!$18:$18</definedName>
    <definedName name="_xlnm.Print_Titles" localSheetId="54">'09.17.2.'!$18:$18</definedName>
    <definedName name="_xlnm.Print_Titles" localSheetId="55">'09.18.1.'!$18:$18</definedName>
    <definedName name="_xlnm.Print_Titles" localSheetId="56">'09.18.2.'!$18:$18</definedName>
    <definedName name="_xlnm.Print_Titles" localSheetId="57">'09.19.1.'!$18:$18</definedName>
    <definedName name="_xlnm.Print_Titles" localSheetId="58">'09.19.2.'!$18:$18</definedName>
    <definedName name="_xlnm.Print_Titles" localSheetId="18">'09.2.1.'!$18:$18</definedName>
    <definedName name="_xlnm.Print_Titles" localSheetId="19">'09.2.2.'!$18:$18</definedName>
    <definedName name="_xlnm.Print_Titles" localSheetId="20">'09.2.3.'!$18:$18</definedName>
    <definedName name="_xlnm.Print_Titles" localSheetId="59">'09.20.1.'!$18:$18</definedName>
    <definedName name="_xlnm.Print_Titles" localSheetId="60">'09.20.2.'!$18:$18</definedName>
    <definedName name="_xlnm.Print_Titles" localSheetId="61">'09.21.1.'!$18:$18</definedName>
    <definedName name="_xlnm.Print_Titles" localSheetId="62">'09.21.2.'!$18:$18</definedName>
    <definedName name="_xlnm.Print_Titles" localSheetId="63">'09.21.3.'!$18:$18</definedName>
    <definedName name="_xlnm.Print_Titles" localSheetId="64">'09.21.4.'!$18:$18</definedName>
    <definedName name="_xlnm.Print_Titles" localSheetId="65">'09.22.1.'!$18:$18</definedName>
    <definedName name="_xlnm.Print_Titles" localSheetId="66">'09.22.2.'!$18:$18</definedName>
    <definedName name="_xlnm.Print_Titles" localSheetId="67">'09.23.1.'!$18:$18</definedName>
    <definedName name="_xlnm.Print_Titles" localSheetId="68">'09.23.2.'!$18:$18</definedName>
    <definedName name="_xlnm.Print_Titles" localSheetId="69">'09.23.3.'!$18:$18</definedName>
    <definedName name="_xlnm.Print_Titles" localSheetId="70">'09.23.4.'!$18:$18</definedName>
    <definedName name="_xlnm.Print_Titles" localSheetId="71">'09.24.1.'!$18:$18</definedName>
    <definedName name="_xlnm.Print_Titles" localSheetId="72">'09.24.2.'!$18:$18</definedName>
    <definedName name="_xlnm.Print_Titles" localSheetId="73">'09.25.1.'!$18:$18</definedName>
    <definedName name="_xlnm.Print_Titles" localSheetId="74">'09.25.2.'!$18:$18</definedName>
    <definedName name="_xlnm.Print_Titles" localSheetId="75">'09.26.1.'!$18:$18</definedName>
    <definedName name="_xlnm.Print_Titles" localSheetId="76">'09.26.2.'!$18:$18</definedName>
    <definedName name="_xlnm.Print_Titles" localSheetId="77">'09.26.3.'!$18:$18</definedName>
    <definedName name="_xlnm.Print_Titles" localSheetId="78">'09.27.1.'!$18:$18</definedName>
    <definedName name="_xlnm.Print_Titles" localSheetId="79">'09.28.1.'!$18:$18</definedName>
    <definedName name="_xlnm.Print_Titles" localSheetId="80">'09.28.2.'!$18:$18</definedName>
    <definedName name="_xlnm.Print_Titles" localSheetId="81">'09.29.1.'!$18:$18</definedName>
    <definedName name="_xlnm.Print_Titles" localSheetId="82">'09.29.2.'!$18:$18</definedName>
    <definedName name="_xlnm.Print_Titles" localSheetId="83">'09.29.3.'!$18:$18</definedName>
    <definedName name="_xlnm.Print_Titles" localSheetId="21">'09.3.1.'!$18:$18</definedName>
    <definedName name="_xlnm.Print_Titles" localSheetId="22">'09.3.2.'!$18:$18</definedName>
    <definedName name="_xlnm.Print_Titles" localSheetId="84">'09.30.1.'!$18:$18</definedName>
    <definedName name="_xlnm.Print_Titles" localSheetId="23">'09.4.1.'!$18:$18</definedName>
    <definedName name="_xlnm.Print_Titles" localSheetId="24">'09.4.2.'!$18:$18</definedName>
    <definedName name="_xlnm.Print_Titles" localSheetId="25">'09.4.3.'!$18:$18</definedName>
    <definedName name="_xlnm.Print_Titles" localSheetId="26">'09.5.1.'!$18:$18</definedName>
    <definedName name="_xlnm.Print_Titles" localSheetId="27">'09.5.2.'!$18:$18</definedName>
    <definedName name="_xlnm.Print_Titles" localSheetId="28">'09.5.3.'!$18:$18</definedName>
    <definedName name="_xlnm.Print_Titles" localSheetId="29">'09.5.4.'!$18:$18</definedName>
    <definedName name="_xlnm.Print_Titles" localSheetId="30">'09.6.1.'!$18:$18</definedName>
    <definedName name="_xlnm.Print_Titles" localSheetId="31">'09.6.2.'!$18:$18</definedName>
    <definedName name="_xlnm.Print_Titles" localSheetId="32">'09.7.1.'!$18:$18</definedName>
    <definedName name="_xlnm.Print_Titles" localSheetId="33">'09.7.2.'!$18:$18</definedName>
    <definedName name="_xlnm.Print_Titles" localSheetId="34">'09.8.1.'!$18:$18</definedName>
    <definedName name="_xlnm.Print_Titles" localSheetId="35">'09.8.2.'!$18:$18</definedName>
    <definedName name="_xlnm.Print_Titles" localSheetId="36">'09.9.1.'!$18:$18</definedName>
    <definedName name="_xlnm.Print_Titles" localSheetId="37">'09.9.2.'!$18:$18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84" i="93" l="1"/>
  <c r="C284" i="93"/>
  <c r="H283" i="93"/>
  <c r="C283" i="93"/>
  <c r="H282" i="93"/>
  <c r="C282" i="93"/>
  <c r="H281" i="93"/>
  <c r="C281" i="93"/>
  <c r="H280" i="93"/>
  <c r="C280" i="93"/>
  <c r="H279" i="93"/>
  <c r="C279" i="93"/>
  <c r="H278" i="93"/>
  <c r="C278" i="93"/>
  <c r="H277" i="93"/>
  <c r="C277" i="93"/>
  <c r="L276" i="93"/>
  <c r="K276" i="93"/>
  <c r="J276" i="93"/>
  <c r="I276" i="93"/>
  <c r="G276" i="93"/>
  <c r="F276" i="93"/>
  <c r="E276" i="93"/>
  <c r="D276" i="93"/>
  <c r="H271" i="93"/>
  <c r="C271" i="93"/>
  <c r="H270" i="93"/>
  <c r="C270" i="93"/>
  <c r="L269" i="93"/>
  <c r="K269" i="93"/>
  <c r="J269" i="93"/>
  <c r="I269" i="93"/>
  <c r="G269" i="93"/>
  <c r="F269" i="93"/>
  <c r="E269" i="93"/>
  <c r="C269" i="93" s="1"/>
  <c r="D269" i="93"/>
  <c r="I267" i="93"/>
  <c r="H268" i="93"/>
  <c r="C268" i="93"/>
  <c r="L267" i="93"/>
  <c r="K267" i="93"/>
  <c r="K266" i="93" s="1"/>
  <c r="K265" i="93" s="1"/>
  <c r="J267" i="93"/>
  <c r="J266" i="93" s="1"/>
  <c r="G267" i="93"/>
  <c r="G266" i="93" s="1"/>
  <c r="G265" i="93" s="1"/>
  <c r="F267" i="93"/>
  <c r="E267" i="93"/>
  <c r="E266" i="93" s="1"/>
  <c r="E265" i="93" s="1"/>
  <c r="D267" i="93"/>
  <c r="L266" i="93"/>
  <c r="L265" i="93" s="1"/>
  <c r="D266" i="93"/>
  <c r="J265" i="93"/>
  <c r="C264" i="93"/>
  <c r="L263" i="93"/>
  <c r="K263" i="93"/>
  <c r="J263" i="93"/>
  <c r="G263" i="93"/>
  <c r="F263" i="93"/>
  <c r="E263" i="93"/>
  <c r="D263" i="93"/>
  <c r="C263" i="93"/>
  <c r="H262" i="93"/>
  <c r="C262" i="93"/>
  <c r="H261" i="93"/>
  <c r="C261" i="93"/>
  <c r="H260" i="93"/>
  <c r="C260" i="93"/>
  <c r="H259" i="93"/>
  <c r="C259" i="93"/>
  <c r="H258" i="93"/>
  <c r="C258" i="93"/>
  <c r="L257" i="93"/>
  <c r="L253" i="93" s="1"/>
  <c r="L252" i="93" s="1"/>
  <c r="K257" i="93"/>
  <c r="K253" i="93" s="1"/>
  <c r="K252" i="93" s="1"/>
  <c r="J257" i="93"/>
  <c r="I257" i="93"/>
  <c r="G257" i="93"/>
  <c r="G253" i="93" s="1"/>
  <c r="G252" i="93" s="1"/>
  <c r="F257" i="93"/>
  <c r="E257" i="93"/>
  <c r="D257" i="93"/>
  <c r="H256" i="93"/>
  <c r="C256" i="93"/>
  <c r="H255" i="93"/>
  <c r="C255" i="93"/>
  <c r="C254" i="93"/>
  <c r="J253" i="93"/>
  <c r="J252" i="93" s="1"/>
  <c r="F253" i="93"/>
  <c r="F252" i="93" s="1"/>
  <c r="E253" i="93"/>
  <c r="E252" i="93"/>
  <c r="I250" i="93"/>
  <c r="H251" i="93"/>
  <c r="C251" i="93"/>
  <c r="L250" i="93"/>
  <c r="K250" i="93"/>
  <c r="J250" i="93"/>
  <c r="G250" i="93"/>
  <c r="F250" i="93"/>
  <c r="E250" i="93"/>
  <c r="D250" i="93"/>
  <c r="C249" i="93"/>
  <c r="H248" i="93"/>
  <c r="C248" i="93"/>
  <c r="H247" i="93"/>
  <c r="C247" i="93"/>
  <c r="H246" i="93"/>
  <c r="C246" i="93"/>
  <c r="L245" i="93"/>
  <c r="K245" i="93"/>
  <c r="J245" i="93"/>
  <c r="G245" i="93"/>
  <c r="F245" i="93"/>
  <c r="E245" i="93"/>
  <c r="D245" i="93"/>
  <c r="H244" i="93"/>
  <c r="C244" i="93"/>
  <c r="H243" i="93"/>
  <c r="C243" i="93"/>
  <c r="C242" i="93"/>
  <c r="L241" i="93"/>
  <c r="K241" i="93"/>
  <c r="K240" i="93" s="1"/>
  <c r="J241" i="93"/>
  <c r="J240" i="93" s="1"/>
  <c r="G241" i="93"/>
  <c r="G240" i="93" s="1"/>
  <c r="F241" i="93"/>
  <c r="F240" i="93" s="1"/>
  <c r="E241" i="93"/>
  <c r="D241" i="93"/>
  <c r="E240" i="93"/>
  <c r="H239" i="93"/>
  <c r="C239" i="93"/>
  <c r="H238" i="93"/>
  <c r="C238" i="93"/>
  <c r="H237" i="93"/>
  <c r="C237" i="93"/>
  <c r="H236" i="93"/>
  <c r="C236" i="93"/>
  <c r="H235" i="93"/>
  <c r="C235" i="93"/>
  <c r="H234" i="93"/>
  <c r="C234" i="93"/>
  <c r="L233" i="93"/>
  <c r="K233" i="93"/>
  <c r="J233" i="93"/>
  <c r="J232" i="93" s="1"/>
  <c r="G233" i="93"/>
  <c r="G232" i="93" s="1"/>
  <c r="F233" i="93"/>
  <c r="F232" i="93" s="1"/>
  <c r="E233" i="93"/>
  <c r="D233" i="93"/>
  <c r="L232" i="93"/>
  <c r="K232" i="93"/>
  <c r="D232" i="93"/>
  <c r="H231" i="93"/>
  <c r="C231" i="93"/>
  <c r="H230" i="93"/>
  <c r="C230" i="93"/>
  <c r="H229" i="93"/>
  <c r="C229" i="93"/>
  <c r="H228" i="93"/>
  <c r="C228" i="93"/>
  <c r="L227" i="93"/>
  <c r="K227" i="93"/>
  <c r="J227" i="93"/>
  <c r="I227" i="93"/>
  <c r="G227" i="93"/>
  <c r="F227" i="93"/>
  <c r="E227" i="93"/>
  <c r="D227" i="93"/>
  <c r="H226" i="93"/>
  <c r="C226" i="93"/>
  <c r="H225" i="93"/>
  <c r="C225" i="93"/>
  <c r="H224" i="93"/>
  <c r="C224" i="93"/>
  <c r="C223" i="93"/>
  <c r="H222" i="93"/>
  <c r="C222" i="93"/>
  <c r="H221" i="93"/>
  <c r="C221" i="93"/>
  <c r="H220" i="93"/>
  <c r="C220" i="93"/>
  <c r="L219" i="93"/>
  <c r="K219" i="93"/>
  <c r="J219" i="93"/>
  <c r="G219" i="93"/>
  <c r="F219" i="93"/>
  <c r="E219" i="93"/>
  <c r="D219" i="93"/>
  <c r="H218" i="93"/>
  <c r="C218" i="93"/>
  <c r="I216" i="93"/>
  <c r="H217" i="93"/>
  <c r="C217" i="93"/>
  <c r="L216" i="93"/>
  <c r="K216" i="93"/>
  <c r="J216" i="93"/>
  <c r="H216" i="93"/>
  <c r="G216" i="93"/>
  <c r="F216" i="93"/>
  <c r="E216" i="93"/>
  <c r="D216" i="93"/>
  <c r="H215" i="93"/>
  <c r="C215" i="93"/>
  <c r="L214" i="93"/>
  <c r="K214" i="93"/>
  <c r="K212" i="93" s="1"/>
  <c r="K211" i="93" s="1"/>
  <c r="J214" i="93"/>
  <c r="I214" i="93"/>
  <c r="G214" i="93"/>
  <c r="F214" i="93"/>
  <c r="F212" i="93" s="1"/>
  <c r="E214" i="93"/>
  <c r="D214" i="93"/>
  <c r="H213" i="93"/>
  <c r="C213" i="93"/>
  <c r="J212" i="93"/>
  <c r="H210" i="93"/>
  <c r="C210" i="93"/>
  <c r="I208" i="93"/>
  <c r="H209" i="93"/>
  <c r="C209" i="93"/>
  <c r="L208" i="93"/>
  <c r="K208" i="93"/>
  <c r="J208" i="93"/>
  <c r="G208" i="93"/>
  <c r="F208" i="93"/>
  <c r="E208" i="93"/>
  <c r="D208" i="93"/>
  <c r="H207" i="93"/>
  <c r="D207" i="93"/>
  <c r="C207" i="93" s="1"/>
  <c r="H206" i="93"/>
  <c r="D206" i="93"/>
  <c r="C206" i="93" s="1"/>
  <c r="H205" i="93"/>
  <c r="C205" i="93"/>
  <c r="H204" i="93"/>
  <c r="C204" i="93"/>
  <c r="H203" i="93"/>
  <c r="C203" i="93"/>
  <c r="H202" i="93"/>
  <c r="C202" i="93"/>
  <c r="H201" i="93"/>
  <c r="C201" i="93"/>
  <c r="I199" i="93"/>
  <c r="H200" i="93"/>
  <c r="C200" i="93"/>
  <c r="L199" i="93"/>
  <c r="K199" i="93"/>
  <c r="J199" i="93"/>
  <c r="G199" i="93"/>
  <c r="F199" i="93"/>
  <c r="F187" i="93" s="1"/>
  <c r="F182" i="93" s="1"/>
  <c r="E199" i="93"/>
  <c r="D199" i="93"/>
  <c r="H198" i="93"/>
  <c r="C198" i="93"/>
  <c r="H197" i="93"/>
  <c r="C197" i="93"/>
  <c r="H196" i="93"/>
  <c r="C196" i="93"/>
  <c r="H195" i="93"/>
  <c r="C195" i="93"/>
  <c r="H194" i="93"/>
  <c r="C194" i="93"/>
  <c r="H193" i="93"/>
  <c r="C193" i="93"/>
  <c r="H192" i="93"/>
  <c r="C192" i="93"/>
  <c r="H191" i="93"/>
  <c r="C191" i="93"/>
  <c r="H190" i="93"/>
  <c r="C190" i="93"/>
  <c r="H189" i="93"/>
  <c r="C189" i="93"/>
  <c r="L188" i="93"/>
  <c r="K188" i="93"/>
  <c r="K187" i="93" s="1"/>
  <c r="J188" i="93"/>
  <c r="G188" i="93"/>
  <c r="G187" i="93" s="1"/>
  <c r="F188" i="93"/>
  <c r="E188" i="93"/>
  <c r="D188" i="93"/>
  <c r="J187" i="93"/>
  <c r="J182" i="93" s="1"/>
  <c r="E187" i="93"/>
  <c r="H186" i="93"/>
  <c r="C186" i="93"/>
  <c r="H185" i="93"/>
  <c r="C185" i="93"/>
  <c r="H184" i="93"/>
  <c r="C184" i="93"/>
  <c r="L183" i="93"/>
  <c r="K183" i="93"/>
  <c r="K182" i="93" s="1"/>
  <c r="J183" i="93"/>
  <c r="I183" i="93"/>
  <c r="G183" i="93"/>
  <c r="F183" i="93"/>
  <c r="E183" i="93"/>
  <c r="D183" i="93"/>
  <c r="H180" i="93"/>
  <c r="C180" i="93"/>
  <c r="L179" i="93"/>
  <c r="K179" i="93"/>
  <c r="J179" i="93"/>
  <c r="I179" i="93"/>
  <c r="I178" i="93" s="1"/>
  <c r="G179" i="93"/>
  <c r="F179" i="93"/>
  <c r="F178" i="93" s="1"/>
  <c r="E179" i="93"/>
  <c r="E178" i="93" s="1"/>
  <c r="D179" i="93"/>
  <c r="L178" i="93"/>
  <c r="K178" i="93"/>
  <c r="G178" i="93"/>
  <c r="D178" i="93"/>
  <c r="H177" i="93"/>
  <c r="C177" i="93"/>
  <c r="I175" i="93"/>
  <c r="I174" i="93" s="1"/>
  <c r="H176" i="93"/>
  <c r="C176" i="93"/>
  <c r="L175" i="93"/>
  <c r="L174" i="93" s="1"/>
  <c r="K175" i="93"/>
  <c r="K174" i="93" s="1"/>
  <c r="J175" i="93"/>
  <c r="G175" i="93"/>
  <c r="F175" i="93"/>
  <c r="F174" i="93" s="1"/>
  <c r="E175" i="93"/>
  <c r="D175" i="93"/>
  <c r="D174" i="93"/>
  <c r="C173" i="93"/>
  <c r="H172" i="93"/>
  <c r="C172" i="93"/>
  <c r="L171" i="93"/>
  <c r="K171" i="93"/>
  <c r="J171" i="93"/>
  <c r="G171" i="93"/>
  <c r="F171" i="93"/>
  <c r="E171" i="93"/>
  <c r="D171" i="93"/>
  <c r="C171" i="93" s="1"/>
  <c r="H170" i="93"/>
  <c r="C170" i="93"/>
  <c r="H169" i="93"/>
  <c r="C169" i="93"/>
  <c r="H168" i="93"/>
  <c r="C168" i="93"/>
  <c r="H167" i="93"/>
  <c r="C167" i="93"/>
  <c r="L166" i="93"/>
  <c r="K166" i="93"/>
  <c r="J166" i="93"/>
  <c r="G166" i="93"/>
  <c r="F166" i="93"/>
  <c r="E166" i="93"/>
  <c r="D166" i="93"/>
  <c r="C165" i="93"/>
  <c r="H164" i="93"/>
  <c r="C164" i="93"/>
  <c r="H163" i="93"/>
  <c r="C163" i="93"/>
  <c r="L162" i="93"/>
  <c r="K162" i="93"/>
  <c r="J162" i="93"/>
  <c r="G162" i="93"/>
  <c r="G161" i="93" s="1"/>
  <c r="G160" i="93" s="1"/>
  <c r="F162" i="93"/>
  <c r="F161" i="93" s="1"/>
  <c r="F160" i="93" s="1"/>
  <c r="E162" i="93"/>
  <c r="D162" i="93"/>
  <c r="K161" i="93"/>
  <c r="K160" i="93" s="1"/>
  <c r="H159" i="93"/>
  <c r="C159" i="93"/>
  <c r="H158" i="93"/>
  <c r="C158" i="93"/>
  <c r="H157" i="93"/>
  <c r="C157" i="93"/>
  <c r="H156" i="93"/>
  <c r="C156" i="93"/>
  <c r="H155" i="93"/>
  <c r="C155" i="93"/>
  <c r="C154" i="93"/>
  <c r="L153" i="93"/>
  <c r="K153" i="93"/>
  <c r="K152" i="93" s="1"/>
  <c r="J153" i="93"/>
  <c r="J152" i="93" s="1"/>
  <c r="G153" i="93"/>
  <c r="G152" i="93" s="1"/>
  <c r="F153" i="93"/>
  <c r="F152" i="93" s="1"/>
  <c r="E153" i="93"/>
  <c r="D153" i="93"/>
  <c r="L152" i="93"/>
  <c r="E152" i="93"/>
  <c r="D152" i="93"/>
  <c r="H151" i="93"/>
  <c r="C151" i="93"/>
  <c r="H150" i="93"/>
  <c r="C150" i="93"/>
  <c r="H149" i="93"/>
  <c r="C149" i="93"/>
  <c r="H148" i="93"/>
  <c r="C148" i="93"/>
  <c r="L147" i="93"/>
  <c r="K147" i="93"/>
  <c r="J147" i="93"/>
  <c r="G147" i="93"/>
  <c r="F147" i="93"/>
  <c r="E147" i="93"/>
  <c r="D147" i="93"/>
  <c r="H146" i="93"/>
  <c r="C146" i="93"/>
  <c r="H145" i="93"/>
  <c r="C145" i="93"/>
  <c r="H144" i="93"/>
  <c r="C144" i="93"/>
  <c r="H143" i="93"/>
  <c r="C143" i="93"/>
  <c r="H142" i="93"/>
  <c r="C142" i="93"/>
  <c r="H141" i="93"/>
  <c r="C141" i="93"/>
  <c r="C140" i="93"/>
  <c r="H139" i="93"/>
  <c r="C139" i="93"/>
  <c r="L138" i="93"/>
  <c r="K138" i="93"/>
  <c r="J138" i="93"/>
  <c r="G138" i="93"/>
  <c r="F138" i="93"/>
  <c r="E138" i="93"/>
  <c r="D138" i="93"/>
  <c r="H137" i="93"/>
  <c r="C137" i="93"/>
  <c r="H136" i="93"/>
  <c r="C136" i="93"/>
  <c r="H135" i="93"/>
  <c r="C135" i="93"/>
  <c r="L134" i="93"/>
  <c r="K134" i="93"/>
  <c r="J134" i="93"/>
  <c r="G134" i="93"/>
  <c r="F134" i="93"/>
  <c r="E134" i="93"/>
  <c r="D134" i="93"/>
  <c r="H133" i="93"/>
  <c r="C133" i="93"/>
  <c r="H132" i="93"/>
  <c r="C132" i="93"/>
  <c r="L131" i="93"/>
  <c r="K131" i="93"/>
  <c r="J131" i="93"/>
  <c r="I131" i="93"/>
  <c r="G131" i="93"/>
  <c r="F131" i="93"/>
  <c r="E131" i="93"/>
  <c r="C131" i="93" s="1"/>
  <c r="D131" i="93"/>
  <c r="H130" i="93"/>
  <c r="C130" i="93"/>
  <c r="H129" i="93"/>
  <c r="C129" i="93"/>
  <c r="H128" i="93"/>
  <c r="C128" i="93"/>
  <c r="C127" i="93"/>
  <c r="L126" i="93"/>
  <c r="K126" i="93"/>
  <c r="J126" i="93"/>
  <c r="G126" i="93"/>
  <c r="F126" i="93"/>
  <c r="E126" i="93"/>
  <c r="D126" i="93"/>
  <c r="C126" i="93"/>
  <c r="H125" i="93"/>
  <c r="C125" i="93"/>
  <c r="H124" i="93"/>
  <c r="C124" i="93"/>
  <c r="H123" i="93"/>
  <c r="C123" i="93"/>
  <c r="H122" i="93"/>
  <c r="C122" i="93"/>
  <c r="L121" i="93"/>
  <c r="K121" i="93"/>
  <c r="J121" i="93"/>
  <c r="G121" i="93"/>
  <c r="G120" i="93" s="1"/>
  <c r="F121" i="93"/>
  <c r="E121" i="93"/>
  <c r="D121" i="93"/>
  <c r="K120" i="93"/>
  <c r="H119" i="93"/>
  <c r="C119" i="93"/>
  <c r="H118" i="93"/>
  <c r="C118" i="93"/>
  <c r="H117" i="93"/>
  <c r="C117" i="93"/>
  <c r="H116" i="93"/>
  <c r="C116" i="93"/>
  <c r="H115" i="93"/>
  <c r="C115" i="93"/>
  <c r="L114" i="93"/>
  <c r="K114" i="93"/>
  <c r="J114" i="93"/>
  <c r="G114" i="93"/>
  <c r="F114" i="93"/>
  <c r="E114" i="93"/>
  <c r="D114" i="93"/>
  <c r="H113" i="93"/>
  <c r="C113" i="93"/>
  <c r="H112" i="93"/>
  <c r="C112" i="93"/>
  <c r="H111" i="93"/>
  <c r="C111" i="93"/>
  <c r="H110" i="93"/>
  <c r="C110" i="93"/>
  <c r="H109" i="93"/>
  <c r="C109" i="93"/>
  <c r="L108" i="93"/>
  <c r="K108" i="93"/>
  <c r="J108" i="93"/>
  <c r="G108" i="93"/>
  <c r="F108" i="93"/>
  <c r="E108" i="93"/>
  <c r="D108" i="93"/>
  <c r="H107" i="93"/>
  <c r="C107" i="93"/>
  <c r="H106" i="93"/>
  <c r="C106" i="93"/>
  <c r="H105" i="93"/>
  <c r="C105" i="93"/>
  <c r="H104" i="93"/>
  <c r="C104" i="93"/>
  <c r="H103" i="93"/>
  <c r="C103" i="93"/>
  <c r="H102" i="93"/>
  <c r="C102" i="93"/>
  <c r="H101" i="93"/>
  <c r="C101" i="93"/>
  <c r="D100" i="93"/>
  <c r="C100" i="93" s="1"/>
  <c r="L99" i="93"/>
  <c r="K99" i="93"/>
  <c r="J99" i="93"/>
  <c r="G99" i="93"/>
  <c r="F99" i="93"/>
  <c r="E99" i="93"/>
  <c r="D99" i="93"/>
  <c r="H98" i="93"/>
  <c r="D98" i="93"/>
  <c r="C98" i="93" s="1"/>
  <c r="H97" i="93"/>
  <c r="C97" i="93"/>
  <c r="H96" i="93"/>
  <c r="C96" i="93"/>
  <c r="H95" i="93"/>
  <c r="C95" i="93"/>
  <c r="H94" i="93"/>
  <c r="C94" i="93"/>
  <c r="H93" i="93"/>
  <c r="C93" i="93"/>
  <c r="I91" i="93"/>
  <c r="H92" i="93"/>
  <c r="C92" i="93"/>
  <c r="L91" i="93"/>
  <c r="K91" i="93"/>
  <c r="J91" i="93"/>
  <c r="H91" i="93"/>
  <c r="G91" i="93"/>
  <c r="F91" i="93"/>
  <c r="E91" i="93"/>
  <c r="D91" i="93"/>
  <c r="H90" i="93"/>
  <c r="C90" i="93"/>
  <c r="H89" i="93"/>
  <c r="C89" i="93"/>
  <c r="H88" i="93"/>
  <c r="C88" i="93"/>
  <c r="H87" i="93"/>
  <c r="C87" i="93"/>
  <c r="H86" i="93"/>
  <c r="C86" i="93"/>
  <c r="L85" i="93"/>
  <c r="K85" i="93"/>
  <c r="K83" i="93" s="1"/>
  <c r="J85" i="93"/>
  <c r="I85" i="93"/>
  <c r="G85" i="93"/>
  <c r="F85" i="93"/>
  <c r="F83" i="93" s="1"/>
  <c r="E85" i="93"/>
  <c r="D85" i="93"/>
  <c r="H84" i="93"/>
  <c r="C84" i="93"/>
  <c r="J83" i="93"/>
  <c r="C82" i="93"/>
  <c r="H81" i="93"/>
  <c r="C81" i="93"/>
  <c r="L80" i="93"/>
  <c r="K80" i="93"/>
  <c r="J80" i="93"/>
  <c r="G80" i="93"/>
  <c r="F80" i="93"/>
  <c r="E80" i="93"/>
  <c r="D80" i="93"/>
  <c r="C80" i="93" s="1"/>
  <c r="C79" i="93"/>
  <c r="H78" i="93"/>
  <c r="C78" i="93"/>
  <c r="L77" i="93"/>
  <c r="L76" i="93" s="1"/>
  <c r="K77" i="93"/>
  <c r="J77" i="93"/>
  <c r="G77" i="93"/>
  <c r="F77" i="93"/>
  <c r="F76" i="93" s="1"/>
  <c r="E77" i="93"/>
  <c r="E76" i="93" s="1"/>
  <c r="D77" i="93"/>
  <c r="K76" i="93"/>
  <c r="G76" i="93"/>
  <c r="H74" i="93"/>
  <c r="C74" i="93"/>
  <c r="H73" i="93"/>
  <c r="C73" i="93"/>
  <c r="H72" i="93"/>
  <c r="C72" i="93"/>
  <c r="H71" i="93"/>
  <c r="C71" i="93"/>
  <c r="C70" i="93"/>
  <c r="L69" i="93"/>
  <c r="K69" i="93"/>
  <c r="K67" i="93" s="1"/>
  <c r="J69" i="93"/>
  <c r="G69" i="93"/>
  <c r="G67" i="93" s="1"/>
  <c r="F69" i="93"/>
  <c r="E69" i="93"/>
  <c r="E67" i="93" s="1"/>
  <c r="D69" i="93"/>
  <c r="H68" i="93"/>
  <c r="C68" i="93"/>
  <c r="L67" i="93"/>
  <c r="J67" i="93"/>
  <c r="F67" i="93"/>
  <c r="D67" i="93"/>
  <c r="H66" i="93"/>
  <c r="C66" i="93"/>
  <c r="H65" i="93"/>
  <c r="C65" i="93"/>
  <c r="H64" i="93"/>
  <c r="C64" i="93"/>
  <c r="H63" i="93"/>
  <c r="C63" i="93"/>
  <c r="H62" i="93"/>
  <c r="C62" i="93"/>
  <c r="H61" i="93"/>
  <c r="C61" i="93"/>
  <c r="C60" i="93"/>
  <c r="H59" i="93"/>
  <c r="C59" i="93"/>
  <c r="L58" i="93"/>
  <c r="K58" i="93"/>
  <c r="J58" i="93"/>
  <c r="G58" i="93"/>
  <c r="F58" i="93"/>
  <c r="E58" i="93"/>
  <c r="D58" i="93"/>
  <c r="C57" i="93"/>
  <c r="H56" i="93"/>
  <c r="C56" i="93"/>
  <c r="L55" i="93"/>
  <c r="K55" i="93"/>
  <c r="K54" i="93" s="1"/>
  <c r="K53" i="93" s="1"/>
  <c r="J55" i="93"/>
  <c r="J54" i="93" s="1"/>
  <c r="G55" i="93"/>
  <c r="F55" i="93"/>
  <c r="F54" i="93" s="1"/>
  <c r="E55" i="93"/>
  <c r="E54" i="93" s="1"/>
  <c r="E53" i="93" s="1"/>
  <c r="D55" i="93"/>
  <c r="L54" i="93"/>
  <c r="L53" i="93" s="1"/>
  <c r="G54" i="93"/>
  <c r="D54" i="93"/>
  <c r="J53" i="93"/>
  <c r="H47" i="93"/>
  <c r="C47" i="93"/>
  <c r="H46" i="93"/>
  <c r="C46" i="93"/>
  <c r="L45" i="93"/>
  <c r="G45" i="93"/>
  <c r="H44" i="93"/>
  <c r="C44" i="93"/>
  <c r="K43" i="93"/>
  <c r="J43" i="93"/>
  <c r="I43" i="93"/>
  <c r="F43" i="93"/>
  <c r="E43" i="93"/>
  <c r="D43" i="93"/>
  <c r="H42" i="93"/>
  <c r="C42" i="93"/>
  <c r="I41" i="93"/>
  <c r="H41" i="93" s="1"/>
  <c r="D41" i="93"/>
  <c r="C41" i="93" s="1"/>
  <c r="H40" i="93"/>
  <c r="C40" i="93"/>
  <c r="H39" i="93"/>
  <c r="C39" i="93"/>
  <c r="H38" i="93"/>
  <c r="C38" i="93"/>
  <c r="H37" i="93"/>
  <c r="C37" i="93"/>
  <c r="K36" i="93"/>
  <c r="H36" i="93" s="1"/>
  <c r="F36" i="93"/>
  <c r="C36" i="93" s="1"/>
  <c r="H35" i="93"/>
  <c r="C35" i="93"/>
  <c r="H34" i="93"/>
  <c r="C34" i="93"/>
  <c r="K33" i="93"/>
  <c r="H33" i="93" s="1"/>
  <c r="F33" i="93"/>
  <c r="C33" i="93" s="1"/>
  <c r="H32" i="93"/>
  <c r="C32" i="93"/>
  <c r="K31" i="93"/>
  <c r="H31" i="93" s="1"/>
  <c r="F31" i="93"/>
  <c r="C31" i="93" s="1"/>
  <c r="H30" i="93"/>
  <c r="C30" i="93"/>
  <c r="H29" i="93"/>
  <c r="C29" i="93"/>
  <c r="H28" i="93"/>
  <c r="C28" i="93"/>
  <c r="K27" i="93"/>
  <c r="H27" i="93" s="1"/>
  <c r="F27" i="93"/>
  <c r="C27" i="93" s="1"/>
  <c r="H25" i="93"/>
  <c r="C25" i="93"/>
  <c r="D24" i="93"/>
  <c r="C24" i="93" s="1"/>
  <c r="H23" i="93"/>
  <c r="C23" i="93"/>
  <c r="H22" i="93"/>
  <c r="C22" i="93"/>
  <c r="L21" i="93"/>
  <c r="L275" i="93" s="1"/>
  <c r="L274" i="93" s="1"/>
  <c r="K21" i="93"/>
  <c r="J21" i="93"/>
  <c r="I21" i="93"/>
  <c r="I275" i="93" s="1"/>
  <c r="I274" i="93" s="1"/>
  <c r="G21" i="93"/>
  <c r="F21" i="93"/>
  <c r="F275" i="93" s="1"/>
  <c r="F274" i="93" s="1"/>
  <c r="E21" i="93"/>
  <c r="D21" i="93"/>
  <c r="D275" i="93" s="1"/>
  <c r="D274" i="93" s="1"/>
  <c r="L20" i="93"/>
  <c r="E20" i="93"/>
  <c r="J120" i="93" l="1"/>
  <c r="E174" i="93"/>
  <c r="E275" i="93"/>
  <c r="E274" i="93" s="1"/>
  <c r="J275" i="93"/>
  <c r="J274" i="93" s="1"/>
  <c r="F53" i="93"/>
  <c r="G83" i="93"/>
  <c r="D120" i="93"/>
  <c r="C152" i="93"/>
  <c r="L187" i="93"/>
  <c r="G212" i="93"/>
  <c r="G211" i="93" s="1"/>
  <c r="C219" i="93"/>
  <c r="H227" i="93"/>
  <c r="C241" i="93"/>
  <c r="H250" i="93"/>
  <c r="H257" i="93"/>
  <c r="L240" i="93"/>
  <c r="C276" i="93"/>
  <c r="D76" i="93"/>
  <c r="D75" i="93" s="1"/>
  <c r="C77" i="93"/>
  <c r="J76" i="93"/>
  <c r="J75" i="93" s="1"/>
  <c r="C108" i="93"/>
  <c r="C114" i="93"/>
  <c r="F120" i="93"/>
  <c r="F75" i="93" s="1"/>
  <c r="C147" i="93"/>
  <c r="C153" i="93"/>
  <c r="C162" i="93"/>
  <c r="C174" i="93"/>
  <c r="G174" i="93"/>
  <c r="G182" i="93"/>
  <c r="C199" i="93"/>
  <c r="C208" i="93"/>
  <c r="H214" i="93"/>
  <c r="C227" i="93"/>
  <c r="C250" i="93"/>
  <c r="C21" i="93"/>
  <c r="C275" i="93" s="1"/>
  <c r="C274" i="93" s="1"/>
  <c r="F26" i="93"/>
  <c r="C67" i="93"/>
  <c r="G75" i="93"/>
  <c r="C99" i="93"/>
  <c r="L120" i="93"/>
  <c r="H131" i="93"/>
  <c r="L161" i="93"/>
  <c r="L160" i="93" s="1"/>
  <c r="C179" i="93"/>
  <c r="H199" i="93"/>
  <c r="H208" i="93"/>
  <c r="J211" i="93"/>
  <c r="J181" i="93" s="1"/>
  <c r="H269" i="93"/>
  <c r="K275" i="93"/>
  <c r="K274" i="93" s="1"/>
  <c r="H57" i="93"/>
  <c r="I55" i="93"/>
  <c r="C69" i="93"/>
  <c r="H85" i="93"/>
  <c r="H127" i="93"/>
  <c r="I126" i="93"/>
  <c r="H126" i="93" s="1"/>
  <c r="H140" i="93"/>
  <c r="I138" i="93"/>
  <c r="H138" i="93" s="1"/>
  <c r="C183" i="93"/>
  <c r="E182" i="93"/>
  <c r="H249" i="93"/>
  <c r="I245" i="93"/>
  <c r="H245" i="93" s="1"/>
  <c r="D20" i="93"/>
  <c r="H21" i="93"/>
  <c r="K26" i="93"/>
  <c r="K20" i="93" s="1"/>
  <c r="H43" i="93"/>
  <c r="G53" i="93"/>
  <c r="C55" i="93"/>
  <c r="C58" i="93"/>
  <c r="H70" i="93"/>
  <c r="I69" i="93"/>
  <c r="H69" i="93" s="1"/>
  <c r="K75" i="93"/>
  <c r="E83" i="93"/>
  <c r="C85" i="93"/>
  <c r="I108" i="93"/>
  <c r="H108" i="93" s="1"/>
  <c r="C138" i="93"/>
  <c r="H165" i="93"/>
  <c r="I162" i="93"/>
  <c r="H60" i="93"/>
  <c r="I58" i="93"/>
  <c r="H58" i="93" s="1"/>
  <c r="C91" i="93"/>
  <c r="D83" i="93"/>
  <c r="C83" i="93" s="1"/>
  <c r="J20" i="93"/>
  <c r="C43" i="93"/>
  <c r="C45" i="93"/>
  <c r="C76" i="93"/>
  <c r="H79" i="93"/>
  <c r="I77" i="93"/>
  <c r="H82" i="93"/>
  <c r="I80" i="93"/>
  <c r="H80" i="93" s="1"/>
  <c r="H100" i="93"/>
  <c r="I99" i="93"/>
  <c r="H99" i="93" s="1"/>
  <c r="I121" i="93"/>
  <c r="C134" i="93"/>
  <c r="I134" i="93"/>
  <c r="H134" i="93" s="1"/>
  <c r="G275" i="93"/>
  <c r="G274" i="93" s="1"/>
  <c r="G20" i="93"/>
  <c r="C54" i="93"/>
  <c r="D53" i="93"/>
  <c r="F20" i="93"/>
  <c r="C26" i="93"/>
  <c r="H45" i="93"/>
  <c r="K52" i="93"/>
  <c r="L83" i="93"/>
  <c r="L75" i="93" s="1"/>
  <c r="L52" i="93" s="1"/>
  <c r="C121" i="93"/>
  <c r="E120" i="93"/>
  <c r="H154" i="93"/>
  <c r="I153" i="93"/>
  <c r="H179" i="93"/>
  <c r="J178" i="93"/>
  <c r="H178" i="93" s="1"/>
  <c r="C216" i="93"/>
  <c r="D212" i="93"/>
  <c r="H254" i="93"/>
  <c r="I253" i="93"/>
  <c r="H264" i="93"/>
  <c r="I263" i="93"/>
  <c r="H263" i="93" s="1"/>
  <c r="H267" i="93"/>
  <c r="I266" i="93"/>
  <c r="I114" i="93"/>
  <c r="H114" i="93" s="1"/>
  <c r="I147" i="93"/>
  <c r="H147" i="93" s="1"/>
  <c r="E161" i="93"/>
  <c r="E160" i="93" s="1"/>
  <c r="C166" i="93"/>
  <c r="D161" i="93"/>
  <c r="C175" i="93"/>
  <c r="H175" i="93"/>
  <c r="C188" i="93"/>
  <c r="D187" i="93"/>
  <c r="C187" i="93" s="1"/>
  <c r="F211" i="93"/>
  <c r="F181" i="93" s="1"/>
  <c r="I233" i="93"/>
  <c r="F266" i="93"/>
  <c r="F265" i="93" s="1"/>
  <c r="C267" i="93"/>
  <c r="C178" i="93"/>
  <c r="K181" i="93"/>
  <c r="L182" i="93"/>
  <c r="H223" i="93"/>
  <c r="I219" i="93"/>
  <c r="H219" i="93" s="1"/>
  <c r="C233" i="93"/>
  <c r="E232" i="93"/>
  <c r="C232" i="93" s="1"/>
  <c r="H242" i="93"/>
  <c r="I241" i="93"/>
  <c r="C257" i="93"/>
  <c r="D253" i="93"/>
  <c r="J161" i="93"/>
  <c r="J160" i="93" s="1"/>
  <c r="I166" i="93"/>
  <c r="H166" i="93" s="1"/>
  <c r="H173" i="93"/>
  <c r="I171" i="93"/>
  <c r="H171" i="93" s="1"/>
  <c r="H183" i="93"/>
  <c r="I188" i="93"/>
  <c r="E212" i="93"/>
  <c r="E211" i="93" s="1"/>
  <c r="C214" i="93"/>
  <c r="L212" i="93"/>
  <c r="L211" i="93" s="1"/>
  <c r="C245" i="93"/>
  <c r="D240" i="93"/>
  <c r="C240" i="93" s="1"/>
  <c r="D265" i="93"/>
  <c r="K272" i="93"/>
  <c r="H276" i="93"/>
  <c r="H284" i="92"/>
  <c r="C284" i="92"/>
  <c r="H283" i="92"/>
  <c r="C283" i="92"/>
  <c r="H282" i="92"/>
  <c r="C282" i="92"/>
  <c r="H281" i="92"/>
  <c r="C281" i="92"/>
  <c r="H280" i="92"/>
  <c r="C280" i="92"/>
  <c r="C279" i="92"/>
  <c r="H278" i="92"/>
  <c r="C278" i="92"/>
  <c r="H277" i="92"/>
  <c r="C277" i="92"/>
  <c r="L276" i="92"/>
  <c r="K276" i="92"/>
  <c r="J276" i="92"/>
  <c r="G276" i="92"/>
  <c r="F276" i="92"/>
  <c r="E276" i="92"/>
  <c r="D276" i="92"/>
  <c r="H271" i="92"/>
  <c r="C271" i="92"/>
  <c r="H270" i="92"/>
  <c r="C270" i="92"/>
  <c r="L269" i="92"/>
  <c r="K269" i="92"/>
  <c r="J269" i="92"/>
  <c r="G269" i="92"/>
  <c r="F269" i="92"/>
  <c r="E269" i="92"/>
  <c r="D269" i="92"/>
  <c r="I267" i="92"/>
  <c r="C268" i="92"/>
  <c r="L267" i="92"/>
  <c r="K267" i="92"/>
  <c r="K266" i="92" s="1"/>
  <c r="K265" i="92" s="1"/>
  <c r="J267" i="92"/>
  <c r="J266" i="92" s="1"/>
  <c r="G267" i="92"/>
  <c r="G266" i="92" s="1"/>
  <c r="G265" i="92" s="1"/>
  <c r="F267" i="92"/>
  <c r="E267" i="92"/>
  <c r="E266" i="92" s="1"/>
  <c r="E265" i="92" s="1"/>
  <c r="D267" i="92"/>
  <c r="D266" i="92" s="1"/>
  <c r="L266" i="92"/>
  <c r="L265" i="92" s="1"/>
  <c r="J265" i="92"/>
  <c r="C264" i="92"/>
  <c r="L263" i="92"/>
  <c r="K263" i="92"/>
  <c r="J263" i="92"/>
  <c r="G263" i="92"/>
  <c r="F263" i="92"/>
  <c r="E263" i="92"/>
  <c r="D263" i="92"/>
  <c r="C263" i="92" s="1"/>
  <c r="H262" i="92"/>
  <c r="C262" i="92"/>
  <c r="H261" i="92"/>
  <c r="C261" i="92"/>
  <c r="H260" i="92"/>
  <c r="C260" i="92"/>
  <c r="H259" i="92"/>
  <c r="C259" i="92"/>
  <c r="H258" i="92"/>
  <c r="C258" i="92"/>
  <c r="L257" i="92"/>
  <c r="L253" i="92" s="1"/>
  <c r="L252" i="92" s="1"/>
  <c r="K257" i="92"/>
  <c r="J257" i="92"/>
  <c r="G257" i="92"/>
  <c r="F257" i="92"/>
  <c r="F253" i="92" s="1"/>
  <c r="F252" i="92" s="1"/>
  <c r="E257" i="92"/>
  <c r="D257" i="92"/>
  <c r="H256" i="92"/>
  <c r="C256" i="92"/>
  <c r="H255" i="92"/>
  <c r="C255" i="92"/>
  <c r="C254" i="92"/>
  <c r="K253" i="92"/>
  <c r="J253" i="92"/>
  <c r="G253" i="92"/>
  <c r="E253" i="92"/>
  <c r="E252" i="92" s="1"/>
  <c r="H251" i="92"/>
  <c r="C251" i="92"/>
  <c r="L250" i="92"/>
  <c r="K250" i="92"/>
  <c r="J250" i="92"/>
  <c r="G250" i="92"/>
  <c r="F250" i="92"/>
  <c r="C250" i="92" s="1"/>
  <c r="E250" i="92"/>
  <c r="D250" i="92"/>
  <c r="C249" i="92"/>
  <c r="H248" i="92"/>
  <c r="C248" i="92"/>
  <c r="H247" i="92"/>
  <c r="C247" i="92"/>
  <c r="H246" i="92"/>
  <c r="C246" i="92"/>
  <c r="L245" i="92"/>
  <c r="K245" i="92"/>
  <c r="J245" i="92"/>
  <c r="G245" i="92"/>
  <c r="F245" i="92"/>
  <c r="E245" i="92"/>
  <c r="D245" i="92"/>
  <c r="H244" i="92"/>
  <c r="C244" i="92"/>
  <c r="H243" i="92"/>
  <c r="C243" i="92"/>
  <c r="C242" i="92"/>
  <c r="L241" i="92"/>
  <c r="K241" i="92"/>
  <c r="K240" i="92" s="1"/>
  <c r="J241" i="92"/>
  <c r="J240" i="92" s="1"/>
  <c r="G241" i="92"/>
  <c r="G240" i="92" s="1"/>
  <c r="F241" i="92"/>
  <c r="F240" i="92" s="1"/>
  <c r="E241" i="92"/>
  <c r="D241" i="92"/>
  <c r="C241" i="92" s="1"/>
  <c r="E240" i="92"/>
  <c r="H239" i="92"/>
  <c r="C239" i="92"/>
  <c r="H238" i="92"/>
  <c r="C238" i="92"/>
  <c r="H237" i="92"/>
  <c r="C237" i="92"/>
  <c r="H236" i="92"/>
  <c r="C236" i="92"/>
  <c r="H235" i="92"/>
  <c r="C235" i="92"/>
  <c r="H234" i="92"/>
  <c r="C234" i="92"/>
  <c r="L233" i="92"/>
  <c r="K233" i="92"/>
  <c r="K232" i="92" s="1"/>
  <c r="J233" i="92"/>
  <c r="G233" i="92"/>
  <c r="F233" i="92"/>
  <c r="E233" i="92"/>
  <c r="D233" i="92"/>
  <c r="D232" i="92" s="1"/>
  <c r="L232" i="92"/>
  <c r="J232" i="92"/>
  <c r="G232" i="92"/>
  <c r="F232" i="92"/>
  <c r="H231" i="92"/>
  <c r="C231" i="92"/>
  <c r="H230" i="92"/>
  <c r="C230" i="92"/>
  <c r="H229" i="92"/>
  <c r="C229" i="92"/>
  <c r="H228" i="92"/>
  <c r="C228" i="92"/>
  <c r="L227" i="92"/>
  <c r="K227" i="92"/>
  <c r="J227" i="92"/>
  <c r="G227" i="92"/>
  <c r="F227" i="92"/>
  <c r="E227" i="92"/>
  <c r="D227" i="92"/>
  <c r="H226" i="92"/>
  <c r="C226" i="92"/>
  <c r="H225" i="92"/>
  <c r="C225" i="92"/>
  <c r="H224" i="92"/>
  <c r="C224" i="92"/>
  <c r="C223" i="92"/>
  <c r="H222" i="92"/>
  <c r="C222" i="92"/>
  <c r="H221" i="92"/>
  <c r="C221" i="92"/>
  <c r="H220" i="92"/>
  <c r="C220" i="92"/>
  <c r="L219" i="92"/>
  <c r="K219" i="92"/>
  <c r="J219" i="92"/>
  <c r="G219" i="92"/>
  <c r="F219" i="92"/>
  <c r="E219" i="92"/>
  <c r="D219" i="92"/>
  <c r="H218" i="92"/>
  <c r="C218" i="92"/>
  <c r="C217" i="92"/>
  <c r="L216" i="92"/>
  <c r="K216" i="92"/>
  <c r="J216" i="92"/>
  <c r="J212" i="92" s="1"/>
  <c r="G216" i="92"/>
  <c r="F216" i="92"/>
  <c r="E216" i="92"/>
  <c r="D216" i="92"/>
  <c r="H215" i="92"/>
  <c r="C215" i="92"/>
  <c r="L214" i="92"/>
  <c r="K214" i="92"/>
  <c r="K212" i="92" s="1"/>
  <c r="J214" i="92"/>
  <c r="I214" i="92"/>
  <c r="G214" i="92"/>
  <c r="F214" i="92"/>
  <c r="F212" i="92" s="1"/>
  <c r="F211" i="92" s="1"/>
  <c r="E214" i="92"/>
  <c r="D214" i="92"/>
  <c r="H213" i="92"/>
  <c r="C213" i="92"/>
  <c r="H210" i="92"/>
  <c r="C210" i="92"/>
  <c r="C209" i="92"/>
  <c r="L208" i="92"/>
  <c r="K208" i="92"/>
  <c r="J208" i="92"/>
  <c r="G208" i="92"/>
  <c r="F208" i="92"/>
  <c r="E208" i="92"/>
  <c r="D208" i="92"/>
  <c r="C208" i="92" s="1"/>
  <c r="H207" i="92"/>
  <c r="C207" i="92"/>
  <c r="H206" i="92"/>
  <c r="C206" i="92"/>
  <c r="H205" i="92"/>
  <c r="C205" i="92"/>
  <c r="H204" i="92"/>
  <c r="C204" i="92"/>
  <c r="H203" i="92"/>
  <c r="C203" i="92"/>
  <c r="H202" i="92"/>
  <c r="C202" i="92"/>
  <c r="C201" i="92"/>
  <c r="H200" i="92"/>
  <c r="C200" i="92"/>
  <c r="L199" i="92"/>
  <c r="K199" i="92"/>
  <c r="J199" i="92"/>
  <c r="G199" i="92"/>
  <c r="F199" i="92"/>
  <c r="E199" i="92"/>
  <c r="D199" i="92"/>
  <c r="H198" i="92"/>
  <c r="C198" i="92"/>
  <c r="H197" i="92"/>
  <c r="C197" i="92"/>
  <c r="H196" i="92"/>
  <c r="C196" i="92"/>
  <c r="H195" i="92"/>
  <c r="C195" i="92"/>
  <c r="H194" i="92"/>
  <c r="C194" i="92"/>
  <c r="H193" i="92"/>
  <c r="C193" i="92"/>
  <c r="H192" i="92"/>
  <c r="C192" i="92"/>
  <c r="H191" i="92"/>
  <c r="C191" i="92"/>
  <c r="H190" i="92"/>
  <c r="C190" i="92"/>
  <c r="H189" i="92"/>
  <c r="C189" i="92"/>
  <c r="L188" i="92"/>
  <c r="K188" i="92"/>
  <c r="K187" i="92" s="1"/>
  <c r="J188" i="92"/>
  <c r="G188" i="92"/>
  <c r="G187" i="92" s="1"/>
  <c r="F188" i="92"/>
  <c r="E188" i="92"/>
  <c r="E187" i="92" s="1"/>
  <c r="E182" i="92" s="1"/>
  <c r="D188" i="92"/>
  <c r="H186" i="92"/>
  <c r="C186" i="92"/>
  <c r="H185" i="92"/>
  <c r="C185" i="92"/>
  <c r="C184" i="92"/>
  <c r="L183" i="92"/>
  <c r="K183" i="92"/>
  <c r="J183" i="92"/>
  <c r="G183" i="92"/>
  <c r="F183" i="92"/>
  <c r="E183" i="92"/>
  <c r="D183" i="92"/>
  <c r="C183" i="92" s="1"/>
  <c r="H180" i="92"/>
  <c r="C180" i="92"/>
  <c r="L179" i="92"/>
  <c r="L178" i="92" s="1"/>
  <c r="K179" i="92"/>
  <c r="K178" i="92" s="1"/>
  <c r="J179" i="92"/>
  <c r="G179" i="92"/>
  <c r="G178" i="92" s="1"/>
  <c r="F179" i="92"/>
  <c r="E179" i="92"/>
  <c r="E178" i="92" s="1"/>
  <c r="D179" i="92"/>
  <c r="J178" i="92"/>
  <c r="F178" i="92"/>
  <c r="H177" i="92"/>
  <c r="C177" i="92"/>
  <c r="H176" i="92"/>
  <c r="C176" i="92"/>
  <c r="L175" i="92"/>
  <c r="K175" i="92"/>
  <c r="J175" i="92"/>
  <c r="J174" i="92" s="1"/>
  <c r="G175" i="92"/>
  <c r="G174" i="92" s="1"/>
  <c r="F175" i="92"/>
  <c r="E175" i="92"/>
  <c r="E174" i="92" s="1"/>
  <c r="D175" i="92"/>
  <c r="L174" i="92"/>
  <c r="H173" i="92"/>
  <c r="C173" i="92"/>
  <c r="H172" i="92"/>
  <c r="C172" i="92"/>
  <c r="L171" i="92"/>
  <c r="K171" i="92"/>
  <c r="J171" i="92"/>
  <c r="G171" i="92"/>
  <c r="F171" i="92"/>
  <c r="E171" i="92"/>
  <c r="D171" i="92"/>
  <c r="C171" i="92" s="1"/>
  <c r="H170" i="92"/>
  <c r="C170" i="92"/>
  <c r="H169" i="92"/>
  <c r="C169" i="92"/>
  <c r="C168" i="92"/>
  <c r="H167" i="92"/>
  <c r="C167" i="92"/>
  <c r="L166" i="92"/>
  <c r="K166" i="92"/>
  <c r="J166" i="92"/>
  <c r="G166" i="92"/>
  <c r="F166" i="92"/>
  <c r="E166" i="92"/>
  <c r="D166" i="92"/>
  <c r="C165" i="92"/>
  <c r="H164" i="92"/>
  <c r="C164" i="92"/>
  <c r="H163" i="92"/>
  <c r="C163" i="92"/>
  <c r="L162" i="92"/>
  <c r="L161" i="92" s="1"/>
  <c r="K162" i="92"/>
  <c r="J162" i="92"/>
  <c r="G162" i="92"/>
  <c r="F162" i="92"/>
  <c r="F161" i="92" s="1"/>
  <c r="F160" i="92" s="1"/>
  <c r="E162" i="92"/>
  <c r="D162" i="92"/>
  <c r="K161" i="92"/>
  <c r="K160" i="92" s="1"/>
  <c r="G161" i="92"/>
  <c r="G160" i="92" s="1"/>
  <c r="D161" i="92"/>
  <c r="H159" i="92"/>
  <c r="C159" i="92"/>
  <c r="H158" i="92"/>
  <c r="C158" i="92"/>
  <c r="H157" i="92"/>
  <c r="C157" i="92"/>
  <c r="H156" i="92"/>
  <c r="C156" i="92"/>
  <c r="H155" i="92"/>
  <c r="C155" i="92"/>
  <c r="H154" i="92"/>
  <c r="C154" i="92"/>
  <c r="L153" i="92"/>
  <c r="K153" i="92"/>
  <c r="J153" i="92"/>
  <c r="J152" i="92" s="1"/>
  <c r="I153" i="92"/>
  <c r="G153" i="92"/>
  <c r="F153" i="92"/>
  <c r="F152" i="92" s="1"/>
  <c r="E153" i="92"/>
  <c r="D153" i="92"/>
  <c r="L152" i="92"/>
  <c r="K152" i="92"/>
  <c r="G152" i="92"/>
  <c r="D152" i="92"/>
  <c r="H151" i="92"/>
  <c r="C151" i="92"/>
  <c r="H150" i="92"/>
  <c r="C150" i="92"/>
  <c r="H149" i="92"/>
  <c r="C149" i="92"/>
  <c r="H148" i="92"/>
  <c r="C148" i="92"/>
  <c r="L147" i="92"/>
  <c r="K147" i="92"/>
  <c r="J147" i="92"/>
  <c r="G147" i="92"/>
  <c r="F147" i="92"/>
  <c r="E147" i="92"/>
  <c r="D147" i="92"/>
  <c r="H146" i="92"/>
  <c r="C146" i="92"/>
  <c r="H145" i="92"/>
  <c r="C145" i="92"/>
  <c r="H144" i="92"/>
  <c r="C144" i="92"/>
  <c r="H143" i="92"/>
  <c r="C143" i="92"/>
  <c r="H142" i="92"/>
  <c r="C142" i="92"/>
  <c r="H141" i="92"/>
  <c r="C141" i="92"/>
  <c r="H140" i="92"/>
  <c r="C140" i="92"/>
  <c r="H139" i="92"/>
  <c r="C139" i="92"/>
  <c r="L138" i="92"/>
  <c r="K138" i="92"/>
  <c r="J138" i="92"/>
  <c r="G138" i="92"/>
  <c r="F138" i="92"/>
  <c r="E138" i="92"/>
  <c r="D138" i="92"/>
  <c r="H137" i="92"/>
  <c r="C137" i="92"/>
  <c r="H136" i="92"/>
  <c r="C136" i="92"/>
  <c r="H135" i="92"/>
  <c r="C135" i="92"/>
  <c r="L134" i="92"/>
  <c r="K134" i="92"/>
  <c r="J134" i="92"/>
  <c r="G134" i="92"/>
  <c r="F134" i="92"/>
  <c r="E134" i="92"/>
  <c r="D134" i="92"/>
  <c r="H133" i="92"/>
  <c r="C133" i="92"/>
  <c r="H132" i="92"/>
  <c r="C132" i="92"/>
  <c r="L131" i="92"/>
  <c r="K131" i="92"/>
  <c r="J131" i="92"/>
  <c r="G131" i="92"/>
  <c r="F131" i="92"/>
  <c r="E131" i="92"/>
  <c r="D131" i="92"/>
  <c r="H130" i="92"/>
  <c r="C130" i="92"/>
  <c r="H129" i="92"/>
  <c r="C129" i="92"/>
  <c r="H128" i="92"/>
  <c r="C128" i="92"/>
  <c r="C127" i="92"/>
  <c r="L126" i="92"/>
  <c r="K126" i="92"/>
  <c r="J126" i="92"/>
  <c r="G126" i="92"/>
  <c r="F126" i="92"/>
  <c r="E126" i="92"/>
  <c r="D126" i="92"/>
  <c r="C126" i="92" s="1"/>
  <c r="H125" i="92"/>
  <c r="C125" i="92"/>
  <c r="H124" i="92"/>
  <c r="C124" i="92"/>
  <c r="H123" i="92"/>
  <c r="C123" i="92"/>
  <c r="H122" i="92"/>
  <c r="C122" i="92"/>
  <c r="L121" i="92"/>
  <c r="K121" i="92"/>
  <c r="J121" i="92"/>
  <c r="I121" i="92"/>
  <c r="G121" i="92"/>
  <c r="F121" i="92"/>
  <c r="E121" i="92"/>
  <c r="D121" i="92"/>
  <c r="G120" i="92"/>
  <c r="H119" i="92"/>
  <c r="C119" i="92"/>
  <c r="H118" i="92"/>
  <c r="C118" i="92"/>
  <c r="H117" i="92"/>
  <c r="C117" i="92"/>
  <c r="H116" i="92"/>
  <c r="C116" i="92"/>
  <c r="H115" i="92"/>
  <c r="C115" i="92"/>
  <c r="L114" i="92"/>
  <c r="K114" i="92"/>
  <c r="J114" i="92"/>
  <c r="G114" i="92"/>
  <c r="F114" i="92"/>
  <c r="E114" i="92"/>
  <c r="D114" i="92"/>
  <c r="H113" i="92"/>
  <c r="C113" i="92"/>
  <c r="H112" i="92"/>
  <c r="C112" i="92"/>
  <c r="H111" i="92"/>
  <c r="C111" i="92"/>
  <c r="C110" i="92"/>
  <c r="H109" i="92"/>
  <c r="C109" i="92"/>
  <c r="L108" i="92"/>
  <c r="K108" i="92"/>
  <c r="J108" i="92"/>
  <c r="G108" i="92"/>
  <c r="F108" i="92"/>
  <c r="E108" i="92"/>
  <c r="C108" i="92" s="1"/>
  <c r="D108" i="92"/>
  <c r="H107" i="92"/>
  <c r="C107" i="92"/>
  <c r="H106" i="92"/>
  <c r="C106" i="92"/>
  <c r="H105" i="92"/>
  <c r="C105" i="92"/>
  <c r="H104" i="92"/>
  <c r="C104" i="92"/>
  <c r="H103" i="92"/>
  <c r="C103" i="92"/>
  <c r="H102" i="92"/>
  <c r="C102" i="92"/>
  <c r="H101" i="92"/>
  <c r="C101" i="92"/>
  <c r="C100" i="92"/>
  <c r="L99" i="92"/>
  <c r="K99" i="92"/>
  <c r="J99" i="92"/>
  <c r="G99" i="92"/>
  <c r="F99" i="92"/>
  <c r="E99" i="92"/>
  <c r="D99" i="92"/>
  <c r="C99" i="92"/>
  <c r="H98" i="92"/>
  <c r="C98" i="92"/>
  <c r="H97" i="92"/>
  <c r="C97" i="92"/>
  <c r="H96" i="92"/>
  <c r="C96" i="92"/>
  <c r="H95" i="92"/>
  <c r="C95" i="92"/>
  <c r="H94" i="92"/>
  <c r="C94" i="92"/>
  <c r="H93" i="92"/>
  <c r="C93" i="92"/>
  <c r="H92" i="92"/>
  <c r="D92" i="92"/>
  <c r="C92" i="92" s="1"/>
  <c r="L91" i="92"/>
  <c r="K91" i="92"/>
  <c r="J91" i="92"/>
  <c r="G91" i="92"/>
  <c r="F91" i="92"/>
  <c r="E91" i="92"/>
  <c r="D91" i="92"/>
  <c r="C91" i="92" s="1"/>
  <c r="H90" i="92"/>
  <c r="C90" i="92"/>
  <c r="H89" i="92"/>
  <c r="C89" i="92"/>
  <c r="H88" i="92"/>
  <c r="C88" i="92"/>
  <c r="H87" i="92"/>
  <c r="C87" i="92"/>
  <c r="H86" i="92"/>
  <c r="C86" i="92"/>
  <c r="L85" i="92"/>
  <c r="L83" i="92" s="1"/>
  <c r="K85" i="92"/>
  <c r="J85" i="92"/>
  <c r="G85" i="92"/>
  <c r="F85" i="92"/>
  <c r="F83" i="92" s="1"/>
  <c r="E85" i="92"/>
  <c r="D85" i="92"/>
  <c r="H84" i="92"/>
  <c r="C84" i="92"/>
  <c r="J83" i="92"/>
  <c r="E83" i="92"/>
  <c r="H82" i="92"/>
  <c r="C82" i="92"/>
  <c r="H81" i="92"/>
  <c r="C81" i="92"/>
  <c r="L80" i="92"/>
  <c r="K80" i="92"/>
  <c r="J80" i="92"/>
  <c r="G80" i="92"/>
  <c r="F80" i="92"/>
  <c r="E80" i="92"/>
  <c r="D80" i="92"/>
  <c r="C79" i="92"/>
  <c r="H78" i="92"/>
  <c r="C78" i="92"/>
  <c r="L77" i="92"/>
  <c r="K77" i="92"/>
  <c r="K76" i="92" s="1"/>
  <c r="J77" i="92"/>
  <c r="J76" i="92" s="1"/>
  <c r="G77" i="92"/>
  <c r="F77" i="92"/>
  <c r="E77" i="92"/>
  <c r="D77" i="92"/>
  <c r="L76" i="92"/>
  <c r="G76" i="92"/>
  <c r="D76" i="92"/>
  <c r="H74" i="92"/>
  <c r="C74" i="92"/>
  <c r="H73" i="92"/>
  <c r="C73" i="92"/>
  <c r="H72" i="92"/>
  <c r="C72" i="92"/>
  <c r="H71" i="92"/>
  <c r="C71" i="92"/>
  <c r="H70" i="92"/>
  <c r="C70" i="92"/>
  <c r="L69" i="92"/>
  <c r="K69" i="92"/>
  <c r="J69" i="92"/>
  <c r="J67" i="92" s="1"/>
  <c r="G69" i="92"/>
  <c r="F69" i="92"/>
  <c r="E69" i="92"/>
  <c r="E67" i="92" s="1"/>
  <c r="D69" i="92"/>
  <c r="C68" i="92"/>
  <c r="L67" i="92"/>
  <c r="K67" i="92"/>
  <c r="G67" i="92"/>
  <c r="D67" i="92"/>
  <c r="H66" i="92"/>
  <c r="C66" i="92"/>
  <c r="H65" i="92"/>
  <c r="C65" i="92"/>
  <c r="H64" i="92"/>
  <c r="C64" i="92"/>
  <c r="H63" i="92"/>
  <c r="C63" i="92"/>
  <c r="H62" i="92"/>
  <c r="C62" i="92"/>
  <c r="H61" i="92"/>
  <c r="C61" i="92"/>
  <c r="C60" i="92"/>
  <c r="H59" i="92"/>
  <c r="C59" i="92"/>
  <c r="L58" i="92"/>
  <c r="L54" i="92" s="1"/>
  <c r="L53" i="92" s="1"/>
  <c r="K58" i="92"/>
  <c r="J58" i="92"/>
  <c r="G58" i="92"/>
  <c r="F58" i="92"/>
  <c r="E58" i="92"/>
  <c r="D58" i="92"/>
  <c r="H57" i="92"/>
  <c r="C57" i="92"/>
  <c r="H56" i="92"/>
  <c r="C56" i="92"/>
  <c r="L55" i="92"/>
  <c r="K55" i="92"/>
  <c r="K54" i="92" s="1"/>
  <c r="K53" i="92" s="1"/>
  <c r="J55" i="92"/>
  <c r="J54" i="92" s="1"/>
  <c r="G55" i="92"/>
  <c r="F55" i="92"/>
  <c r="E55" i="92"/>
  <c r="D55" i="92"/>
  <c r="G54" i="92"/>
  <c r="G53" i="92" s="1"/>
  <c r="D54" i="92"/>
  <c r="H47" i="92"/>
  <c r="C47" i="92"/>
  <c r="H46" i="92"/>
  <c r="C46" i="92"/>
  <c r="L45" i="92"/>
  <c r="H45" i="92" s="1"/>
  <c r="G45" i="92"/>
  <c r="H44" i="92"/>
  <c r="C44" i="92"/>
  <c r="K43" i="92"/>
  <c r="J43" i="92"/>
  <c r="I43" i="92"/>
  <c r="F43" i="92"/>
  <c r="E43" i="92"/>
  <c r="D43" i="92"/>
  <c r="H42" i="92"/>
  <c r="C42" i="92"/>
  <c r="I41" i="92"/>
  <c r="H41" i="92"/>
  <c r="D41" i="92"/>
  <c r="C41" i="92" s="1"/>
  <c r="H40" i="92"/>
  <c r="C40" i="92"/>
  <c r="H39" i="92"/>
  <c r="C39" i="92"/>
  <c r="H38" i="92"/>
  <c r="C38" i="92"/>
  <c r="H37" i="92"/>
  <c r="C37" i="92"/>
  <c r="K36" i="92"/>
  <c r="H36" i="92"/>
  <c r="F36" i="92"/>
  <c r="C36" i="92" s="1"/>
  <c r="H35" i="92"/>
  <c r="C35" i="92"/>
  <c r="H34" i="92"/>
  <c r="C34" i="92"/>
  <c r="K33" i="92"/>
  <c r="H33" i="92"/>
  <c r="F33" i="92"/>
  <c r="C33" i="92" s="1"/>
  <c r="H32" i="92"/>
  <c r="C32" i="92"/>
  <c r="K31" i="92"/>
  <c r="K26" i="92" s="1"/>
  <c r="F31" i="92"/>
  <c r="C31" i="92"/>
  <c r="H30" i="92"/>
  <c r="C30" i="92"/>
  <c r="H29" i="92"/>
  <c r="C29" i="92"/>
  <c r="H28" i="92"/>
  <c r="C28" i="92"/>
  <c r="K27" i="92"/>
  <c r="H27" i="92"/>
  <c r="F27" i="92"/>
  <c r="C27" i="92" s="1"/>
  <c r="H25" i="92"/>
  <c r="C25" i="92"/>
  <c r="C24" i="92"/>
  <c r="H23" i="92"/>
  <c r="C23" i="92"/>
  <c r="H22" i="92"/>
  <c r="C22" i="92"/>
  <c r="L21" i="92"/>
  <c r="L275" i="92" s="1"/>
  <c r="L274" i="92" s="1"/>
  <c r="K21" i="92"/>
  <c r="J21" i="92"/>
  <c r="I21" i="92"/>
  <c r="G21" i="92"/>
  <c r="F21" i="92"/>
  <c r="C21" i="92" s="1"/>
  <c r="E21" i="92"/>
  <c r="D21" i="92"/>
  <c r="D275" i="92" s="1"/>
  <c r="L20" i="92"/>
  <c r="D20" i="92"/>
  <c r="H284" i="91"/>
  <c r="C284" i="91"/>
  <c r="H283" i="91"/>
  <c r="C283" i="91"/>
  <c r="H282" i="91"/>
  <c r="C282" i="91"/>
  <c r="H281" i="91"/>
  <c r="C281" i="91"/>
  <c r="H280" i="91"/>
  <c r="C280" i="91"/>
  <c r="H279" i="91"/>
  <c r="C279" i="91"/>
  <c r="H278" i="91"/>
  <c r="C278" i="91"/>
  <c r="C277" i="91"/>
  <c r="L276" i="91"/>
  <c r="K276" i="91"/>
  <c r="J276" i="91"/>
  <c r="G276" i="91"/>
  <c r="F276" i="91"/>
  <c r="E276" i="91"/>
  <c r="D276" i="91"/>
  <c r="H271" i="91"/>
  <c r="C271" i="91"/>
  <c r="H270" i="91"/>
  <c r="C270" i="91"/>
  <c r="L269" i="91"/>
  <c r="K269" i="91"/>
  <c r="J269" i="91"/>
  <c r="G269" i="91"/>
  <c r="F269" i="91"/>
  <c r="E269" i="91"/>
  <c r="D269" i="91"/>
  <c r="C268" i="91"/>
  <c r="L267" i="91"/>
  <c r="K267" i="91"/>
  <c r="K266" i="91" s="1"/>
  <c r="J267" i="91"/>
  <c r="J266" i="91" s="1"/>
  <c r="G267" i="91"/>
  <c r="G266" i="91" s="1"/>
  <c r="F267" i="91"/>
  <c r="F266" i="91" s="1"/>
  <c r="F265" i="91" s="1"/>
  <c r="E267" i="91"/>
  <c r="D267" i="91"/>
  <c r="C267" i="91" s="1"/>
  <c r="L266" i="91"/>
  <c r="L265" i="91" s="1"/>
  <c r="E266" i="91"/>
  <c r="E265" i="91" s="1"/>
  <c r="D266" i="91"/>
  <c r="K265" i="91"/>
  <c r="J265" i="91"/>
  <c r="G265" i="91"/>
  <c r="C264" i="91"/>
  <c r="L263" i="91"/>
  <c r="K263" i="91"/>
  <c r="J263" i="91"/>
  <c r="G263" i="91"/>
  <c r="F263" i="91"/>
  <c r="E263" i="91"/>
  <c r="D263" i="91"/>
  <c r="H262" i="91"/>
  <c r="C262" i="91"/>
  <c r="H261" i="91"/>
  <c r="C261" i="91"/>
  <c r="H260" i="91"/>
  <c r="C260" i="91"/>
  <c r="H259" i="91"/>
  <c r="C259" i="91"/>
  <c r="H258" i="91"/>
  <c r="C258" i="91"/>
  <c r="L257" i="91"/>
  <c r="K257" i="91"/>
  <c r="J257" i="91"/>
  <c r="G257" i="91"/>
  <c r="F257" i="91"/>
  <c r="E257" i="91"/>
  <c r="E253" i="91" s="1"/>
  <c r="E252" i="91" s="1"/>
  <c r="D257" i="91"/>
  <c r="H256" i="91"/>
  <c r="C256" i="91"/>
  <c r="H255" i="91"/>
  <c r="C255" i="91"/>
  <c r="C254" i="91"/>
  <c r="L253" i="91"/>
  <c r="K253" i="91"/>
  <c r="K252" i="91" s="1"/>
  <c r="J253" i="91"/>
  <c r="G253" i="91"/>
  <c r="G252" i="91" s="1"/>
  <c r="F253" i="91"/>
  <c r="D253" i="91"/>
  <c r="D252" i="91" s="1"/>
  <c r="J252" i="91"/>
  <c r="F252" i="91"/>
  <c r="C251" i="91"/>
  <c r="L250" i="91"/>
  <c r="K250" i="91"/>
  <c r="J250" i="91"/>
  <c r="G250" i="91"/>
  <c r="F250" i="91"/>
  <c r="E250" i="91"/>
  <c r="C250" i="91" s="1"/>
  <c r="D250" i="91"/>
  <c r="H249" i="91"/>
  <c r="C249" i="91"/>
  <c r="H248" i="91"/>
  <c r="C248" i="91"/>
  <c r="H247" i="91"/>
  <c r="C247" i="91"/>
  <c r="H246" i="91"/>
  <c r="C246" i="91"/>
  <c r="L245" i="91"/>
  <c r="K245" i="91"/>
  <c r="J245" i="91"/>
  <c r="G245" i="91"/>
  <c r="F245" i="91"/>
  <c r="E245" i="91"/>
  <c r="D245" i="91"/>
  <c r="H244" i="91"/>
  <c r="C244" i="91"/>
  <c r="H243" i="91"/>
  <c r="C243" i="91"/>
  <c r="C242" i="91"/>
  <c r="L241" i="91"/>
  <c r="K241" i="91"/>
  <c r="K240" i="91" s="1"/>
  <c r="J241" i="91"/>
  <c r="G241" i="91"/>
  <c r="G240" i="91" s="1"/>
  <c r="F241" i="91"/>
  <c r="E241" i="91"/>
  <c r="D241" i="91"/>
  <c r="D240" i="91" s="1"/>
  <c r="J240" i="91"/>
  <c r="F240" i="91"/>
  <c r="H239" i="91"/>
  <c r="C239" i="91"/>
  <c r="H238" i="91"/>
  <c r="C238" i="91"/>
  <c r="H237" i="91"/>
  <c r="C237" i="91"/>
  <c r="C236" i="91"/>
  <c r="H235" i="91"/>
  <c r="C235" i="91"/>
  <c r="H234" i="91"/>
  <c r="C234" i="91"/>
  <c r="L233" i="91"/>
  <c r="K233" i="91"/>
  <c r="K232" i="91" s="1"/>
  <c r="J233" i="91"/>
  <c r="J232" i="91" s="1"/>
  <c r="G233" i="91"/>
  <c r="F233" i="91"/>
  <c r="F232" i="91" s="1"/>
  <c r="E233" i="91"/>
  <c r="D233" i="91"/>
  <c r="L232" i="91"/>
  <c r="G232" i="91"/>
  <c r="D232" i="91"/>
  <c r="H231" i="91"/>
  <c r="C231" i="91"/>
  <c r="H230" i="91"/>
  <c r="C230" i="91"/>
  <c r="H229" i="91"/>
  <c r="C229" i="91"/>
  <c r="H228" i="91"/>
  <c r="C228" i="91"/>
  <c r="L227" i="91"/>
  <c r="K227" i="91"/>
  <c r="J227" i="91"/>
  <c r="J212" i="91" s="1"/>
  <c r="J211" i="91" s="1"/>
  <c r="G227" i="91"/>
  <c r="F227" i="91"/>
  <c r="E227" i="91"/>
  <c r="D227" i="91"/>
  <c r="H226" i="91"/>
  <c r="C226" i="91"/>
  <c r="H225" i="91"/>
  <c r="C225" i="91"/>
  <c r="H224" i="91"/>
  <c r="C224" i="91"/>
  <c r="H223" i="91"/>
  <c r="C223" i="91"/>
  <c r="H222" i="91"/>
  <c r="C222" i="91"/>
  <c r="H221" i="91"/>
  <c r="C221" i="91"/>
  <c r="H220" i="91"/>
  <c r="C220" i="91"/>
  <c r="L219" i="91"/>
  <c r="K219" i="91"/>
  <c r="K212" i="91" s="1"/>
  <c r="J219" i="91"/>
  <c r="G219" i="91"/>
  <c r="F219" i="91"/>
  <c r="E219" i="91"/>
  <c r="D219" i="91"/>
  <c r="H218" i="91"/>
  <c r="C218" i="91"/>
  <c r="C217" i="91"/>
  <c r="L216" i="91"/>
  <c r="K216" i="91"/>
  <c r="J216" i="91"/>
  <c r="G216" i="91"/>
  <c r="F216" i="91"/>
  <c r="E216" i="91"/>
  <c r="D216" i="91"/>
  <c r="C215" i="91"/>
  <c r="L214" i="91"/>
  <c r="K214" i="91"/>
  <c r="J214" i="91"/>
  <c r="G214" i="91"/>
  <c r="G212" i="91" s="1"/>
  <c r="G211" i="91" s="1"/>
  <c r="F214" i="91"/>
  <c r="F212" i="91" s="1"/>
  <c r="F211" i="91" s="1"/>
  <c r="E214" i="91"/>
  <c r="D214" i="91"/>
  <c r="C213" i="91"/>
  <c r="H210" i="91"/>
  <c r="C210" i="91"/>
  <c r="H209" i="91"/>
  <c r="C209" i="91"/>
  <c r="L208" i="91"/>
  <c r="K208" i="91"/>
  <c r="J208" i="91"/>
  <c r="I208" i="91"/>
  <c r="G208" i="91"/>
  <c r="F208" i="91"/>
  <c r="E208" i="91"/>
  <c r="D208" i="91"/>
  <c r="H207" i="91"/>
  <c r="C207" i="91"/>
  <c r="H206" i="91"/>
  <c r="C206" i="91"/>
  <c r="H205" i="91"/>
  <c r="C205" i="91"/>
  <c r="H204" i="91"/>
  <c r="C204" i="91"/>
  <c r="H203" i="91"/>
  <c r="C203" i="91"/>
  <c r="H202" i="91"/>
  <c r="C202" i="91"/>
  <c r="H201" i="91"/>
  <c r="C201" i="91"/>
  <c r="H200" i="91"/>
  <c r="C200" i="91"/>
  <c r="L199" i="91"/>
  <c r="K199" i="91"/>
  <c r="J199" i="91"/>
  <c r="G199" i="91"/>
  <c r="F199" i="91"/>
  <c r="E199" i="91"/>
  <c r="C199" i="91" s="1"/>
  <c r="D199" i="91"/>
  <c r="H198" i="91"/>
  <c r="C198" i="91"/>
  <c r="H197" i="91"/>
  <c r="C197" i="91"/>
  <c r="H196" i="91"/>
  <c r="C196" i="91"/>
  <c r="H195" i="91"/>
  <c r="C195" i="91"/>
  <c r="H194" i="91"/>
  <c r="C194" i="91"/>
  <c r="H193" i="91"/>
  <c r="C193" i="91"/>
  <c r="H192" i="91"/>
  <c r="C192" i="91"/>
  <c r="H191" i="91"/>
  <c r="C191" i="91"/>
  <c r="H190" i="91"/>
  <c r="C190" i="91"/>
  <c r="H189" i="91"/>
  <c r="C189" i="91"/>
  <c r="L188" i="91"/>
  <c r="L187" i="91" s="1"/>
  <c r="K188" i="91"/>
  <c r="J188" i="91"/>
  <c r="G188" i="91"/>
  <c r="F188" i="91"/>
  <c r="F187" i="91" s="1"/>
  <c r="F182" i="91" s="1"/>
  <c r="E188" i="91"/>
  <c r="D188" i="91"/>
  <c r="E187" i="91"/>
  <c r="E182" i="91" s="1"/>
  <c r="D187" i="91"/>
  <c r="H186" i="91"/>
  <c r="C186" i="91"/>
  <c r="H185" i="91"/>
  <c r="C185" i="91"/>
  <c r="H184" i="91"/>
  <c r="C184" i="91"/>
  <c r="L183" i="91"/>
  <c r="K183" i="91"/>
  <c r="J183" i="91"/>
  <c r="G183" i="91"/>
  <c r="F183" i="91"/>
  <c r="E183" i="91"/>
  <c r="D183" i="91"/>
  <c r="H180" i="91"/>
  <c r="C180" i="91"/>
  <c r="L179" i="91"/>
  <c r="L178" i="91" s="1"/>
  <c r="K179" i="91"/>
  <c r="J179" i="91"/>
  <c r="I179" i="91"/>
  <c r="G179" i="91"/>
  <c r="G178" i="91" s="1"/>
  <c r="F179" i="91"/>
  <c r="F178" i="91" s="1"/>
  <c r="E179" i="91"/>
  <c r="E178" i="91" s="1"/>
  <c r="D179" i="91"/>
  <c r="K178" i="91"/>
  <c r="J178" i="91"/>
  <c r="D178" i="91"/>
  <c r="H177" i="91"/>
  <c r="C177" i="91"/>
  <c r="C176" i="91"/>
  <c r="L175" i="91"/>
  <c r="L174" i="91" s="1"/>
  <c r="K175" i="91"/>
  <c r="J175" i="91"/>
  <c r="G175" i="91"/>
  <c r="F175" i="91"/>
  <c r="C175" i="91" s="1"/>
  <c r="E175" i="91"/>
  <c r="D175" i="91"/>
  <c r="H173" i="91"/>
  <c r="C173" i="91"/>
  <c r="H172" i="91"/>
  <c r="C172" i="91"/>
  <c r="L171" i="91"/>
  <c r="K171" i="91"/>
  <c r="J171" i="91"/>
  <c r="I171" i="91"/>
  <c r="H171" i="91" s="1"/>
  <c r="G171" i="91"/>
  <c r="F171" i="91"/>
  <c r="E171" i="91"/>
  <c r="D171" i="91"/>
  <c r="H170" i="91"/>
  <c r="C170" i="91"/>
  <c r="H169" i="91"/>
  <c r="C169" i="91"/>
  <c r="H168" i="91"/>
  <c r="C168" i="91"/>
  <c r="H167" i="91"/>
  <c r="C167" i="91"/>
  <c r="L166" i="91"/>
  <c r="K166" i="91"/>
  <c r="J166" i="91"/>
  <c r="G166" i="91"/>
  <c r="G161" i="91" s="1"/>
  <c r="G160" i="91" s="1"/>
  <c r="F166" i="91"/>
  <c r="E166" i="91"/>
  <c r="D166" i="91"/>
  <c r="H165" i="91"/>
  <c r="C165" i="91"/>
  <c r="C164" i="91"/>
  <c r="H163" i="91"/>
  <c r="C163" i="91"/>
  <c r="L162" i="91"/>
  <c r="K162" i="91"/>
  <c r="J162" i="91"/>
  <c r="J161" i="91" s="1"/>
  <c r="G162" i="91"/>
  <c r="F162" i="91"/>
  <c r="F161" i="91" s="1"/>
  <c r="F160" i="91" s="1"/>
  <c r="E162" i="91"/>
  <c r="D162" i="91"/>
  <c r="K161" i="91"/>
  <c r="K160" i="91" s="1"/>
  <c r="J160" i="91"/>
  <c r="H159" i="91"/>
  <c r="C159" i="91"/>
  <c r="H158" i="91"/>
  <c r="C158" i="91"/>
  <c r="H157" i="91"/>
  <c r="C157" i="91"/>
  <c r="H156" i="91"/>
  <c r="C156" i="91"/>
  <c r="H155" i="91"/>
  <c r="C155" i="91"/>
  <c r="C154" i="91"/>
  <c r="L153" i="91"/>
  <c r="K153" i="91"/>
  <c r="K152" i="91" s="1"/>
  <c r="J153" i="91"/>
  <c r="J152" i="91" s="1"/>
  <c r="G153" i="91"/>
  <c r="G152" i="91" s="1"/>
  <c r="F153" i="91"/>
  <c r="F152" i="91" s="1"/>
  <c r="E153" i="91"/>
  <c r="D153" i="91"/>
  <c r="C153" i="91" s="1"/>
  <c r="L152" i="91"/>
  <c r="E152" i="91"/>
  <c r="D152" i="91"/>
  <c r="C152" i="91" s="1"/>
  <c r="H151" i="91"/>
  <c r="C151" i="91"/>
  <c r="H150" i="91"/>
  <c r="C150" i="91"/>
  <c r="H149" i="91"/>
  <c r="C149" i="91"/>
  <c r="C148" i="91"/>
  <c r="L147" i="91"/>
  <c r="K147" i="91"/>
  <c r="J147" i="91"/>
  <c r="G147" i="91"/>
  <c r="F147" i="91"/>
  <c r="E147" i="91"/>
  <c r="D147" i="91"/>
  <c r="C147" i="91" s="1"/>
  <c r="H146" i="91"/>
  <c r="C146" i="91"/>
  <c r="H145" i="91"/>
  <c r="C145" i="91"/>
  <c r="H144" i="91"/>
  <c r="C144" i="91"/>
  <c r="H143" i="91"/>
  <c r="C143" i="91"/>
  <c r="H142" i="91"/>
  <c r="C142" i="91"/>
  <c r="H141" i="91"/>
  <c r="C141" i="91"/>
  <c r="H140" i="91"/>
  <c r="C140" i="91"/>
  <c r="H139" i="91"/>
  <c r="C139" i="91"/>
  <c r="L138" i="91"/>
  <c r="K138" i="91"/>
  <c r="J138" i="91"/>
  <c r="G138" i="91"/>
  <c r="F138" i="91"/>
  <c r="E138" i="91"/>
  <c r="D138" i="91"/>
  <c r="H137" i="91"/>
  <c r="C137" i="91"/>
  <c r="H136" i="91"/>
  <c r="C136" i="91"/>
  <c r="H135" i="91"/>
  <c r="C135" i="91"/>
  <c r="L134" i="91"/>
  <c r="K134" i="91"/>
  <c r="J134" i="91"/>
  <c r="G134" i="91"/>
  <c r="F134" i="91"/>
  <c r="E134" i="91"/>
  <c r="D134" i="91"/>
  <c r="H133" i="91"/>
  <c r="C133" i="91"/>
  <c r="H132" i="91"/>
  <c r="C132" i="91"/>
  <c r="L131" i="91"/>
  <c r="K131" i="91"/>
  <c r="J131" i="91"/>
  <c r="G131" i="91"/>
  <c r="F131" i="91"/>
  <c r="E131" i="91"/>
  <c r="D131" i="91"/>
  <c r="H130" i="91"/>
  <c r="C130" i="91"/>
  <c r="H129" i="91"/>
  <c r="C129" i="91"/>
  <c r="C128" i="91"/>
  <c r="H127" i="91"/>
  <c r="C127" i="91"/>
  <c r="L126" i="91"/>
  <c r="K126" i="91"/>
  <c r="J126" i="91"/>
  <c r="J120" i="91" s="1"/>
  <c r="G126" i="91"/>
  <c r="F126" i="91"/>
  <c r="E126" i="91"/>
  <c r="D126" i="91"/>
  <c r="H125" i="91"/>
  <c r="C125" i="91"/>
  <c r="H124" i="91"/>
  <c r="C124" i="91"/>
  <c r="H123" i="91"/>
  <c r="C123" i="91"/>
  <c r="H122" i="91"/>
  <c r="C122" i="91"/>
  <c r="L121" i="91"/>
  <c r="K121" i="91"/>
  <c r="K120" i="91" s="1"/>
  <c r="J121" i="91"/>
  <c r="G121" i="91"/>
  <c r="G120" i="91" s="1"/>
  <c r="F121" i="91"/>
  <c r="E121" i="91"/>
  <c r="D121" i="91"/>
  <c r="F120" i="91"/>
  <c r="H119" i="91"/>
  <c r="C119" i="91"/>
  <c r="H118" i="91"/>
  <c r="C118" i="91"/>
  <c r="H117" i="91"/>
  <c r="C117" i="91"/>
  <c r="H116" i="91"/>
  <c r="C116" i="91"/>
  <c r="C115" i="91"/>
  <c r="L114" i="91"/>
  <c r="K114" i="91"/>
  <c r="J114" i="91"/>
  <c r="G114" i="91"/>
  <c r="F114" i="91"/>
  <c r="E114" i="91"/>
  <c r="D114" i="91"/>
  <c r="C114" i="91" s="1"/>
  <c r="H113" i="91"/>
  <c r="C113" i="91"/>
  <c r="H112" i="91"/>
  <c r="C112" i="91"/>
  <c r="H111" i="91"/>
  <c r="C111" i="91"/>
  <c r="H110" i="91"/>
  <c r="C110" i="91"/>
  <c r="H109" i="91"/>
  <c r="C109" i="91"/>
  <c r="L108" i="91"/>
  <c r="K108" i="91"/>
  <c r="J108" i="91"/>
  <c r="G108" i="91"/>
  <c r="F108" i="91"/>
  <c r="E108" i="91"/>
  <c r="D108" i="91"/>
  <c r="H107" i="91"/>
  <c r="C107" i="91"/>
  <c r="H106" i="91"/>
  <c r="C106" i="91"/>
  <c r="H105" i="91"/>
  <c r="C105" i="91"/>
  <c r="H104" i="91"/>
  <c r="C104" i="91"/>
  <c r="H103" i="91"/>
  <c r="C103" i="91"/>
  <c r="H102" i="91"/>
  <c r="C102" i="91"/>
  <c r="C101" i="91"/>
  <c r="H100" i="91"/>
  <c r="C100" i="91"/>
  <c r="L99" i="91"/>
  <c r="K99" i="91"/>
  <c r="J99" i="91"/>
  <c r="G99" i="91"/>
  <c r="F99" i="91"/>
  <c r="E99" i="91"/>
  <c r="D99" i="91"/>
  <c r="H98" i="91"/>
  <c r="C98" i="91"/>
  <c r="H97" i="91"/>
  <c r="C97" i="91"/>
  <c r="H96" i="91"/>
  <c r="C96" i="91"/>
  <c r="H95" i="91"/>
  <c r="C95" i="91"/>
  <c r="H94" i="91"/>
  <c r="C94" i="91"/>
  <c r="H93" i="91"/>
  <c r="C93" i="91"/>
  <c r="H92" i="91"/>
  <c r="C92" i="91"/>
  <c r="L91" i="91"/>
  <c r="K91" i="91"/>
  <c r="J91" i="91"/>
  <c r="G91" i="91"/>
  <c r="F91" i="91"/>
  <c r="E91" i="91"/>
  <c r="D91" i="91"/>
  <c r="H90" i="91"/>
  <c r="C90" i="91"/>
  <c r="H89" i="91"/>
  <c r="C89" i="91"/>
  <c r="H88" i="91"/>
  <c r="C88" i="91"/>
  <c r="C87" i="91"/>
  <c r="H86" i="91"/>
  <c r="C86" i="91"/>
  <c r="L85" i="91"/>
  <c r="K85" i="91"/>
  <c r="K83" i="91" s="1"/>
  <c r="J85" i="91"/>
  <c r="G85" i="91"/>
  <c r="F85" i="91"/>
  <c r="E85" i="91"/>
  <c r="D85" i="91"/>
  <c r="C84" i="91"/>
  <c r="H82" i="91"/>
  <c r="C82" i="91"/>
  <c r="C81" i="91"/>
  <c r="L80" i="91"/>
  <c r="K80" i="91"/>
  <c r="J80" i="91"/>
  <c r="G80" i="91"/>
  <c r="F80" i="91"/>
  <c r="E80" i="91"/>
  <c r="C80" i="91" s="1"/>
  <c r="D80" i="91"/>
  <c r="H79" i="91"/>
  <c r="C79" i="91"/>
  <c r="C78" i="91"/>
  <c r="L77" i="91"/>
  <c r="K77" i="91"/>
  <c r="J77" i="91"/>
  <c r="J76" i="91" s="1"/>
  <c r="G77" i="91"/>
  <c r="G76" i="91" s="1"/>
  <c r="F77" i="91"/>
  <c r="F76" i="91" s="1"/>
  <c r="E77" i="91"/>
  <c r="D77" i="91"/>
  <c r="C77" i="91" s="1"/>
  <c r="L76" i="91"/>
  <c r="D76" i="91"/>
  <c r="H74" i="91"/>
  <c r="C74" i="91"/>
  <c r="H73" i="91"/>
  <c r="C73" i="91"/>
  <c r="H72" i="91"/>
  <c r="C72" i="91"/>
  <c r="H71" i="91"/>
  <c r="C71" i="91"/>
  <c r="H70" i="91"/>
  <c r="C70" i="91"/>
  <c r="L69" i="91"/>
  <c r="L67" i="91" s="1"/>
  <c r="K69" i="91"/>
  <c r="J69" i="91"/>
  <c r="J67" i="91" s="1"/>
  <c r="G69" i="91"/>
  <c r="F69" i="91"/>
  <c r="F67" i="91" s="1"/>
  <c r="E69" i="91"/>
  <c r="E67" i="91" s="1"/>
  <c r="D69" i="91"/>
  <c r="H68" i="91"/>
  <c r="C68" i="91"/>
  <c r="K67" i="91"/>
  <c r="G67" i="91"/>
  <c r="H66" i="91"/>
  <c r="C66" i="91"/>
  <c r="H65" i="91"/>
  <c r="C65" i="91"/>
  <c r="H64" i="91"/>
  <c r="C64" i="91"/>
  <c r="H63" i="91"/>
  <c r="C63" i="91"/>
  <c r="H62" i="91"/>
  <c r="C62" i="91"/>
  <c r="H61" i="91"/>
  <c r="C61" i="91"/>
  <c r="H60" i="91"/>
  <c r="C60" i="91"/>
  <c r="H59" i="91"/>
  <c r="C59" i="91"/>
  <c r="L58" i="91"/>
  <c r="K58" i="91"/>
  <c r="K54" i="91" s="1"/>
  <c r="K53" i="91" s="1"/>
  <c r="J58" i="91"/>
  <c r="G58" i="91"/>
  <c r="F58" i="91"/>
  <c r="E58" i="91"/>
  <c r="C58" i="91" s="1"/>
  <c r="D58" i="91"/>
  <c r="H57" i="91"/>
  <c r="C57" i="91"/>
  <c r="H56" i="91"/>
  <c r="C56" i="91"/>
  <c r="L55" i="91"/>
  <c r="K55" i="91"/>
  <c r="J55" i="91"/>
  <c r="J54" i="91" s="1"/>
  <c r="J53" i="91" s="1"/>
  <c r="G55" i="91"/>
  <c r="F55" i="91"/>
  <c r="F54" i="91" s="1"/>
  <c r="F53" i="91" s="1"/>
  <c r="E55" i="91"/>
  <c r="C55" i="91" s="1"/>
  <c r="D55" i="91"/>
  <c r="L54" i="91"/>
  <c r="D54" i="91"/>
  <c r="H47" i="91"/>
  <c r="C47" i="91"/>
  <c r="H46" i="91"/>
  <c r="C46" i="91"/>
  <c r="L45" i="91"/>
  <c r="H45" i="91" s="1"/>
  <c r="G45" i="91"/>
  <c r="C45" i="91"/>
  <c r="H44" i="91"/>
  <c r="C44" i="91"/>
  <c r="K43" i="91"/>
  <c r="J43" i="91"/>
  <c r="I43" i="91"/>
  <c r="F43" i="91"/>
  <c r="E43" i="91"/>
  <c r="D43" i="91"/>
  <c r="H42" i="91"/>
  <c r="C42" i="91"/>
  <c r="I41" i="91"/>
  <c r="H41" i="91" s="1"/>
  <c r="D41" i="91"/>
  <c r="C41" i="91" s="1"/>
  <c r="H40" i="91"/>
  <c r="C40" i="91"/>
  <c r="H39" i="91"/>
  <c r="C39" i="91"/>
  <c r="H38" i="91"/>
  <c r="C38" i="91"/>
  <c r="H37" i="91"/>
  <c r="C37" i="91"/>
  <c r="K36" i="91"/>
  <c r="H36" i="91"/>
  <c r="F36" i="91"/>
  <c r="C36" i="91" s="1"/>
  <c r="H35" i="91"/>
  <c r="C35" i="91"/>
  <c r="H34" i="91"/>
  <c r="C34" i="91"/>
  <c r="K33" i="91"/>
  <c r="H33" i="91"/>
  <c r="F33" i="91"/>
  <c r="C33" i="91" s="1"/>
  <c r="H32" i="91"/>
  <c r="C32" i="91"/>
  <c r="K31" i="91"/>
  <c r="K26" i="91" s="1"/>
  <c r="F31" i="91"/>
  <c r="C31" i="91"/>
  <c r="H30" i="91"/>
  <c r="C30" i="91"/>
  <c r="H29" i="91"/>
  <c r="C29" i="91"/>
  <c r="H28" i="91"/>
  <c r="C28" i="91"/>
  <c r="K27" i="91"/>
  <c r="H27" i="91"/>
  <c r="F27" i="91"/>
  <c r="C27" i="91" s="1"/>
  <c r="H25" i="91"/>
  <c r="C25" i="91"/>
  <c r="C24" i="91"/>
  <c r="H23" i="91"/>
  <c r="C23" i="91"/>
  <c r="H22" i="91"/>
  <c r="C22" i="91"/>
  <c r="L21" i="91"/>
  <c r="K21" i="91"/>
  <c r="K275" i="91" s="1"/>
  <c r="K274" i="91" s="1"/>
  <c r="J21" i="91"/>
  <c r="J275" i="91" s="1"/>
  <c r="J274" i="91" s="1"/>
  <c r="I21" i="91"/>
  <c r="H21" i="91" s="1"/>
  <c r="G21" i="91"/>
  <c r="G20" i="91" s="1"/>
  <c r="F21" i="91"/>
  <c r="E21" i="91"/>
  <c r="E275" i="91" s="1"/>
  <c r="E274" i="91" s="1"/>
  <c r="D21" i="91"/>
  <c r="C284" i="90"/>
  <c r="H283" i="90"/>
  <c r="C283" i="90"/>
  <c r="H282" i="90"/>
  <c r="C282" i="90"/>
  <c r="C281" i="90"/>
  <c r="C280" i="90"/>
  <c r="H279" i="90"/>
  <c r="C279" i="90"/>
  <c r="H278" i="90"/>
  <c r="C278" i="90"/>
  <c r="C277" i="90"/>
  <c r="C276" i="90" s="1"/>
  <c r="L276" i="90"/>
  <c r="K276" i="90"/>
  <c r="G276" i="90"/>
  <c r="F276" i="90"/>
  <c r="E276" i="90"/>
  <c r="D276" i="90"/>
  <c r="H271" i="90"/>
  <c r="C271" i="90"/>
  <c r="C270" i="90"/>
  <c r="L269" i="90"/>
  <c r="K269" i="90"/>
  <c r="J269" i="90"/>
  <c r="G269" i="90"/>
  <c r="F269" i="90"/>
  <c r="E269" i="90"/>
  <c r="D269" i="90"/>
  <c r="C269" i="90" s="1"/>
  <c r="J267" i="90"/>
  <c r="J266" i="90" s="1"/>
  <c r="J265" i="90" s="1"/>
  <c r="H268" i="90"/>
  <c r="C268" i="90"/>
  <c r="L267" i="90"/>
  <c r="L266" i="90" s="1"/>
  <c r="L265" i="90" s="1"/>
  <c r="K267" i="90"/>
  <c r="K266" i="90" s="1"/>
  <c r="K265" i="90" s="1"/>
  <c r="I267" i="90"/>
  <c r="G267" i="90"/>
  <c r="F267" i="90"/>
  <c r="E267" i="90"/>
  <c r="D267" i="90"/>
  <c r="D266" i="90" s="1"/>
  <c r="D265" i="90" s="1"/>
  <c r="G266" i="90"/>
  <c r="G265" i="90" s="1"/>
  <c r="F266" i="90"/>
  <c r="F265" i="90" s="1"/>
  <c r="C264" i="90"/>
  <c r="L263" i="90"/>
  <c r="K263" i="90"/>
  <c r="J263" i="90"/>
  <c r="G263" i="90"/>
  <c r="F263" i="90"/>
  <c r="E263" i="90"/>
  <c r="D263" i="90"/>
  <c r="C263" i="90"/>
  <c r="H262" i="90"/>
  <c r="C262" i="90"/>
  <c r="C261" i="90"/>
  <c r="C260" i="90"/>
  <c r="H259" i="90"/>
  <c r="C259" i="90"/>
  <c r="J257" i="90"/>
  <c r="H258" i="90"/>
  <c r="C258" i="90"/>
  <c r="L257" i="90"/>
  <c r="L253" i="90" s="1"/>
  <c r="L252" i="90" s="1"/>
  <c r="K257" i="90"/>
  <c r="G257" i="90"/>
  <c r="G253" i="90" s="1"/>
  <c r="F257" i="90"/>
  <c r="E257" i="90"/>
  <c r="D257" i="90"/>
  <c r="D253" i="90" s="1"/>
  <c r="D252" i="90" s="1"/>
  <c r="H256" i="90"/>
  <c r="C256" i="90"/>
  <c r="H255" i="90"/>
  <c r="C255" i="90"/>
  <c r="C254" i="90"/>
  <c r="K253" i="90"/>
  <c r="K252" i="90" s="1"/>
  <c r="F253" i="90"/>
  <c r="F252" i="90" s="1"/>
  <c r="C251" i="90"/>
  <c r="L250" i="90"/>
  <c r="K250" i="90"/>
  <c r="J250" i="90"/>
  <c r="G250" i="90"/>
  <c r="F250" i="90"/>
  <c r="E250" i="90"/>
  <c r="D250" i="90"/>
  <c r="C250" i="90"/>
  <c r="H249" i="90"/>
  <c r="C249" i="90"/>
  <c r="H248" i="90"/>
  <c r="C248" i="90"/>
  <c r="C247" i="90"/>
  <c r="H246" i="90"/>
  <c r="C246" i="90"/>
  <c r="L245" i="90"/>
  <c r="L240" i="90" s="1"/>
  <c r="K245" i="90"/>
  <c r="I245" i="90"/>
  <c r="G245" i="90"/>
  <c r="F245" i="90"/>
  <c r="E245" i="90"/>
  <c r="D245" i="90"/>
  <c r="H244" i="90"/>
  <c r="C244" i="90"/>
  <c r="C243" i="90"/>
  <c r="C242" i="90"/>
  <c r="L241" i="90"/>
  <c r="K241" i="90"/>
  <c r="K240" i="90" s="1"/>
  <c r="J241" i="90"/>
  <c r="G241" i="90"/>
  <c r="G240" i="90" s="1"/>
  <c r="F241" i="90"/>
  <c r="E241" i="90"/>
  <c r="C241" i="90" s="1"/>
  <c r="D241" i="90"/>
  <c r="E240" i="90"/>
  <c r="D240" i="90"/>
  <c r="H239" i="90"/>
  <c r="C239" i="90"/>
  <c r="C238" i="90"/>
  <c r="H237" i="90"/>
  <c r="C237" i="90"/>
  <c r="H236" i="90"/>
  <c r="C236" i="90"/>
  <c r="H235" i="90"/>
  <c r="C235" i="90"/>
  <c r="J233" i="90"/>
  <c r="J232" i="90" s="1"/>
  <c r="C234" i="90"/>
  <c r="L233" i="90"/>
  <c r="L232" i="90" s="1"/>
  <c r="K233" i="90"/>
  <c r="K232" i="90" s="1"/>
  <c r="G233" i="90"/>
  <c r="G232" i="90" s="1"/>
  <c r="F233" i="90"/>
  <c r="C233" i="90" s="1"/>
  <c r="E233" i="90"/>
  <c r="D233" i="90"/>
  <c r="D232" i="90" s="1"/>
  <c r="F232" i="90"/>
  <c r="E232" i="90"/>
  <c r="C231" i="90"/>
  <c r="H230" i="90"/>
  <c r="C230" i="90"/>
  <c r="H229" i="90"/>
  <c r="C229" i="90"/>
  <c r="C228" i="90"/>
  <c r="L227" i="90"/>
  <c r="K227" i="90"/>
  <c r="G227" i="90"/>
  <c r="F227" i="90"/>
  <c r="E227" i="90"/>
  <c r="C227" i="90" s="1"/>
  <c r="D227" i="90"/>
  <c r="H226" i="90"/>
  <c r="C226" i="90"/>
  <c r="H225" i="90"/>
  <c r="C225" i="90"/>
  <c r="H224" i="90"/>
  <c r="C224" i="90"/>
  <c r="J219" i="90"/>
  <c r="C223" i="90"/>
  <c r="H222" i="90"/>
  <c r="C222" i="90"/>
  <c r="H221" i="90"/>
  <c r="C221" i="90"/>
  <c r="H220" i="90"/>
  <c r="C220" i="90"/>
  <c r="L219" i="90"/>
  <c r="K219" i="90"/>
  <c r="G219" i="90"/>
  <c r="F219" i="90"/>
  <c r="C219" i="90" s="1"/>
  <c r="E219" i="90"/>
  <c r="D219" i="90"/>
  <c r="H218" i="90"/>
  <c r="C218" i="90"/>
  <c r="J216" i="90"/>
  <c r="C217" i="90"/>
  <c r="L216" i="90"/>
  <c r="K216" i="90"/>
  <c r="G216" i="90"/>
  <c r="F216" i="90"/>
  <c r="E216" i="90"/>
  <c r="C216" i="90" s="1"/>
  <c r="D216" i="90"/>
  <c r="J214" i="90"/>
  <c r="C215" i="90"/>
  <c r="L214" i="90"/>
  <c r="K214" i="90"/>
  <c r="K212" i="90" s="1"/>
  <c r="G214" i="90"/>
  <c r="G212" i="90" s="1"/>
  <c r="F214" i="90"/>
  <c r="F212" i="90" s="1"/>
  <c r="E214" i="90"/>
  <c r="D214" i="90"/>
  <c r="D212" i="90" s="1"/>
  <c r="D211" i="90" s="1"/>
  <c r="C213" i="90"/>
  <c r="L212" i="90"/>
  <c r="H210" i="90"/>
  <c r="C210" i="90"/>
  <c r="J208" i="90"/>
  <c r="C209" i="90"/>
  <c r="L208" i="90"/>
  <c r="K208" i="90"/>
  <c r="I208" i="90"/>
  <c r="G208" i="90"/>
  <c r="F208" i="90"/>
  <c r="E208" i="90"/>
  <c r="D208" i="90"/>
  <c r="C208" i="90" s="1"/>
  <c r="H207" i="90"/>
  <c r="C207" i="90"/>
  <c r="C206" i="90"/>
  <c r="H205" i="90"/>
  <c r="C205" i="90"/>
  <c r="C204" i="90"/>
  <c r="H203" i="90"/>
  <c r="C203" i="90"/>
  <c r="C202" i="90"/>
  <c r="C201" i="90"/>
  <c r="J199" i="90"/>
  <c r="C200" i="90"/>
  <c r="L199" i="90"/>
  <c r="K199" i="90"/>
  <c r="G199" i="90"/>
  <c r="C199" i="90" s="1"/>
  <c r="F199" i="90"/>
  <c r="E199" i="90"/>
  <c r="D199" i="90"/>
  <c r="C198" i="90"/>
  <c r="H197" i="90"/>
  <c r="C197" i="90"/>
  <c r="C196" i="90"/>
  <c r="H195" i="90"/>
  <c r="C195" i="90"/>
  <c r="C194" i="90"/>
  <c r="C193" i="90"/>
  <c r="C192" i="90"/>
  <c r="H191" i="90"/>
  <c r="C191" i="90"/>
  <c r="C190" i="90"/>
  <c r="C189" i="90"/>
  <c r="L188" i="90"/>
  <c r="L187" i="90" s="1"/>
  <c r="K188" i="90"/>
  <c r="K187" i="90" s="1"/>
  <c r="G188" i="90"/>
  <c r="F188" i="90"/>
  <c r="E188" i="90"/>
  <c r="D188" i="90"/>
  <c r="F187" i="90"/>
  <c r="F182" i="90" s="1"/>
  <c r="C186" i="90"/>
  <c r="H185" i="90"/>
  <c r="C185" i="90"/>
  <c r="C184" i="90"/>
  <c r="L183" i="90"/>
  <c r="L182" i="90" s="1"/>
  <c r="K183" i="90"/>
  <c r="G183" i="90"/>
  <c r="F183" i="90"/>
  <c r="E183" i="90"/>
  <c r="D183" i="90"/>
  <c r="C183" i="90"/>
  <c r="H180" i="90"/>
  <c r="C180" i="90"/>
  <c r="L179" i="90"/>
  <c r="L178" i="90" s="1"/>
  <c r="K179" i="90"/>
  <c r="I179" i="90"/>
  <c r="G179" i="90"/>
  <c r="F179" i="90"/>
  <c r="F178" i="90" s="1"/>
  <c r="F174" i="90" s="1"/>
  <c r="E179" i="90"/>
  <c r="E178" i="90" s="1"/>
  <c r="D179" i="90"/>
  <c r="K178" i="90"/>
  <c r="G178" i="90"/>
  <c r="I175" i="90"/>
  <c r="C177" i="90"/>
  <c r="H176" i="90"/>
  <c r="C176" i="90"/>
  <c r="L175" i="90"/>
  <c r="K175" i="90"/>
  <c r="G175" i="90"/>
  <c r="F175" i="90"/>
  <c r="E175" i="90"/>
  <c r="D175" i="90"/>
  <c r="G174" i="90"/>
  <c r="H173" i="90"/>
  <c r="C173" i="90"/>
  <c r="H172" i="90"/>
  <c r="C172" i="90"/>
  <c r="L171" i="90"/>
  <c r="K171" i="90"/>
  <c r="I171" i="90"/>
  <c r="G171" i="90"/>
  <c r="F171" i="90"/>
  <c r="E171" i="90"/>
  <c r="D171" i="90"/>
  <c r="H170" i="90"/>
  <c r="C170" i="90"/>
  <c r="H169" i="90"/>
  <c r="C169" i="90"/>
  <c r="H168" i="90"/>
  <c r="C168" i="90"/>
  <c r="J166" i="90"/>
  <c r="C167" i="90"/>
  <c r="L166" i="90"/>
  <c r="K166" i="90"/>
  <c r="G166" i="90"/>
  <c r="F166" i="90"/>
  <c r="C166" i="90" s="1"/>
  <c r="E166" i="90"/>
  <c r="D166" i="90"/>
  <c r="C165" i="90"/>
  <c r="H164" i="90"/>
  <c r="C164" i="90"/>
  <c r="H163" i="90"/>
  <c r="C163" i="90"/>
  <c r="L162" i="90"/>
  <c r="L161" i="90" s="1"/>
  <c r="L160" i="90" s="1"/>
  <c r="K162" i="90"/>
  <c r="G162" i="90"/>
  <c r="F162" i="90"/>
  <c r="F161" i="90" s="1"/>
  <c r="F160" i="90" s="1"/>
  <c r="E162" i="90"/>
  <c r="D162" i="90"/>
  <c r="D161" i="90" s="1"/>
  <c r="K161" i="90"/>
  <c r="K160" i="90" s="1"/>
  <c r="G161" i="90"/>
  <c r="G160" i="90" s="1"/>
  <c r="H159" i="90"/>
  <c r="C159" i="90"/>
  <c r="H158" i="90"/>
  <c r="C158" i="90"/>
  <c r="C157" i="90"/>
  <c r="H156" i="90"/>
  <c r="C156" i="90"/>
  <c r="H155" i="90"/>
  <c r="C155" i="90"/>
  <c r="C154" i="90"/>
  <c r="L153" i="90"/>
  <c r="L152" i="90" s="1"/>
  <c r="K153" i="90"/>
  <c r="K152" i="90" s="1"/>
  <c r="G153" i="90"/>
  <c r="G152" i="90" s="1"/>
  <c r="F153" i="90"/>
  <c r="E153" i="90"/>
  <c r="C153" i="90" s="1"/>
  <c r="D153" i="90"/>
  <c r="D152" i="90" s="1"/>
  <c r="F152" i="90"/>
  <c r="E152" i="90"/>
  <c r="H151" i="90"/>
  <c r="C151" i="90"/>
  <c r="C150" i="90"/>
  <c r="H149" i="90"/>
  <c r="C149" i="90"/>
  <c r="J147" i="90"/>
  <c r="C148" i="90"/>
  <c r="L147" i="90"/>
  <c r="K147" i="90"/>
  <c r="G147" i="90"/>
  <c r="F147" i="90"/>
  <c r="E147" i="90"/>
  <c r="D147" i="90"/>
  <c r="C147" i="90" s="1"/>
  <c r="H146" i="90"/>
  <c r="C146" i="90"/>
  <c r="H145" i="90"/>
  <c r="C145" i="90"/>
  <c r="C144" i="90"/>
  <c r="H143" i="90"/>
  <c r="C143" i="90"/>
  <c r="H142" i="90"/>
  <c r="C142" i="90"/>
  <c r="H141" i="90"/>
  <c r="C141" i="90"/>
  <c r="C140" i="90"/>
  <c r="H139" i="90"/>
  <c r="C139" i="90"/>
  <c r="L138" i="90"/>
  <c r="K138" i="90"/>
  <c r="I138" i="90"/>
  <c r="G138" i="90"/>
  <c r="F138" i="90"/>
  <c r="E138" i="90"/>
  <c r="D138" i="90"/>
  <c r="H137" i="90"/>
  <c r="C137" i="90"/>
  <c r="C136" i="90"/>
  <c r="C135" i="90"/>
  <c r="L134" i="90"/>
  <c r="K134" i="90"/>
  <c r="G134" i="90"/>
  <c r="F134" i="90"/>
  <c r="E134" i="90"/>
  <c r="C134" i="90" s="1"/>
  <c r="D134" i="90"/>
  <c r="H133" i="90"/>
  <c r="C133" i="90"/>
  <c r="J131" i="90"/>
  <c r="H132" i="90"/>
  <c r="C132" i="90"/>
  <c r="L131" i="90"/>
  <c r="K131" i="90"/>
  <c r="I131" i="90"/>
  <c r="G131" i="90"/>
  <c r="F131" i="90"/>
  <c r="E131" i="90"/>
  <c r="D131" i="90"/>
  <c r="C130" i="90"/>
  <c r="H129" i="90"/>
  <c r="C129" i="90"/>
  <c r="H128" i="90"/>
  <c r="C128" i="90"/>
  <c r="C127" i="90"/>
  <c r="L126" i="90"/>
  <c r="K126" i="90"/>
  <c r="G126" i="90"/>
  <c r="F126" i="90"/>
  <c r="E126" i="90"/>
  <c r="D126" i="90"/>
  <c r="C126" i="90" s="1"/>
  <c r="H125" i="90"/>
  <c r="C125" i="90"/>
  <c r="H124" i="90"/>
  <c r="C124" i="90"/>
  <c r="H123" i="90"/>
  <c r="C123" i="90"/>
  <c r="J121" i="90"/>
  <c r="C122" i="90"/>
  <c r="L121" i="90"/>
  <c r="L120" i="90" s="1"/>
  <c r="K121" i="90"/>
  <c r="G121" i="90"/>
  <c r="F121" i="90"/>
  <c r="E121" i="90"/>
  <c r="E120" i="90" s="1"/>
  <c r="D121" i="90"/>
  <c r="D120" i="90" s="1"/>
  <c r="K120" i="90"/>
  <c r="F120" i="90"/>
  <c r="H119" i="90"/>
  <c r="C119" i="90"/>
  <c r="H118" i="90"/>
  <c r="C118" i="90"/>
  <c r="C117" i="90"/>
  <c r="H116" i="90"/>
  <c r="C116" i="90"/>
  <c r="H115" i="90"/>
  <c r="C115" i="90"/>
  <c r="L114" i="90"/>
  <c r="K114" i="90"/>
  <c r="G114" i="90"/>
  <c r="F114" i="90"/>
  <c r="E114" i="90"/>
  <c r="D114" i="90"/>
  <c r="C114" i="90" s="1"/>
  <c r="C113" i="90"/>
  <c r="H112" i="90"/>
  <c r="C112" i="90"/>
  <c r="H111" i="90"/>
  <c r="C111" i="90"/>
  <c r="H110" i="90"/>
  <c r="C110" i="90"/>
  <c r="J108" i="90"/>
  <c r="C109" i="90"/>
  <c r="L108" i="90"/>
  <c r="K108" i="90"/>
  <c r="G108" i="90"/>
  <c r="F108" i="90"/>
  <c r="E108" i="90"/>
  <c r="D108" i="90"/>
  <c r="C108" i="90" s="1"/>
  <c r="H107" i="90"/>
  <c r="C107" i="90"/>
  <c r="H106" i="90"/>
  <c r="C106" i="90"/>
  <c r="H105" i="90"/>
  <c r="C105" i="90"/>
  <c r="C104" i="90"/>
  <c r="H103" i="90"/>
  <c r="C103" i="90"/>
  <c r="H102" i="90"/>
  <c r="C102" i="90"/>
  <c r="H101" i="90"/>
  <c r="C101" i="90"/>
  <c r="J99" i="90"/>
  <c r="C100" i="90"/>
  <c r="L99" i="90"/>
  <c r="K99" i="90"/>
  <c r="G99" i="90"/>
  <c r="F99" i="90"/>
  <c r="E99" i="90"/>
  <c r="D99" i="90"/>
  <c r="H98" i="90"/>
  <c r="C98" i="90"/>
  <c r="H97" i="90"/>
  <c r="C97" i="90"/>
  <c r="H96" i="90"/>
  <c r="C96" i="90"/>
  <c r="H95" i="90"/>
  <c r="C95" i="90"/>
  <c r="H94" i="90"/>
  <c r="C94" i="90"/>
  <c r="H93" i="90"/>
  <c r="C93" i="90"/>
  <c r="I91" i="90"/>
  <c r="D92" i="90"/>
  <c r="C92" i="90" s="1"/>
  <c r="L91" i="90"/>
  <c r="K91" i="90"/>
  <c r="J91" i="90"/>
  <c r="G91" i="90"/>
  <c r="F91" i="90"/>
  <c r="E91" i="90"/>
  <c r="D91" i="90"/>
  <c r="C90" i="90"/>
  <c r="H89" i="90"/>
  <c r="C89" i="90"/>
  <c r="C88" i="90"/>
  <c r="H87" i="90"/>
  <c r="C87" i="90"/>
  <c r="C86" i="90"/>
  <c r="L85" i="90"/>
  <c r="L83" i="90" s="1"/>
  <c r="K85" i="90"/>
  <c r="K83" i="90" s="1"/>
  <c r="G85" i="90"/>
  <c r="F85" i="90"/>
  <c r="E85" i="90"/>
  <c r="D85" i="90"/>
  <c r="D83" i="90" s="1"/>
  <c r="H84" i="90"/>
  <c r="C84" i="90"/>
  <c r="F83" i="90"/>
  <c r="E83" i="90"/>
  <c r="C82" i="90"/>
  <c r="H81" i="90"/>
  <c r="C81" i="90"/>
  <c r="L80" i="90"/>
  <c r="K80" i="90"/>
  <c r="G80" i="90"/>
  <c r="F80" i="90"/>
  <c r="E80" i="90"/>
  <c r="C80" i="90" s="1"/>
  <c r="D80" i="90"/>
  <c r="H79" i="90"/>
  <c r="C79" i="90"/>
  <c r="H78" i="90"/>
  <c r="C78" i="90"/>
  <c r="L77" i="90"/>
  <c r="L76" i="90" s="1"/>
  <c r="L75" i="90" s="1"/>
  <c r="K77" i="90"/>
  <c r="J77" i="90"/>
  <c r="G77" i="90"/>
  <c r="F77" i="90"/>
  <c r="F76" i="90" s="1"/>
  <c r="F75" i="90" s="1"/>
  <c r="E77" i="90"/>
  <c r="D77" i="90"/>
  <c r="K76" i="90"/>
  <c r="G76" i="90"/>
  <c r="D76" i="90"/>
  <c r="H74" i="90"/>
  <c r="C74" i="90"/>
  <c r="C73" i="90"/>
  <c r="H72" i="90"/>
  <c r="C72" i="90"/>
  <c r="C71" i="90"/>
  <c r="H70" i="90"/>
  <c r="C70" i="90"/>
  <c r="L69" i="90"/>
  <c r="L67" i="90" s="1"/>
  <c r="K69" i="90"/>
  <c r="K67" i="90" s="1"/>
  <c r="G69" i="90"/>
  <c r="G67" i="90" s="1"/>
  <c r="F69" i="90"/>
  <c r="E69" i="90"/>
  <c r="D69" i="90"/>
  <c r="D67" i="90" s="1"/>
  <c r="C67" i="90" s="1"/>
  <c r="H68" i="90"/>
  <c r="C68" i="90"/>
  <c r="F67" i="90"/>
  <c r="E67" i="90"/>
  <c r="H66" i="90"/>
  <c r="C66" i="90"/>
  <c r="C65" i="90"/>
  <c r="H64" i="90"/>
  <c r="C64" i="90"/>
  <c r="C63" i="90"/>
  <c r="H62" i="90"/>
  <c r="C62" i="90"/>
  <c r="C61" i="90"/>
  <c r="H60" i="90"/>
  <c r="C60" i="90"/>
  <c r="J58" i="90"/>
  <c r="C59" i="90"/>
  <c r="L58" i="90"/>
  <c r="K58" i="90"/>
  <c r="G58" i="90"/>
  <c r="F58" i="90"/>
  <c r="E58" i="90"/>
  <c r="D58" i="90"/>
  <c r="C58" i="90" s="1"/>
  <c r="H57" i="90"/>
  <c r="C57" i="90"/>
  <c r="I55" i="90"/>
  <c r="H55" i="90" s="1"/>
  <c r="H56" i="90"/>
  <c r="C56" i="90"/>
  <c r="L55" i="90"/>
  <c r="K55" i="90"/>
  <c r="K54" i="90" s="1"/>
  <c r="K53" i="90" s="1"/>
  <c r="J55" i="90"/>
  <c r="G55" i="90"/>
  <c r="F55" i="90"/>
  <c r="F54" i="90" s="1"/>
  <c r="E55" i="90"/>
  <c r="C55" i="90" s="1"/>
  <c r="D55" i="90"/>
  <c r="L54" i="90"/>
  <c r="L53" i="90" s="1"/>
  <c r="G54" i="90"/>
  <c r="G53" i="90" s="1"/>
  <c r="H47" i="90"/>
  <c r="C47" i="90"/>
  <c r="H46" i="90"/>
  <c r="C46" i="90"/>
  <c r="L45" i="90"/>
  <c r="H45" i="90"/>
  <c r="G45" i="90"/>
  <c r="C45" i="90" s="1"/>
  <c r="H44" i="90"/>
  <c r="C44" i="90"/>
  <c r="K43" i="90"/>
  <c r="J43" i="90"/>
  <c r="I43" i="90"/>
  <c r="F43" i="90"/>
  <c r="E43" i="90"/>
  <c r="C43" i="90" s="1"/>
  <c r="D43" i="90"/>
  <c r="H42" i="90"/>
  <c r="C42" i="90"/>
  <c r="I41" i="90"/>
  <c r="H41" i="90" s="1"/>
  <c r="D41" i="90"/>
  <c r="C41" i="90"/>
  <c r="H40" i="90"/>
  <c r="C40" i="90"/>
  <c r="H39" i="90"/>
  <c r="C39" i="90"/>
  <c r="H38" i="90"/>
  <c r="C38" i="90"/>
  <c r="H37" i="90"/>
  <c r="C37" i="90"/>
  <c r="K36" i="90"/>
  <c r="H36" i="90" s="1"/>
  <c r="F36" i="90"/>
  <c r="C36" i="90"/>
  <c r="H35" i="90"/>
  <c r="C35" i="90"/>
  <c r="H34" i="90"/>
  <c r="C34" i="90"/>
  <c r="K33" i="90"/>
  <c r="H33" i="90" s="1"/>
  <c r="F33" i="90"/>
  <c r="C33" i="90"/>
  <c r="H32" i="90"/>
  <c r="C32" i="90"/>
  <c r="K31" i="90"/>
  <c r="H31" i="90"/>
  <c r="F31" i="90"/>
  <c r="C31" i="90" s="1"/>
  <c r="H30" i="90"/>
  <c r="C30" i="90"/>
  <c r="H29" i="90"/>
  <c r="C29" i="90"/>
  <c r="H28" i="90"/>
  <c r="C28" i="90"/>
  <c r="K27" i="90"/>
  <c r="H27" i="90" s="1"/>
  <c r="F27" i="90"/>
  <c r="C27" i="90" s="1"/>
  <c r="F26" i="90"/>
  <c r="C26" i="90" s="1"/>
  <c r="H25" i="90"/>
  <c r="C25" i="90"/>
  <c r="H23" i="90"/>
  <c r="C23" i="90"/>
  <c r="H22" i="90"/>
  <c r="C22" i="90"/>
  <c r="L21" i="90"/>
  <c r="L275" i="90" s="1"/>
  <c r="L274" i="90" s="1"/>
  <c r="K21" i="90"/>
  <c r="J21" i="90"/>
  <c r="J275" i="90" s="1"/>
  <c r="I21" i="90"/>
  <c r="G21" i="90"/>
  <c r="G275" i="90" s="1"/>
  <c r="G274" i="90" s="1"/>
  <c r="F21" i="90"/>
  <c r="F275" i="90" s="1"/>
  <c r="E21" i="90"/>
  <c r="D21" i="90"/>
  <c r="D275" i="90" s="1"/>
  <c r="D274" i="90" s="1"/>
  <c r="G20" i="90"/>
  <c r="G181" i="93" l="1"/>
  <c r="K51" i="93"/>
  <c r="K50" i="93" s="1"/>
  <c r="L272" i="93"/>
  <c r="C120" i="93"/>
  <c r="H275" i="93"/>
  <c r="H274" i="93" s="1"/>
  <c r="F52" i="93"/>
  <c r="F51" i="93" s="1"/>
  <c r="D182" i="93"/>
  <c r="D181" i="93" s="1"/>
  <c r="C181" i="93" s="1"/>
  <c r="G52" i="93"/>
  <c r="G51" i="93" s="1"/>
  <c r="G50" i="93" s="1"/>
  <c r="K211" i="92"/>
  <c r="F26" i="92"/>
  <c r="C43" i="92"/>
  <c r="F54" i="92"/>
  <c r="F53" i="92" s="1"/>
  <c r="F76" i="92"/>
  <c r="C131" i="92"/>
  <c r="L120" i="92"/>
  <c r="F187" i="92"/>
  <c r="F182" i="92" s="1"/>
  <c r="G212" i="92"/>
  <c r="D274" i="92"/>
  <c r="H31" i="92"/>
  <c r="C80" i="92"/>
  <c r="K83" i="92"/>
  <c r="J120" i="92"/>
  <c r="C138" i="92"/>
  <c r="C166" i="92"/>
  <c r="K174" i="92"/>
  <c r="C219" i="92"/>
  <c r="L240" i="92"/>
  <c r="G252" i="92"/>
  <c r="D53" i="92"/>
  <c r="C58" i="92"/>
  <c r="J75" i="92"/>
  <c r="C114" i="92"/>
  <c r="F120" i="92"/>
  <c r="K120" i="92"/>
  <c r="K182" i="92"/>
  <c r="J187" i="92"/>
  <c r="J182" i="92" s="1"/>
  <c r="J181" i="92" s="1"/>
  <c r="C227" i="92"/>
  <c r="J252" i="92"/>
  <c r="C276" i="92"/>
  <c r="F174" i="91"/>
  <c r="L275" i="91"/>
  <c r="L274" i="91" s="1"/>
  <c r="H43" i="91"/>
  <c r="E76" i="91"/>
  <c r="C76" i="91" s="1"/>
  <c r="F83" i="91"/>
  <c r="L83" i="91"/>
  <c r="C126" i="91"/>
  <c r="C134" i="91"/>
  <c r="G174" i="91"/>
  <c r="G187" i="91"/>
  <c r="G182" i="91" s="1"/>
  <c r="G181" i="91" s="1"/>
  <c r="C208" i="91"/>
  <c r="H208" i="91"/>
  <c r="C227" i="91"/>
  <c r="C257" i="91"/>
  <c r="G275" i="91"/>
  <c r="G274" i="91" s="1"/>
  <c r="C276" i="91"/>
  <c r="E83" i="91"/>
  <c r="F26" i="91"/>
  <c r="E20" i="91"/>
  <c r="G54" i="91"/>
  <c r="G53" i="91" s="1"/>
  <c r="C108" i="91"/>
  <c r="C131" i="91"/>
  <c r="C162" i="91"/>
  <c r="E174" i="91"/>
  <c r="C183" i="91"/>
  <c r="C188" i="91"/>
  <c r="J187" i="91"/>
  <c r="J182" i="91" s="1"/>
  <c r="C263" i="91"/>
  <c r="E240" i="91"/>
  <c r="H31" i="91"/>
  <c r="G83" i="91"/>
  <c r="G75" i="91" s="1"/>
  <c r="G272" i="91" s="1"/>
  <c r="E120" i="91"/>
  <c r="L161" i="91"/>
  <c r="L160" i="91" s="1"/>
  <c r="K174" i="91"/>
  <c r="J174" i="91"/>
  <c r="C187" i="91"/>
  <c r="L212" i="91"/>
  <c r="L252" i="91"/>
  <c r="G182" i="90"/>
  <c r="F53" i="90"/>
  <c r="F52" i="90" s="1"/>
  <c r="H91" i="90"/>
  <c r="C175" i="90"/>
  <c r="K174" i="90"/>
  <c r="D182" i="90"/>
  <c r="D187" i="90"/>
  <c r="K182" i="90"/>
  <c r="K181" i="90" s="1"/>
  <c r="F240" i="90"/>
  <c r="G187" i="90"/>
  <c r="F211" i="90"/>
  <c r="F181" i="90" s="1"/>
  <c r="E275" i="90"/>
  <c r="E274" i="90" s="1"/>
  <c r="K26" i="90"/>
  <c r="D75" i="90"/>
  <c r="C91" i="90"/>
  <c r="C99" i="90"/>
  <c r="C121" i="90"/>
  <c r="G120" i="90"/>
  <c r="H131" i="90"/>
  <c r="C138" i="90"/>
  <c r="D160" i="90"/>
  <c r="L174" i="90"/>
  <c r="C188" i="90"/>
  <c r="K211" i="90"/>
  <c r="G211" i="90"/>
  <c r="L211" i="90"/>
  <c r="L272" i="90" s="1"/>
  <c r="F20" i="90"/>
  <c r="F274" i="90"/>
  <c r="K275" i="90"/>
  <c r="K274" i="90" s="1"/>
  <c r="H43" i="90"/>
  <c r="D54" i="90"/>
  <c r="D53" i="90" s="1"/>
  <c r="C69" i="90"/>
  <c r="C77" i="90"/>
  <c r="C85" i="90"/>
  <c r="G83" i="90"/>
  <c r="C83" i="90" s="1"/>
  <c r="C120" i="90"/>
  <c r="C131" i="90"/>
  <c r="E187" i="90"/>
  <c r="C187" i="90" s="1"/>
  <c r="C214" i="90"/>
  <c r="C245" i="90"/>
  <c r="I265" i="93"/>
  <c r="H265" i="93" s="1"/>
  <c r="H266" i="93"/>
  <c r="J174" i="93"/>
  <c r="F272" i="93"/>
  <c r="I187" i="93"/>
  <c r="H188" i="93"/>
  <c r="C182" i="93"/>
  <c r="D252" i="93"/>
  <c r="C253" i="93"/>
  <c r="L181" i="93"/>
  <c r="L51" i="93" s="1"/>
  <c r="H233" i="93"/>
  <c r="I232" i="93"/>
  <c r="H232" i="93" s="1"/>
  <c r="D160" i="93"/>
  <c r="C160" i="93" s="1"/>
  <c r="C161" i="93"/>
  <c r="H77" i="93"/>
  <c r="I76" i="93"/>
  <c r="H162" i="93"/>
  <c r="I161" i="93"/>
  <c r="C265" i="93"/>
  <c r="C212" i="93"/>
  <c r="D211" i="93"/>
  <c r="C211" i="93" s="1"/>
  <c r="H153" i="93"/>
  <c r="I152" i="93"/>
  <c r="H152" i="93" s="1"/>
  <c r="C53" i="93"/>
  <c r="D52" i="93"/>
  <c r="K273" i="93"/>
  <c r="H26" i="93"/>
  <c r="I83" i="93"/>
  <c r="H83" i="93" s="1"/>
  <c r="H55" i="93"/>
  <c r="I54" i="93"/>
  <c r="H253" i="93"/>
  <c r="I252" i="93"/>
  <c r="H121" i="93"/>
  <c r="I120" i="93"/>
  <c r="H120" i="93" s="1"/>
  <c r="C20" i="93"/>
  <c r="E181" i="93"/>
  <c r="E75" i="93"/>
  <c r="E52" i="93" s="1"/>
  <c r="C266" i="93"/>
  <c r="H241" i="93"/>
  <c r="I240" i="93"/>
  <c r="H240" i="93" s="1"/>
  <c r="I212" i="93"/>
  <c r="G272" i="93"/>
  <c r="I67" i="93"/>
  <c r="H67" i="93" s="1"/>
  <c r="G273" i="93"/>
  <c r="I77" i="90"/>
  <c r="H77" i="90" s="1"/>
  <c r="J85" i="90"/>
  <c r="H260" i="90"/>
  <c r="I257" i="90"/>
  <c r="I55" i="91"/>
  <c r="H55" i="91" s="1"/>
  <c r="H215" i="91"/>
  <c r="I214" i="91"/>
  <c r="H214" i="91" s="1"/>
  <c r="H110" i="92"/>
  <c r="I108" i="92"/>
  <c r="H108" i="92" s="1"/>
  <c r="I269" i="92"/>
  <c r="H279" i="92"/>
  <c r="I276" i="92"/>
  <c r="H59" i="90"/>
  <c r="H63" i="90"/>
  <c r="H71" i="90"/>
  <c r="J76" i="90"/>
  <c r="J80" i="90"/>
  <c r="H88" i="90"/>
  <c r="H92" i="90"/>
  <c r="H217" i="91"/>
  <c r="I216" i="91"/>
  <c r="H216" i="91" s="1"/>
  <c r="I267" i="91"/>
  <c r="I266" i="91" s="1"/>
  <c r="H268" i="91"/>
  <c r="J54" i="90"/>
  <c r="J114" i="90"/>
  <c r="I250" i="91"/>
  <c r="H250" i="91" s="1"/>
  <c r="H251" i="91"/>
  <c r="H277" i="91"/>
  <c r="I276" i="91"/>
  <c r="I208" i="92"/>
  <c r="H209" i="92"/>
  <c r="H61" i="90"/>
  <c r="H65" i="90"/>
  <c r="J69" i="90"/>
  <c r="J67" i="90" s="1"/>
  <c r="H73" i="90"/>
  <c r="H82" i="90"/>
  <c r="H86" i="90"/>
  <c r="H90" i="90"/>
  <c r="H100" i="90"/>
  <c r="H104" i="90"/>
  <c r="H109" i="90"/>
  <c r="H113" i="90"/>
  <c r="H117" i="90"/>
  <c r="I121" i="90"/>
  <c r="H121" i="90" s="1"/>
  <c r="H122" i="90"/>
  <c r="J126" i="90"/>
  <c r="H130" i="90"/>
  <c r="H165" i="90"/>
  <c r="I162" i="90"/>
  <c r="H162" i="90" s="1"/>
  <c r="H60" i="92"/>
  <c r="I58" i="92"/>
  <c r="H58" i="92" s="1"/>
  <c r="H79" i="92"/>
  <c r="I77" i="92"/>
  <c r="H77" i="92" s="1"/>
  <c r="I216" i="92"/>
  <c r="H216" i="92" s="1"/>
  <c r="H217" i="92"/>
  <c r="J134" i="90"/>
  <c r="J138" i="90"/>
  <c r="H177" i="90"/>
  <c r="H194" i="90"/>
  <c r="H198" i="90"/>
  <c r="H202" i="90"/>
  <c r="H206" i="90"/>
  <c r="H215" i="90"/>
  <c r="I219" i="90"/>
  <c r="H219" i="90" s="1"/>
  <c r="J245" i="90"/>
  <c r="J240" i="90" s="1"/>
  <c r="I227" i="91"/>
  <c r="H227" i="91" s="1"/>
  <c r="I55" i="92"/>
  <c r="H55" i="92" s="1"/>
  <c r="I80" i="92"/>
  <c r="H80" i="92" s="1"/>
  <c r="I131" i="92"/>
  <c r="H131" i="92" s="1"/>
  <c r="I250" i="92"/>
  <c r="H268" i="92"/>
  <c r="J183" i="90"/>
  <c r="H277" i="90"/>
  <c r="H276" i="90" s="1"/>
  <c r="H281" i="90"/>
  <c r="I183" i="91"/>
  <c r="H183" i="91" s="1"/>
  <c r="I147" i="92"/>
  <c r="H147" i="92" s="1"/>
  <c r="H250" i="92"/>
  <c r="H136" i="90"/>
  <c r="H140" i="90"/>
  <c r="H144" i="90"/>
  <c r="H150" i="90"/>
  <c r="J153" i="90"/>
  <c r="J152" i="90" s="1"/>
  <c r="H157" i="90"/>
  <c r="J162" i="90"/>
  <c r="J161" i="90" s="1"/>
  <c r="J171" i="90"/>
  <c r="H186" i="90"/>
  <c r="J188" i="90"/>
  <c r="J187" i="90" s="1"/>
  <c r="H196" i="90"/>
  <c r="H200" i="90"/>
  <c r="H204" i="90"/>
  <c r="H208" i="90"/>
  <c r="H209" i="90"/>
  <c r="H213" i="90"/>
  <c r="H217" i="90"/>
  <c r="H223" i="90"/>
  <c r="J227" i="90"/>
  <c r="J212" i="90" s="1"/>
  <c r="H231" i="90"/>
  <c r="H238" i="90"/>
  <c r="H243" i="90"/>
  <c r="H247" i="90"/>
  <c r="J253" i="90"/>
  <c r="J252" i="90" s="1"/>
  <c r="H261" i="90"/>
  <c r="J276" i="90"/>
  <c r="J274" i="90" s="1"/>
  <c r="H280" i="90"/>
  <c r="H284" i="90"/>
  <c r="I257" i="91"/>
  <c r="H257" i="91" s="1"/>
  <c r="K275" i="92"/>
  <c r="K274" i="92" s="1"/>
  <c r="K20" i="92"/>
  <c r="C179" i="92"/>
  <c r="D178" i="92"/>
  <c r="E20" i="92"/>
  <c r="G20" i="92"/>
  <c r="G275" i="92"/>
  <c r="G274" i="92" s="1"/>
  <c r="I69" i="92"/>
  <c r="H69" i="92" s="1"/>
  <c r="C77" i="92"/>
  <c r="E76" i="92"/>
  <c r="I91" i="92"/>
  <c r="H91" i="92" s="1"/>
  <c r="H100" i="92"/>
  <c r="I99" i="92"/>
  <c r="H99" i="92" s="1"/>
  <c r="H127" i="92"/>
  <c r="I126" i="92"/>
  <c r="H126" i="92" s="1"/>
  <c r="C134" i="92"/>
  <c r="I134" i="92"/>
  <c r="H134" i="92" s="1"/>
  <c r="H184" i="92"/>
  <c r="I183" i="92"/>
  <c r="F266" i="92"/>
  <c r="F265" i="92" s="1"/>
  <c r="C267" i="92"/>
  <c r="H269" i="92"/>
  <c r="H26" i="92"/>
  <c r="I54" i="92"/>
  <c r="F67" i="92"/>
  <c r="C67" i="92" s="1"/>
  <c r="C69" i="92"/>
  <c r="K75" i="92"/>
  <c r="F75" i="92"/>
  <c r="G83" i="92"/>
  <c r="G75" i="92" s="1"/>
  <c r="G52" i="92" s="1"/>
  <c r="I85" i="92"/>
  <c r="I114" i="92"/>
  <c r="H114" i="92" s="1"/>
  <c r="H121" i="92"/>
  <c r="I138" i="92"/>
  <c r="H138" i="92" s="1"/>
  <c r="C153" i="92"/>
  <c r="E152" i="92"/>
  <c r="C152" i="92" s="1"/>
  <c r="H208" i="92"/>
  <c r="L187" i="92"/>
  <c r="L182" i="92" s="1"/>
  <c r="C233" i="92"/>
  <c r="E232" i="92"/>
  <c r="C232" i="92" s="1"/>
  <c r="F275" i="92"/>
  <c r="F274" i="92" s="1"/>
  <c r="F20" i="92"/>
  <c r="C20" i="92" s="1"/>
  <c r="C147" i="92"/>
  <c r="D120" i="92"/>
  <c r="C216" i="92"/>
  <c r="D212" i="92"/>
  <c r="J275" i="92"/>
  <c r="J274" i="92" s="1"/>
  <c r="H21" i="92"/>
  <c r="J20" i="92"/>
  <c r="C26" i="92"/>
  <c r="H43" i="92"/>
  <c r="C45" i="92"/>
  <c r="C55" i="92"/>
  <c r="E54" i="92"/>
  <c r="J53" i="92"/>
  <c r="H68" i="92"/>
  <c r="I67" i="92"/>
  <c r="H67" i="92" s="1"/>
  <c r="L75" i="92"/>
  <c r="C85" i="92"/>
  <c r="D83" i="92"/>
  <c r="C121" i="92"/>
  <c r="E120" i="92"/>
  <c r="H165" i="92"/>
  <c r="I162" i="92"/>
  <c r="H168" i="92"/>
  <c r="I166" i="92"/>
  <c r="H166" i="92" s="1"/>
  <c r="H249" i="92"/>
  <c r="I245" i="92"/>
  <c r="H245" i="92" s="1"/>
  <c r="D160" i="92"/>
  <c r="I175" i="92"/>
  <c r="D187" i="92"/>
  <c r="C188" i="92"/>
  <c r="C199" i="92"/>
  <c r="J211" i="92"/>
  <c r="J272" i="92" s="1"/>
  <c r="H214" i="92"/>
  <c r="H223" i="92"/>
  <c r="I219" i="92"/>
  <c r="H219" i="92" s="1"/>
  <c r="C257" i="92"/>
  <c r="D253" i="92"/>
  <c r="C266" i="92"/>
  <c r="D265" i="92"/>
  <c r="L160" i="92"/>
  <c r="H201" i="92"/>
  <c r="I199" i="92"/>
  <c r="H199" i="92" s="1"/>
  <c r="G211" i="92"/>
  <c r="H242" i="92"/>
  <c r="I241" i="92"/>
  <c r="H254" i="92"/>
  <c r="E275" i="92"/>
  <c r="E274" i="92" s="1"/>
  <c r="I275" i="92"/>
  <c r="H153" i="92"/>
  <c r="I152" i="92"/>
  <c r="H152" i="92" s="1"/>
  <c r="C162" i="92"/>
  <c r="E161" i="92"/>
  <c r="J161" i="92"/>
  <c r="J160" i="92" s="1"/>
  <c r="F174" i="92"/>
  <c r="C175" i="92"/>
  <c r="G182" i="92"/>
  <c r="I188" i="92"/>
  <c r="E212" i="92"/>
  <c r="E211" i="92" s="1"/>
  <c r="E181" i="92" s="1"/>
  <c r="C214" i="92"/>
  <c r="L212" i="92"/>
  <c r="L211" i="92" s="1"/>
  <c r="I227" i="92"/>
  <c r="H227" i="92" s="1"/>
  <c r="I233" i="92"/>
  <c r="C245" i="92"/>
  <c r="D240" i="92"/>
  <c r="C240" i="92" s="1"/>
  <c r="K252" i="92"/>
  <c r="K181" i="92" s="1"/>
  <c r="H264" i="92"/>
  <c r="I263" i="92"/>
  <c r="H263" i="92" s="1"/>
  <c r="H267" i="92"/>
  <c r="I266" i="92"/>
  <c r="H276" i="92"/>
  <c r="I171" i="92"/>
  <c r="H171" i="92" s="1"/>
  <c r="I179" i="92"/>
  <c r="I257" i="92"/>
  <c r="H257" i="92" s="1"/>
  <c r="C269" i="92"/>
  <c r="C69" i="91"/>
  <c r="D67" i="91"/>
  <c r="C67" i="91" s="1"/>
  <c r="I178" i="91"/>
  <c r="H178" i="91" s="1"/>
  <c r="H179" i="91"/>
  <c r="J75" i="91"/>
  <c r="J272" i="91" s="1"/>
  <c r="H115" i="91"/>
  <c r="I114" i="91"/>
  <c r="H114" i="91" s="1"/>
  <c r="L120" i="91"/>
  <c r="H154" i="91"/>
  <c r="I153" i="91"/>
  <c r="E161" i="91"/>
  <c r="E160" i="91" s="1"/>
  <c r="C166" i="91"/>
  <c r="D161" i="91"/>
  <c r="H236" i="91"/>
  <c r="I233" i="91"/>
  <c r="I245" i="91"/>
  <c r="H245" i="91" s="1"/>
  <c r="J20" i="91"/>
  <c r="F275" i="91"/>
  <c r="F274" i="91" s="1"/>
  <c r="C43" i="91"/>
  <c r="E54" i="91"/>
  <c r="L53" i="91"/>
  <c r="I58" i="91"/>
  <c r="I69" i="91"/>
  <c r="K76" i="91"/>
  <c r="K75" i="91" s="1"/>
  <c r="K52" i="91" s="1"/>
  <c r="H81" i="91"/>
  <c r="I80" i="91"/>
  <c r="H80" i="91" s="1"/>
  <c r="H84" i="91"/>
  <c r="H87" i="91"/>
  <c r="I85" i="91"/>
  <c r="H85" i="91" s="1"/>
  <c r="C99" i="91"/>
  <c r="C121" i="91"/>
  <c r="D120" i="91"/>
  <c r="C138" i="91"/>
  <c r="I138" i="91"/>
  <c r="H138" i="91" s="1"/>
  <c r="H164" i="91"/>
  <c r="I162" i="91"/>
  <c r="I219" i="91"/>
  <c r="H219" i="91" s="1"/>
  <c r="H242" i="91"/>
  <c r="I241" i="91"/>
  <c r="H264" i="91"/>
  <c r="I263" i="91"/>
  <c r="H263" i="91" s="1"/>
  <c r="D275" i="91"/>
  <c r="D274" i="91" s="1"/>
  <c r="C21" i="91"/>
  <c r="H101" i="91"/>
  <c r="I99" i="91"/>
  <c r="H99" i="91" s="1"/>
  <c r="I175" i="91"/>
  <c r="H176" i="91"/>
  <c r="H78" i="91"/>
  <c r="I77" i="91"/>
  <c r="D20" i="91"/>
  <c r="L20" i="91"/>
  <c r="H26" i="91"/>
  <c r="F75" i="91"/>
  <c r="F272" i="91" s="1"/>
  <c r="C85" i="91"/>
  <c r="J83" i="91"/>
  <c r="C91" i="91"/>
  <c r="I91" i="91"/>
  <c r="H91" i="91" s="1"/>
  <c r="H128" i="91"/>
  <c r="I126" i="91"/>
  <c r="H126" i="91" s="1"/>
  <c r="H148" i="91"/>
  <c r="I147" i="91"/>
  <c r="H147" i="91" s="1"/>
  <c r="C178" i="91"/>
  <c r="D174" i="91"/>
  <c r="J181" i="91"/>
  <c r="I212" i="91"/>
  <c r="H213" i="91"/>
  <c r="C216" i="91"/>
  <c r="D212" i="91"/>
  <c r="K20" i="91"/>
  <c r="D83" i="91"/>
  <c r="I108" i="91"/>
  <c r="H108" i="91" s="1"/>
  <c r="I121" i="91"/>
  <c r="I131" i="91"/>
  <c r="H131" i="91" s="1"/>
  <c r="I134" i="91"/>
  <c r="H134" i="91" s="1"/>
  <c r="F181" i="91"/>
  <c r="I199" i="91"/>
  <c r="H199" i="91" s="1"/>
  <c r="K211" i="91"/>
  <c r="H276" i="91"/>
  <c r="I166" i="91"/>
  <c r="H166" i="91" s="1"/>
  <c r="K187" i="91"/>
  <c r="K182" i="91" s="1"/>
  <c r="I188" i="91"/>
  <c r="E212" i="91"/>
  <c r="C214" i="91"/>
  <c r="C233" i="91"/>
  <c r="E232" i="91"/>
  <c r="C232" i="91" s="1"/>
  <c r="C241" i="91"/>
  <c r="L240" i="91"/>
  <c r="L211" i="91" s="1"/>
  <c r="C253" i="91"/>
  <c r="C266" i="91"/>
  <c r="D265" i="91"/>
  <c r="C265" i="91" s="1"/>
  <c r="I269" i="91"/>
  <c r="C171" i="91"/>
  <c r="C179" i="91"/>
  <c r="D182" i="91"/>
  <c r="L182" i="91"/>
  <c r="C219" i="91"/>
  <c r="C240" i="91"/>
  <c r="C245" i="91"/>
  <c r="C252" i="91"/>
  <c r="H254" i="91"/>
  <c r="I253" i="91"/>
  <c r="C269" i="91"/>
  <c r="H26" i="90"/>
  <c r="K20" i="90"/>
  <c r="L52" i="90"/>
  <c r="G75" i="90"/>
  <c r="J53" i="90"/>
  <c r="K75" i="90"/>
  <c r="K52" i="90" s="1"/>
  <c r="H167" i="90"/>
  <c r="I166" i="90"/>
  <c r="H166" i="90" s="1"/>
  <c r="D181" i="90"/>
  <c r="I99" i="90"/>
  <c r="H99" i="90" s="1"/>
  <c r="I108" i="90"/>
  <c r="H108" i="90" s="1"/>
  <c r="I114" i="90"/>
  <c r="H127" i="90"/>
  <c r="I126" i="90"/>
  <c r="H126" i="90" s="1"/>
  <c r="H135" i="90"/>
  <c r="I134" i="90"/>
  <c r="H134" i="90" s="1"/>
  <c r="H138" i="90"/>
  <c r="C152" i="90"/>
  <c r="E174" i="90"/>
  <c r="C179" i="90"/>
  <c r="I178" i="90"/>
  <c r="H201" i="90"/>
  <c r="I199" i="90"/>
  <c r="H199" i="90" s="1"/>
  <c r="C232" i="90"/>
  <c r="C162" i="90"/>
  <c r="E161" i="90"/>
  <c r="H270" i="90"/>
  <c r="I269" i="90"/>
  <c r="I275" i="90" s="1"/>
  <c r="I69" i="90"/>
  <c r="E76" i="90"/>
  <c r="I80" i="90"/>
  <c r="H80" i="90" s="1"/>
  <c r="I85" i="90"/>
  <c r="H148" i="90"/>
  <c r="I147" i="90"/>
  <c r="H147" i="90" s="1"/>
  <c r="H192" i="90"/>
  <c r="I188" i="90"/>
  <c r="H21" i="90"/>
  <c r="H154" i="90"/>
  <c r="I153" i="90"/>
  <c r="L20" i="90"/>
  <c r="E54" i="90"/>
  <c r="I58" i="90"/>
  <c r="H58" i="90" s="1"/>
  <c r="E20" i="90"/>
  <c r="C21" i="90"/>
  <c r="C275" i="90" s="1"/>
  <c r="C274" i="90" s="1"/>
  <c r="J120" i="90"/>
  <c r="C171" i="90"/>
  <c r="H171" i="90"/>
  <c r="J175" i="90"/>
  <c r="H175" i="90" s="1"/>
  <c r="D178" i="90"/>
  <c r="C178" i="90" s="1"/>
  <c r="J179" i="90"/>
  <c r="J178" i="90" s="1"/>
  <c r="E212" i="90"/>
  <c r="H228" i="90"/>
  <c r="I227" i="90"/>
  <c r="H227" i="90" s="1"/>
  <c r="C240" i="90"/>
  <c r="H242" i="90"/>
  <c r="I241" i="90"/>
  <c r="H251" i="90"/>
  <c r="I250" i="90"/>
  <c r="H250" i="90" s="1"/>
  <c r="H264" i="90"/>
  <c r="I263" i="90"/>
  <c r="H263" i="90" s="1"/>
  <c r="H267" i="90"/>
  <c r="I266" i="90"/>
  <c r="I183" i="90"/>
  <c r="H184" i="90"/>
  <c r="H190" i="90"/>
  <c r="I214" i="90"/>
  <c r="I216" i="90"/>
  <c r="H216" i="90" s="1"/>
  <c r="H254" i="90"/>
  <c r="I253" i="90"/>
  <c r="H257" i="90"/>
  <c r="C267" i="90"/>
  <c r="E266" i="90"/>
  <c r="H189" i="90"/>
  <c r="H193" i="90"/>
  <c r="H234" i="90"/>
  <c r="I233" i="90"/>
  <c r="G252" i="90"/>
  <c r="G181" i="90" s="1"/>
  <c r="C257" i="90"/>
  <c r="E253" i="90"/>
  <c r="I276" i="90"/>
  <c r="H284" i="89"/>
  <c r="C284" i="89"/>
  <c r="H283" i="89"/>
  <c r="C283" i="89"/>
  <c r="H282" i="89"/>
  <c r="C282" i="89"/>
  <c r="H281" i="89"/>
  <c r="C281" i="89"/>
  <c r="H280" i="89"/>
  <c r="C280" i="89"/>
  <c r="H279" i="89"/>
  <c r="C279" i="89"/>
  <c r="H278" i="89"/>
  <c r="C278" i="89"/>
  <c r="H277" i="89"/>
  <c r="C277" i="89"/>
  <c r="C276" i="89" s="1"/>
  <c r="L276" i="89"/>
  <c r="K276" i="89"/>
  <c r="J276" i="89"/>
  <c r="I276" i="89"/>
  <c r="H276" i="89"/>
  <c r="G276" i="89"/>
  <c r="F276" i="89"/>
  <c r="E276" i="89"/>
  <c r="D276" i="89"/>
  <c r="H271" i="89"/>
  <c r="C271" i="89"/>
  <c r="H270" i="89"/>
  <c r="C270" i="89"/>
  <c r="L269" i="89"/>
  <c r="K269" i="89"/>
  <c r="J269" i="89"/>
  <c r="I269" i="89"/>
  <c r="G269" i="89"/>
  <c r="F269" i="89"/>
  <c r="E269" i="89"/>
  <c r="D269" i="89"/>
  <c r="H268" i="89"/>
  <c r="C268" i="89"/>
  <c r="L267" i="89"/>
  <c r="K267" i="89"/>
  <c r="K266" i="89" s="1"/>
  <c r="K265" i="89" s="1"/>
  <c r="J267" i="89"/>
  <c r="I267" i="89"/>
  <c r="I266" i="89" s="1"/>
  <c r="I265" i="89" s="1"/>
  <c r="G267" i="89"/>
  <c r="G266" i="89" s="1"/>
  <c r="G265" i="89" s="1"/>
  <c r="F267" i="89"/>
  <c r="E267" i="89"/>
  <c r="D267" i="89"/>
  <c r="D266" i="89" s="1"/>
  <c r="L266" i="89"/>
  <c r="L265" i="89" s="1"/>
  <c r="E266" i="89"/>
  <c r="E265" i="89" s="1"/>
  <c r="H264" i="89"/>
  <c r="C264" i="89"/>
  <c r="L263" i="89"/>
  <c r="K263" i="89"/>
  <c r="J263" i="89"/>
  <c r="I263" i="89"/>
  <c r="G263" i="89"/>
  <c r="F263" i="89"/>
  <c r="E263" i="89"/>
  <c r="D263" i="89"/>
  <c r="H262" i="89"/>
  <c r="C262" i="89"/>
  <c r="H261" i="89"/>
  <c r="C261" i="89"/>
  <c r="H260" i="89"/>
  <c r="C260" i="89"/>
  <c r="H259" i="89"/>
  <c r="C259" i="89"/>
  <c r="H258" i="89"/>
  <c r="C258" i="89"/>
  <c r="L257" i="89"/>
  <c r="L253" i="89" s="1"/>
  <c r="L252" i="89" s="1"/>
  <c r="K257" i="89"/>
  <c r="K253" i="89" s="1"/>
  <c r="K252" i="89" s="1"/>
  <c r="J257" i="89"/>
  <c r="I257" i="89"/>
  <c r="I253" i="89" s="1"/>
  <c r="G257" i="89"/>
  <c r="G253" i="89" s="1"/>
  <c r="G252" i="89" s="1"/>
  <c r="F257" i="89"/>
  <c r="F253" i="89" s="1"/>
  <c r="E257" i="89"/>
  <c r="D257" i="89"/>
  <c r="D253" i="89" s="1"/>
  <c r="H256" i="89"/>
  <c r="C256" i="89"/>
  <c r="H255" i="89"/>
  <c r="C255" i="89"/>
  <c r="H254" i="89"/>
  <c r="C254" i="89"/>
  <c r="J253" i="89"/>
  <c r="E253" i="89"/>
  <c r="E252" i="89" s="1"/>
  <c r="H251" i="89"/>
  <c r="C251" i="89"/>
  <c r="L250" i="89"/>
  <c r="K250" i="89"/>
  <c r="J250" i="89"/>
  <c r="I250" i="89"/>
  <c r="G250" i="89"/>
  <c r="F250" i="89"/>
  <c r="E250" i="89"/>
  <c r="D250" i="89"/>
  <c r="H249" i="89"/>
  <c r="C249" i="89"/>
  <c r="H248" i="89"/>
  <c r="C248" i="89"/>
  <c r="H247" i="89"/>
  <c r="C247" i="89"/>
  <c r="H246" i="89"/>
  <c r="C246" i="89"/>
  <c r="L245" i="89"/>
  <c r="L240" i="89" s="1"/>
  <c r="K245" i="89"/>
  <c r="K240" i="89" s="1"/>
  <c r="J245" i="89"/>
  <c r="I245" i="89"/>
  <c r="G245" i="89"/>
  <c r="G240" i="89" s="1"/>
  <c r="F245" i="89"/>
  <c r="E245" i="89"/>
  <c r="D245" i="89"/>
  <c r="H244" i="89"/>
  <c r="C244" i="89"/>
  <c r="H243" i="89"/>
  <c r="C243" i="89"/>
  <c r="H242" i="89"/>
  <c r="C242" i="89"/>
  <c r="L241" i="89"/>
  <c r="K241" i="89"/>
  <c r="J241" i="89"/>
  <c r="I241" i="89"/>
  <c r="I240" i="89" s="1"/>
  <c r="G241" i="89"/>
  <c r="F241" i="89"/>
  <c r="E241" i="89"/>
  <c r="E240" i="89" s="1"/>
  <c r="D241" i="89"/>
  <c r="D240" i="89" s="1"/>
  <c r="H239" i="89"/>
  <c r="C239" i="89"/>
  <c r="H238" i="89"/>
  <c r="C238" i="89"/>
  <c r="H237" i="89"/>
  <c r="C237" i="89"/>
  <c r="H236" i="89"/>
  <c r="C236" i="89"/>
  <c r="H235" i="89"/>
  <c r="C235" i="89"/>
  <c r="H234" i="89"/>
  <c r="C234" i="89"/>
  <c r="L233" i="89"/>
  <c r="K233" i="89"/>
  <c r="J233" i="89"/>
  <c r="I233" i="89"/>
  <c r="G233" i="89"/>
  <c r="G232" i="89" s="1"/>
  <c r="F233" i="89"/>
  <c r="F232" i="89" s="1"/>
  <c r="E233" i="89"/>
  <c r="E232" i="89" s="1"/>
  <c r="D233" i="89"/>
  <c r="L232" i="89"/>
  <c r="K232" i="89"/>
  <c r="I232" i="89"/>
  <c r="D232" i="89"/>
  <c r="H231" i="89"/>
  <c r="C231" i="89"/>
  <c r="H230" i="89"/>
  <c r="C230" i="89"/>
  <c r="H229" i="89"/>
  <c r="C229" i="89"/>
  <c r="H228" i="89"/>
  <c r="C228" i="89"/>
  <c r="L227" i="89"/>
  <c r="K227" i="89"/>
  <c r="J227" i="89"/>
  <c r="I227" i="89"/>
  <c r="G227" i="89"/>
  <c r="F227" i="89"/>
  <c r="E227" i="89"/>
  <c r="D227" i="89"/>
  <c r="H226" i="89"/>
  <c r="C226" i="89"/>
  <c r="H225" i="89"/>
  <c r="C225" i="89"/>
  <c r="H224" i="89"/>
  <c r="C224" i="89"/>
  <c r="H223" i="89"/>
  <c r="C223" i="89"/>
  <c r="H222" i="89"/>
  <c r="C222" i="89"/>
  <c r="H221" i="89"/>
  <c r="C221" i="89"/>
  <c r="H220" i="89"/>
  <c r="C220" i="89"/>
  <c r="L219" i="89"/>
  <c r="K219" i="89"/>
  <c r="J219" i="89"/>
  <c r="I219" i="89"/>
  <c r="G219" i="89"/>
  <c r="F219" i="89"/>
  <c r="E219" i="89"/>
  <c r="D219" i="89"/>
  <c r="H218" i="89"/>
  <c r="C218" i="89"/>
  <c r="H217" i="89"/>
  <c r="C217" i="89"/>
  <c r="L216" i="89"/>
  <c r="K216" i="89"/>
  <c r="J216" i="89"/>
  <c r="I216" i="89"/>
  <c r="H216" i="89" s="1"/>
  <c r="G216" i="89"/>
  <c r="F216" i="89"/>
  <c r="E216" i="89"/>
  <c r="D216" i="89"/>
  <c r="H215" i="89"/>
  <c r="C215" i="89"/>
  <c r="L214" i="89"/>
  <c r="K214" i="89"/>
  <c r="J214" i="89"/>
  <c r="I214" i="89"/>
  <c r="G214" i="89"/>
  <c r="G212" i="89" s="1"/>
  <c r="G211" i="89" s="1"/>
  <c r="F214" i="89"/>
  <c r="E214" i="89"/>
  <c r="D214" i="89"/>
  <c r="H213" i="89"/>
  <c r="C213" i="89"/>
  <c r="H210" i="89"/>
  <c r="C210" i="89"/>
  <c r="H209" i="89"/>
  <c r="C209" i="89"/>
  <c r="L208" i="89"/>
  <c r="K208" i="89"/>
  <c r="J208" i="89"/>
  <c r="I208" i="89"/>
  <c r="G208" i="89"/>
  <c r="F208" i="89"/>
  <c r="E208" i="89"/>
  <c r="D208" i="89"/>
  <c r="H207" i="89"/>
  <c r="C207" i="89"/>
  <c r="H206" i="89"/>
  <c r="C206" i="89"/>
  <c r="H205" i="89"/>
  <c r="C205" i="89"/>
  <c r="H204" i="89"/>
  <c r="C204" i="89"/>
  <c r="H203" i="89"/>
  <c r="C203" i="89"/>
  <c r="H202" i="89"/>
  <c r="C202" i="89"/>
  <c r="H201" i="89"/>
  <c r="C201" i="89"/>
  <c r="H200" i="89"/>
  <c r="C200" i="89"/>
  <c r="L199" i="89"/>
  <c r="K199" i="89"/>
  <c r="J199" i="89"/>
  <c r="I199" i="89"/>
  <c r="G199" i="89"/>
  <c r="F199" i="89"/>
  <c r="E199" i="89"/>
  <c r="D199" i="89"/>
  <c r="H198" i="89"/>
  <c r="C198" i="89"/>
  <c r="H197" i="89"/>
  <c r="C197" i="89"/>
  <c r="H196" i="89"/>
  <c r="C196" i="89"/>
  <c r="H195" i="89"/>
  <c r="C195" i="89"/>
  <c r="H194" i="89"/>
  <c r="C194" i="89"/>
  <c r="H193" i="89"/>
  <c r="C193" i="89"/>
  <c r="H192" i="89"/>
  <c r="C192" i="89"/>
  <c r="H191" i="89"/>
  <c r="C191" i="89"/>
  <c r="H190" i="89"/>
  <c r="C190" i="89"/>
  <c r="H189" i="89"/>
  <c r="C189" i="89"/>
  <c r="L188" i="89"/>
  <c r="K188" i="89"/>
  <c r="J188" i="89"/>
  <c r="J187" i="89" s="1"/>
  <c r="I188" i="89"/>
  <c r="G188" i="89"/>
  <c r="F188" i="89"/>
  <c r="F187" i="89" s="1"/>
  <c r="E188" i="89"/>
  <c r="E187" i="89" s="1"/>
  <c r="D188" i="89"/>
  <c r="I187" i="89"/>
  <c r="G187" i="89"/>
  <c r="H186" i="89"/>
  <c r="C186" i="89"/>
  <c r="H185" i="89"/>
  <c r="C185" i="89"/>
  <c r="H184" i="89"/>
  <c r="C184" i="89"/>
  <c r="L183" i="89"/>
  <c r="K183" i="89"/>
  <c r="J183" i="89"/>
  <c r="I183" i="89"/>
  <c r="I182" i="89" s="1"/>
  <c r="G183" i="89"/>
  <c r="G182" i="89" s="1"/>
  <c r="F183" i="89"/>
  <c r="E183" i="89"/>
  <c r="D183" i="89"/>
  <c r="H180" i="89"/>
  <c r="C180" i="89"/>
  <c r="L179" i="89"/>
  <c r="K179" i="89"/>
  <c r="J179" i="89"/>
  <c r="J178" i="89" s="1"/>
  <c r="I179" i="89"/>
  <c r="I178" i="89" s="1"/>
  <c r="G179" i="89"/>
  <c r="G178" i="89" s="1"/>
  <c r="G174" i="89" s="1"/>
  <c r="F179" i="89"/>
  <c r="E179" i="89"/>
  <c r="D179" i="89"/>
  <c r="D178" i="89" s="1"/>
  <c r="L178" i="89"/>
  <c r="K178" i="89"/>
  <c r="E178" i="89"/>
  <c r="H177" i="89"/>
  <c r="C177" i="89"/>
  <c r="H176" i="89"/>
  <c r="C176" i="89"/>
  <c r="L175" i="89"/>
  <c r="K175" i="89"/>
  <c r="K174" i="89" s="1"/>
  <c r="J175" i="89"/>
  <c r="J174" i="89" s="1"/>
  <c r="I175" i="89"/>
  <c r="G175" i="89"/>
  <c r="F175" i="89"/>
  <c r="E175" i="89"/>
  <c r="D175" i="89"/>
  <c r="H173" i="89"/>
  <c r="C173" i="89"/>
  <c r="H172" i="89"/>
  <c r="C172" i="89"/>
  <c r="L171" i="89"/>
  <c r="K171" i="89"/>
  <c r="J171" i="89"/>
  <c r="I171" i="89"/>
  <c r="G171" i="89"/>
  <c r="F171" i="89"/>
  <c r="E171" i="89"/>
  <c r="D171" i="89"/>
  <c r="H170" i="89"/>
  <c r="C170" i="89"/>
  <c r="H169" i="89"/>
  <c r="C169" i="89"/>
  <c r="H168" i="89"/>
  <c r="C168" i="89"/>
  <c r="H167" i="89"/>
  <c r="C167" i="89"/>
  <c r="L166" i="89"/>
  <c r="K166" i="89"/>
  <c r="J166" i="89"/>
  <c r="I166" i="89"/>
  <c r="H166" i="89" s="1"/>
  <c r="G166" i="89"/>
  <c r="F166" i="89"/>
  <c r="E166" i="89"/>
  <c r="D166" i="89"/>
  <c r="H165" i="89"/>
  <c r="C165" i="89"/>
  <c r="H164" i="89"/>
  <c r="C164" i="89"/>
  <c r="H163" i="89"/>
  <c r="C163" i="89"/>
  <c r="L162" i="89"/>
  <c r="K162" i="89"/>
  <c r="J162" i="89"/>
  <c r="I162" i="89"/>
  <c r="G162" i="89"/>
  <c r="G161" i="89" s="1"/>
  <c r="G160" i="89" s="1"/>
  <c r="F162" i="89"/>
  <c r="E162" i="89"/>
  <c r="D162" i="89"/>
  <c r="K161" i="89"/>
  <c r="K160" i="89" s="1"/>
  <c r="J161" i="89"/>
  <c r="F161" i="89"/>
  <c r="F160" i="89" s="1"/>
  <c r="E161" i="89"/>
  <c r="E160" i="89" s="1"/>
  <c r="H159" i="89"/>
  <c r="C159" i="89"/>
  <c r="H158" i="89"/>
  <c r="C158" i="89"/>
  <c r="H157" i="89"/>
  <c r="C157" i="89"/>
  <c r="H156" i="89"/>
  <c r="C156" i="89"/>
  <c r="H155" i="89"/>
  <c r="C155" i="89"/>
  <c r="H154" i="89"/>
  <c r="C154" i="89"/>
  <c r="L153" i="89"/>
  <c r="K153" i="89"/>
  <c r="J153" i="89"/>
  <c r="J152" i="89" s="1"/>
  <c r="I153" i="89"/>
  <c r="G153" i="89"/>
  <c r="F153" i="89"/>
  <c r="E153" i="89"/>
  <c r="E152" i="89" s="1"/>
  <c r="D153" i="89"/>
  <c r="D152" i="89" s="1"/>
  <c r="L152" i="89"/>
  <c r="K152" i="89"/>
  <c r="I152" i="89"/>
  <c r="G152" i="89"/>
  <c r="H151" i="89"/>
  <c r="C151" i="89"/>
  <c r="H150" i="89"/>
  <c r="C150" i="89"/>
  <c r="H149" i="89"/>
  <c r="C149" i="89"/>
  <c r="H148" i="89"/>
  <c r="C148" i="89"/>
  <c r="L147" i="89"/>
  <c r="K147" i="89"/>
  <c r="J147" i="89"/>
  <c r="I147" i="89"/>
  <c r="G147" i="89"/>
  <c r="F147" i="89"/>
  <c r="E147" i="89"/>
  <c r="D147" i="89"/>
  <c r="H146" i="89"/>
  <c r="C146" i="89"/>
  <c r="H145" i="89"/>
  <c r="C145" i="89"/>
  <c r="H144" i="89"/>
  <c r="C144" i="89"/>
  <c r="H143" i="89"/>
  <c r="C143" i="89"/>
  <c r="H142" i="89"/>
  <c r="C142" i="89"/>
  <c r="H141" i="89"/>
  <c r="C141" i="89"/>
  <c r="H140" i="89"/>
  <c r="C140" i="89"/>
  <c r="H139" i="89"/>
  <c r="C139" i="89"/>
  <c r="L138" i="89"/>
  <c r="K138" i="89"/>
  <c r="J138" i="89"/>
  <c r="H138" i="89" s="1"/>
  <c r="I138" i="89"/>
  <c r="G138" i="89"/>
  <c r="F138" i="89"/>
  <c r="E138" i="89"/>
  <c r="D138" i="89"/>
  <c r="H137" i="89"/>
  <c r="C137" i="89"/>
  <c r="H136" i="89"/>
  <c r="C136" i="89"/>
  <c r="H135" i="89"/>
  <c r="C135" i="89"/>
  <c r="L134" i="89"/>
  <c r="K134" i="89"/>
  <c r="J134" i="89"/>
  <c r="H134" i="89" s="1"/>
  <c r="I134" i="89"/>
  <c r="G134" i="89"/>
  <c r="F134" i="89"/>
  <c r="E134" i="89"/>
  <c r="D134" i="89"/>
  <c r="H133" i="89"/>
  <c r="C133" i="89"/>
  <c r="H132" i="89"/>
  <c r="C132" i="89"/>
  <c r="L131" i="89"/>
  <c r="K131" i="89"/>
  <c r="J131" i="89"/>
  <c r="I131" i="89"/>
  <c r="G131" i="89"/>
  <c r="F131" i="89"/>
  <c r="E131" i="89"/>
  <c r="E120" i="89" s="1"/>
  <c r="D131" i="89"/>
  <c r="H130" i="89"/>
  <c r="C130" i="89"/>
  <c r="H129" i="89"/>
  <c r="C129" i="89"/>
  <c r="H128" i="89"/>
  <c r="C128" i="89"/>
  <c r="H127" i="89"/>
  <c r="C127" i="89"/>
  <c r="L126" i="89"/>
  <c r="K126" i="89"/>
  <c r="J126" i="89"/>
  <c r="H126" i="89" s="1"/>
  <c r="I126" i="89"/>
  <c r="G126" i="89"/>
  <c r="F126" i="89"/>
  <c r="E126" i="89"/>
  <c r="D126" i="89"/>
  <c r="H125" i="89"/>
  <c r="C125" i="89"/>
  <c r="H124" i="89"/>
  <c r="C124" i="89"/>
  <c r="H123" i="89"/>
  <c r="C123" i="89"/>
  <c r="H122" i="89"/>
  <c r="C122" i="89"/>
  <c r="L121" i="89"/>
  <c r="K121" i="89"/>
  <c r="J121" i="89"/>
  <c r="I121" i="89"/>
  <c r="I120" i="89" s="1"/>
  <c r="G121" i="89"/>
  <c r="F121" i="89"/>
  <c r="E121" i="89"/>
  <c r="D121" i="89"/>
  <c r="D120" i="89" s="1"/>
  <c r="H119" i="89"/>
  <c r="C119" i="89"/>
  <c r="H118" i="89"/>
  <c r="C118" i="89"/>
  <c r="H117" i="89"/>
  <c r="C117" i="89"/>
  <c r="H116" i="89"/>
  <c r="C116" i="89"/>
  <c r="H115" i="89"/>
  <c r="C115" i="89"/>
  <c r="L114" i="89"/>
  <c r="K114" i="89"/>
  <c r="J114" i="89"/>
  <c r="H114" i="89" s="1"/>
  <c r="I114" i="89"/>
  <c r="G114" i="89"/>
  <c r="F114" i="89"/>
  <c r="E114" i="89"/>
  <c r="D114" i="89"/>
  <c r="H113" i="89"/>
  <c r="C113" i="89"/>
  <c r="H112" i="89"/>
  <c r="C112" i="89"/>
  <c r="H111" i="89"/>
  <c r="C111" i="89"/>
  <c r="H110" i="89"/>
  <c r="C110" i="89"/>
  <c r="H109" i="89"/>
  <c r="C109" i="89"/>
  <c r="L108" i="89"/>
  <c r="K108" i="89"/>
  <c r="J108" i="89"/>
  <c r="I108" i="89"/>
  <c r="G108" i="89"/>
  <c r="F108" i="89"/>
  <c r="E108" i="89"/>
  <c r="D108" i="89"/>
  <c r="H107" i="89"/>
  <c r="C107" i="89"/>
  <c r="H106" i="89"/>
  <c r="C106" i="89"/>
  <c r="H105" i="89"/>
  <c r="C105" i="89"/>
  <c r="H104" i="89"/>
  <c r="C104" i="89"/>
  <c r="H103" i="89"/>
  <c r="C103" i="89"/>
  <c r="H102" i="89"/>
  <c r="C102" i="89"/>
  <c r="H101" i="89"/>
  <c r="C101" i="89"/>
  <c r="H100" i="89"/>
  <c r="C100" i="89"/>
  <c r="L99" i="89"/>
  <c r="K99" i="89"/>
  <c r="J99" i="89"/>
  <c r="I99" i="89"/>
  <c r="G99" i="89"/>
  <c r="F99" i="89"/>
  <c r="E99" i="89"/>
  <c r="D99" i="89"/>
  <c r="H98" i="89"/>
  <c r="C98" i="89"/>
  <c r="H97" i="89"/>
  <c r="C97" i="89"/>
  <c r="H96" i="89"/>
  <c r="C96" i="89"/>
  <c r="H95" i="89"/>
  <c r="C95" i="89"/>
  <c r="H94" i="89"/>
  <c r="C94" i="89"/>
  <c r="H93" i="89"/>
  <c r="C93" i="89"/>
  <c r="H92" i="89"/>
  <c r="C92" i="89"/>
  <c r="L91" i="89"/>
  <c r="K91" i="89"/>
  <c r="J91" i="89"/>
  <c r="I91" i="89"/>
  <c r="G91" i="89"/>
  <c r="F91" i="89"/>
  <c r="E91" i="89"/>
  <c r="D91" i="89"/>
  <c r="H90" i="89"/>
  <c r="C90" i="89"/>
  <c r="H89" i="89"/>
  <c r="C89" i="89"/>
  <c r="H88" i="89"/>
  <c r="C88" i="89"/>
  <c r="H87" i="89"/>
  <c r="C87" i="89"/>
  <c r="H86" i="89"/>
  <c r="C86" i="89"/>
  <c r="L85" i="89"/>
  <c r="K85" i="89"/>
  <c r="J85" i="89"/>
  <c r="I85" i="89"/>
  <c r="G85" i="89"/>
  <c r="F85" i="89"/>
  <c r="E85" i="89"/>
  <c r="D85" i="89"/>
  <c r="H84" i="89"/>
  <c r="C84" i="89"/>
  <c r="G83" i="89"/>
  <c r="H82" i="89"/>
  <c r="C82" i="89"/>
  <c r="H81" i="89"/>
  <c r="C81" i="89"/>
  <c r="L80" i="89"/>
  <c r="K80" i="89"/>
  <c r="J80" i="89"/>
  <c r="I80" i="89"/>
  <c r="G80" i="89"/>
  <c r="F80" i="89"/>
  <c r="E80" i="89"/>
  <c r="D80" i="89"/>
  <c r="H79" i="89"/>
  <c r="C79" i="89"/>
  <c r="H78" i="89"/>
  <c r="C78" i="89"/>
  <c r="L77" i="89"/>
  <c r="K77" i="89"/>
  <c r="J77" i="89"/>
  <c r="I77" i="89"/>
  <c r="G77" i="89"/>
  <c r="G76" i="89" s="1"/>
  <c r="F77" i="89"/>
  <c r="F76" i="89" s="1"/>
  <c r="E77" i="89"/>
  <c r="E76" i="89" s="1"/>
  <c r="D77" i="89"/>
  <c r="L76" i="89"/>
  <c r="K76" i="89"/>
  <c r="I76" i="89"/>
  <c r="H74" i="89"/>
  <c r="C74" i="89"/>
  <c r="H73" i="89"/>
  <c r="C73" i="89"/>
  <c r="H72" i="89"/>
  <c r="C72" i="89"/>
  <c r="H71" i="89"/>
  <c r="C71" i="89"/>
  <c r="H70" i="89"/>
  <c r="C70" i="89"/>
  <c r="L69" i="89"/>
  <c r="K69" i="89"/>
  <c r="J69" i="89"/>
  <c r="J67" i="89" s="1"/>
  <c r="I69" i="89"/>
  <c r="I67" i="89" s="1"/>
  <c r="G69" i="89"/>
  <c r="F69" i="89"/>
  <c r="F67" i="89" s="1"/>
  <c r="E69" i="89"/>
  <c r="D69" i="89"/>
  <c r="D67" i="89" s="1"/>
  <c r="H68" i="89"/>
  <c r="C68" i="89"/>
  <c r="L67" i="89"/>
  <c r="K67" i="89"/>
  <c r="G67" i="89"/>
  <c r="E67" i="89"/>
  <c r="H66" i="89"/>
  <c r="C66" i="89"/>
  <c r="H65" i="89"/>
  <c r="C65" i="89"/>
  <c r="H64" i="89"/>
  <c r="C64" i="89"/>
  <c r="H63" i="89"/>
  <c r="C63" i="89"/>
  <c r="H62" i="89"/>
  <c r="C62" i="89"/>
  <c r="H61" i="89"/>
  <c r="C61" i="89"/>
  <c r="H60" i="89"/>
  <c r="C60" i="89"/>
  <c r="H59" i="89"/>
  <c r="C59" i="89"/>
  <c r="L58" i="89"/>
  <c r="K58" i="89"/>
  <c r="J58" i="89"/>
  <c r="I58" i="89"/>
  <c r="G58" i="89"/>
  <c r="F58" i="89"/>
  <c r="E58" i="89"/>
  <c r="D58" i="89"/>
  <c r="H57" i="89"/>
  <c r="C57" i="89"/>
  <c r="H56" i="89"/>
  <c r="C56" i="89"/>
  <c r="L55" i="89"/>
  <c r="K55" i="89"/>
  <c r="K54" i="89" s="1"/>
  <c r="J55" i="89"/>
  <c r="I55" i="89"/>
  <c r="G55" i="89"/>
  <c r="G54" i="89" s="1"/>
  <c r="G53" i="89" s="1"/>
  <c r="F55" i="89"/>
  <c r="F54" i="89" s="1"/>
  <c r="E55" i="89"/>
  <c r="E54" i="89" s="1"/>
  <c r="E53" i="89" s="1"/>
  <c r="D55" i="89"/>
  <c r="I54" i="89"/>
  <c r="I53" i="89" s="1"/>
  <c r="D54" i="89"/>
  <c r="H47" i="89"/>
  <c r="C47" i="89"/>
  <c r="H46" i="89"/>
  <c r="C46" i="89"/>
  <c r="L45" i="89"/>
  <c r="H45" i="89" s="1"/>
  <c r="G45" i="89"/>
  <c r="C45" i="89" s="1"/>
  <c r="H44" i="89"/>
  <c r="C44" i="89"/>
  <c r="K43" i="89"/>
  <c r="J43" i="89"/>
  <c r="H43" i="89" s="1"/>
  <c r="I43" i="89"/>
  <c r="F43" i="89"/>
  <c r="E43" i="89"/>
  <c r="C43" i="89" s="1"/>
  <c r="D43" i="89"/>
  <c r="H42" i="89"/>
  <c r="C42" i="89"/>
  <c r="I41" i="89"/>
  <c r="H41" i="89"/>
  <c r="D41" i="89"/>
  <c r="C41" i="89" s="1"/>
  <c r="H40" i="89"/>
  <c r="C40" i="89"/>
  <c r="H39" i="89"/>
  <c r="C39" i="89"/>
  <c r="H38" i="89"/>
  <c r="C38" i="89"/>
  <c r="H37" i="89"/>
  <c r="C37" i="89"/>
  <c r="K36" i="89"/>
  <c r="H36" i="89" s="1"/>
  <c r="F36" i="89"/>
  <c r="C36" i="89" s="1"/>
  <c r="H35" i="89"/>
  <c r="C35" i="89"/>
  <c r="H34" i="89"/>
  <c r="C34" i="89"/>
  <c r="K33" i="89"/>
  <c r="H33" i="89" s="1"/>
  <c r="F33" i="89"/>
  <c r="C33" i="89" s="1"/>
  <c r="H32" i="89"/>
  <c r="C32" i="89"/>
  <c r="K31" i="89"/>
  <c r="H31" i="89" s="1"/>
  <c r="F31" i="89"/>
  <c r="C31" i="89" s="1"/>
  <c r="H30" i="89"/>
  <c r="C30" i="89"/>
  <c r="H29" i="89"/>
  <c r="C29" i="89"/>
  <c r="H28" i="89"/>
  <c r="C28" i="89"/>
  <c r="K27" i="89"/>
  <c r="H27" i="89" s="1"/>
  <c r="F27" i="89"/>
  <c r="C27" i="89" s="1"/>
  <c r="H25" i="89"/>
  <c r="C25" i="89"/>
  <c r="H24" i="89"/>
  <c r="C24" i="89"/>
  <c r="H23" i="89"/>
  <c r="C23" i="89"/>
  <c r="H22" i="89"/>
  <c r="C22" i="89"/>
  <c r="L21" i="89"/>
  <c r="K21" i="89"/>
  <c r="K275" i="89" s="1"/>
  <c r="K274" i="89" s="1"/>
  <c r="J21" i="89"/>
  <c r="I21" i="89"/>
  <c r="G21" i="89"/>
  <c r="F21" i="89"/>
  <c r="E21" i="89"/>
  <c r="E275" i="89" s="1"/>
  <c r="D21" i="89"/>
  <c r="L20" i="89"/>
  <c r="I20" i="89"/>
  <c r="D20" i="89"/>
  <c r="I174" i="89" l="1"/>
  <c r="G275" i="89"/>
  <c r="G274" i="89" s="1"/>
  <c r="L275" i="89"/>
  <c r="L274" i="89" s="1"/>
  <c r="H58" i="89"/>
  <c r="H80" i="89"/>
  <c r="H108" i="89"/>
  <c r="G120" i="89"/>
  <c r="G75" i="89" s="1"/>
  <c r="K120" i="89"/>
  <c r="C138" i="89"/>
  <c r="E174" i="89"/>
  <c r="H208" i="89"/>
  <c r="C269" i="89"/>
  <c r="K187" i="89"/>
  <c r="K182" i="89" s="1"/>
  <c r="F83" i="89"/>
  <c r="K83" i="89"/>
  <c r="I83" i="89"/>
  <c r="I75" i="89" s="1"/>
  <c r="I52" i="89" s="1"/>
  <c r="I51" i="89" s="1"/>
  <c r="C114" i="89"/>
  <c r="C126" i="89"/>
  <c r="L120" i="89"/>
  <c r="I161" i="89"/>
  <c r="I160" i="89" s="1"/>
  <c r="H162" i="89"/>
  <c r="H188" i="89"/>
  <c r="C208" i="89"/>
  <c r="I212" i="89"/>
  <c r="I211" i="89" s="1"/>
  <c r="H214" i="89"/>
  <c r="H250" i="89"/>
  <c r="D252" i="89"/>
  <c r="I252" i="89"/>
  <c r="C263" i="89"/>
  <c r="D174" i="89"/>
  <c r="K53" i="89"/>
  <c r="E83" i="89"/>
  <c r="C166" i="89"/>
  <c r="L174" i="89"/>
  <c r="K212" i="89"/>
  <c r="C216" i="89"/>
  <c r="L212" i="89"/>
  <c r="E212" i="89"/>
  <c r="E211" i="89" s="1"/>
  <c r="E181" i="89" s="1"/>
  <c r="E51" i="89" s="1"/>
  <c r="H227" i="89"/>
  <c r="E182" i="89"/>
  <c r="E75" i="89"/>
  <c r="E52" i="89" s="1"/>
  <c r="K75" i="89"/>
  <c r="K52" i="89" s="1"/>
  <c r="K211" i="89"/>
  <c r="H67" i="89"/>
  <c r="C21" i="89"/>
  <c r="C54" i="89"/>
  <c r="F53" i="89"/>
  <c r="H76" i="89"/>
  <c r="J120" i="89"/>
  <c r="H120" i="89" s="1"/>
  <c r="H131" i="89"/>
  <c r="C134" i="89"/>
  <c r="H147" i="89"/>
  <c r="L161" i="89"/>
  <c r="L160" i="89" s="1"/>
  <c r="H171" i="89"/>
  <c r="H178" i="89"/>
  <c r="D212" i="89"/>
  <c r="C212" i="89" s="1"/>
  <c r="C214" i="89"/>
  <c r="C233" i="89"/>
  <c r="F240" i="89"/>
  <c r="C250" i="89"/>
  <c r="H257" i="89"/>
  <c r="E20" i="89"/>
  <c r="I275" i="89"/>
  <c r="I274" i="89" s="1"/>
  <c r="F26" i="89"/>
  <c r="C26" i="89" s="1"/>
  <c r="C55" i="89"/>
  <c r="C58" i="89"/>
  <c r="L54" i="89"/>
  <c r="L53" i="89" s="1"/>
  <c r="H77" i="89"/>
  <c r="C80" i="89"/>
  <c r="J83" i="89"/>
  <c r="H99" i="89"/>
  <c r="C199" i="89"/>
  <c r="H245" i="89"/>
  <c r="C257" i="89"/>
  <c r="H152" i="89"/>
  <c r="E274" i="89"/>
  <c r="J54" i="89"/>
  <c r="J76" i="89"/>
  <c r="C91" i="89"/>
  <c r="H91" i="89"/>
  <c r="C131" i="89"/>
  <c r="C147" i="89"/>
  <c r="C171" i="89"/>
  <c r="H174" i="89"/>
  <c r="H183" i="89"/>
  <c r="L187" i="89"/>
  <c r="L182" i="89" s="1"/>
  <c r="C227" i="89"/>
  <c r="C232" i="89"/>
  <c r="C245" i="89"/>
  <c r="H263" i="89"/>
  <c r="H269" i="89"/>
  <c r="F50" i="93"/>
  <c r="F273" i="93"/>
  <c r="E51" i="93"/>
  <c r="E50" i="93" s="1"/>
  <c r="F272" i="92"/>
  <c r="L52" i="92"/>
  <c r="I76" i="92"/>
  <c r="G51" i="92"/>
  <c r="G273" i="92" s="1"/>
  <c r="K272" i="92"/>
  <c r="F181" i="92"/>
  <c r="L272" i="92"/>
  <c r="G181" i="92"/>
  <c r="I274" i="92"/>
  <c r="C83" i="92"/>
  <c r="H275" i="92"/>
  <c r="H274" i="92" s="1"/>
  <c r="L75" i="91"/>
  <c r="L52" i="91" s="1"/>
  <c r="L51" i="91" s="1"/>
  <c r="K272" i="91"/>
  <c r="G52" i="91"/>
  <c r="G51" i="91" s="1"/>
  <c r="K181" i="91"/>
  <c r="K51" i="91" s="1"/>
  <c r="H267" i="91"/>
  <c r="C120" i="91"/>
  <c r="E75" i="91"/>
  <c r="C83" i="91"/>
  <c r="C174" i="91"/>
  <c r="C275" i="91"/>
  <c r="C274" i="91" s="1"/>
  <c r="C26" i="91"/>
  <c r="F20" i="91"/>
  <c r="C20" i="91"/>
  <c r="E211" i="91"/>
  <c r="E181" i="91" s="1"/>
  <c r="J52" i="91"/>
  <c r="J51" i="91" s="1"/>
  <c r="G272" i="90"/>
  <c r="F272" i="90"/>
  <c r="E182" i="90"/>
  <c r="I120" i="90"/>
  <c r="H120" i="90" s="1"/>
  <c r="I274" i="90"/>
  <c r="H114" i="90"/>
  <c r="G52" i="90"/>
  <c r="J211" i="90"/>
  <c r="J83" i="90"/>
  <c r="J75" i="90" s="1"/>
  <c r="L181" i="90"/>
  <c r="D174" i="90"/>
  <c r="I161" i="90"/>
  <c r="H161" i="90" s="1"/>
  <c r="H245" i="90"/>
  <c r="F51" i="90"/>
  <c r="K51" i="90"/>
  <c r="K273" i="90" s="1"/>
  <c r="L51" i="90"/>
  <c r="L50" i="93"/>
  <c r="L273" i="93"/>
  <c r="E273" i="93"/>
  <c r="C52" i="93"/>
  <c r="D51" i="93"/>
  <c r="H161" i="93"/>
  <c r="I160" i="93"/>
  <c r="H160" i="93" s="1"/>
  <c r="H252" i="93"/>
  <c r="H212" i="93"/>
  <c r="I211" i="93"/>
  <c r="H211" i="93" s="1"/>
  <c r="H174" i="93"/>
  <c r="J272" i="93"/>
  <c r="I75" i="93"/>
  <c r="H75" i="93" s="1"/>
  <c r="H76" i="93"/>
  <c r="C252" i="93"/>
  <c r="D272" i="93"/>
  <c r="H187" i="93"/>
  <c r="I182" i="93"/>
  <c r="E272" i="93"/>
  <c r="I53" i="93"/>
  <c r="H54" i="93"/>
  <c r="C75" i="93"/>
  <c r="J52" i="93"/>
  <c r="J51" i="93" s="1"/>
  <c r="J160" i="90"/>
  <c r="J182" i="90"/>
  <c r="I212" i="92"/>
  <c r="H212" i="92" s="1"/>
  <c r="I265" i="91"/>
  <c r="H265" i="91" s="1"/>
  <c r="H266" i="91"/>
  <c r="G50" i="92"/>
  <c r="E160" i="92"/>
  <c r="C161" i="92"/>
  <c r="H175" i="92"/>
  <c r="K52" i="92"/>
  <c r="K51" i="92" s="1"/>
  <c r="I253" i="92"/>
  <c r="D252" i="92"/>
  <c r="C253" i="92"/>
  <c r="J52" i="92"/>
  <c r="J51" i="92" s="1"/>
  <c r="C120" i="92"/>
  <c r="D75" i="92"/>
  <c r="L181" i="92"/>
  <c r="L51" i="92" s="1"/>
  <c r="H85" i="92"/>
  <c r="I83" i="92"/>
  <c r="H83" i="92" s="1"/>
  <c r="H162" i="92"/>
  <c r="I161" i="92"/>
  <c r="I178" i="92"/>
  <c r="H178" i="92" s="1"/>
  <c r="H179" i="92"/>
  <c r="G272" i="92"/>
  <c r="H233" i="92"/>
  <c r="I232" i="92"/>
  <c r="H232" i="92" s="1"/>
  <c r="E53" i="92"/>
  <c r="C54" i="92"/>
  <c r="F52" i="92"/>
  <c r="F51" i="92" s="1"/>
  <c r="I120" i="92"/>
  <c r="H120" i="92" s="1"/>
  <c r="H183" i="92"/>
  <c r="I265" i="92"/>
  <c r="H265" i="92" s="1"/>
  <c r="H266" i="92"/>
  <c r="H188" i="92"/>
  <c r="I187" i="92"/>
  <c r="H187" i="92" s="1"/>
  <c r="H241" i="92"/>
  <c r="I240" i="92"/>
  <c r="H240" i="92" s="1"/>
  <c r="C265" i="92"/>
  <c r="C187" i="92"/>
  <c r="D182" i="92"/>
  <c r="C212" i="92"/>
  <c r="D211" i="92"/>
  <c r="C211" i="92" s="1"/>
  <c r="H76" i="92"/>
  <c r="H54" i="92"/>
  <c r="I53" i="92"/>
  <c r="C76" i="92"/>
  <c r="E75" i="92"/>
  <c r="C178" i="92"/>
  <c r="D174" i="92"/>
  <c r="C174" i="92" s="1"/>
  <c r="C275" i="92"/>
  <c r="C274" i="92" s="1"/>
  <c r="H253" i="91"/>
  <c r="I252" i="91"/>
  <c r="H252" i="91" s="1"/>
  <c r="H269" i="91"/>
  <c r="H212" i="91"/>
  <c r="J273" i="91"/>
  <c r="J50" i="91"/>
  <c r="D75" i="91"/>
  <c r="H58" i="91"/>
  <c r="I54" i="91"/>
  <c r="D160" i="91"/>
  <c r="C160" i="91" s="1"/>
  <c r="C161" i="91"/>
  <c r="I275" i="91"/>
  <c r="I274" i="91" s="1"/>
  <c r="C212" i="91"/>
  <c r="D211" i="91"/>
  <c r="D181" i="91" s="1"/>
  <c r="H175" i="91"/>
  <c r="I174" i="91"/>
  <c r="H174" i="91" s="1"/>
  <c r="H162" i="91"/>
  <c r="I161" i="91"/>
  <c r="F52" i="91"/>
  <c r="F51" i="91" s="1"/>
  <c r="H233" i="91"/>
  <c r="I232" i="91"/>
  <c r="H232" i="91" s="1"/>
  <c r="L181" i="91"/>
  <c r="I120" i="91"/>
  <c r="H120" i="91" s="1"/>
  <c r="H121" i="91"/>
  <c r="H77" i="91"/>
  <c r="I76" i="91"/>
  <c r="H241" i="91"/>
  <c r="I240" i="91"/>
  <c r="H240" i="91" s="1"/>
  <c r="I83" i="91"/>
  <c r="H83" i="91" s="1"/>
  <c r="C182" i="91"/>
  <c r="H188" i="91"/>
  <c r="I187" i="91"/>
  <c r="H69" i="91"/>
  <c r="I67" i="91"/>
  <c r="H67" i="91" s="1"/>
  <c r="C54" i="91"/>
  <c r="E53" i="91"/>
  <c r="E52" i="91" s="1"/>
  <c r="H153" i="91"/>
  <c r="I152" i="91"/>
  <c r="H152" i="91" s="1"/>
  <c r="D53" i="91"/>
  <c r="K50" i="90"/>
  <c r="E252" i="90"/>
  <c r="C253" i="90"/>
  <c r="E265" i="90"/>
  <c r="C265" i="90" s="1"/>
  <c r="C266" i="90"/>
  <c r="H214" i="90"/>
  <c r="I212" i="90"/>
  <c r="C212" i="90"/>
  <c r="E211" i="90"/>
  <c r="C211" i="90" s="1"/>
  <c r="C161" i="90"/>
  <c r="E160" i="90"/>
  <c r="C160" i="90" s="1"/>
  <c r="H253" i="90"/>
  <c r="I252" i="90"/>
  <c r="H252" i="90" s="1"/>
  <c r="I76" i="90"/>
  <c r="H178" i="90"/>
  <c r="I174" i="90"/>
  <c r="K272" i="90"/>
  <c r="I54" i="90"/>
  <c r="E75" i="90"/>
  <c r="C75" i="90" s="1"/>
  <c r="C76" i="90"/>
  <c r="H269" i="90"/>
  <c r="H179" i="90"/>
  <c r="C182" i="90"/>
  <c r="H266" i="90"/>
  <c r="I265" i="90"/>
  <c r="H265" i="90" s="1"/>
  <c r="I160" i="90"/>
  <c r="H160" i="90" s="1"/>
  <c r="D52" i="90"/>
  <c r="H233" i="90"/>
  <c r="I232" i="90"/>
  <c r="H232" i="90" s="1"/>
  <c r="H183" i="90"/>
  <c r="H241" i="90"/>
  <c r="I240" i="90"/>
  <c r="H240" i="90" s="1"/>
  <c r="J174" i="90"/>
  <c r="C54" i="90"/>
  <c r="E53" i="90"/>
  <c r="H153" i="90"/>
  <c r="I152" i="90"/>
  <c r="H152" i="90" s="1"/>
  <c r="H188" i="90"/>
  <c r="I187" i="90"/>
  <c r="H187" i="90" s="1"/>
  <c r="I83" i="90"/>
  <c r="H85" i="90"/>
  <c r="I67" i="90"/>
  <c r="H67" i="90" s="1"/>
  <c r="H69" i="90"/>
  <c r="G51" i="90"/>
  <c r="H54" i="89"/>
  <c r="C162" i="89"/>
  <c r="D161" i="89"/>
  <c r="F178" i="89"/>
  <c r="F174" i="89" s="1"/>
  <c r="C174" i="89" s="1"/>
  <c r="C179" i="89"/>
  <c r="F212" i="89"/>
  <c r="F211" i="89" s="1"/>
  <c r="C219" i="89"/>
  <c r="F252" i="89"/>
  <c r="C252" i="89" s="1"/>
  <c r="C253" i="89"/>
  <c r="D53" i="89"/>
  <c r="C77" i="89"/>
  <c r="F120" i="89"/>
  <c r="C121" i="89"/>
  <c r="F152" i="89"/>
  <c r="C152" i="89" s="1"/>
  <c r="C153" i="89"/>
  <c r="C175" i="89"/>
  <c r="C188" i="89"/>
  <c r="D187" i="89"/>
  <c r="I181" i="89"/>
  <c r="I272" i="89"/>
  <c r="F266" i="89"/>
  <c r="F265" i="89" s="1"/>
  <c r="C267" i="89"/>
  <c r="K272" i="89"/>
  <c r="K181" i="89"/>
  <c r="H233" i="89"/>
  <c r="J232" i="89"/>
  <c r="H232" i="89" s="1"/>
  <c r="H267" i="89"/>
  <c r="J266" i="89"/>
  <c r="J20" i="89"/>
  <c r="H21" i="89"/>
  <c r="K26" i="89"/>
  <c r="K20" i="89" s="1"/>
  <c r="G20" i="89"/>
  <c r="J53" i="89"/>
  <c r="C69" i="89"/>
  <c r="H69" i="89"/>
  <c r="D76" i="89"/>
  <c r="C85" i="89"/>
  <c r="H85" i="89"/>
  <c r="C99" i="89"/>
  <c r="C108" i="89"/>
  <c r="D83" i="89"/>
  <c r="L83" i="89"/>
  <c r="L75" i="89" s="1"/>
  <c r="L52" i="89" s="1"/>
  <c r="J160" i="89"/>
  <c r="H179" i="89"/>
  <c r="J182" i="89"/>
  <c r="H187" i="89"/>
  <c r="H199" i="89"/>
  <c r="C241" i="89"/>
  <c r="C266" i="89"/>
  <c r="D265" i="89"/>
  <c r="G181" i="89"/>
  <c r="C67" i="89"/>
  <c r="H55" i="89"/>
  <c r="H121" i="89"/>
  <c r="H153" i="89"/>
  <c r="H175" i="89"/>
  <c r="F182" i="89"/>
  <c r="C183" i="89"/>
  <c r="L211" i="89"/>
  <c r="H219" i="89"/>
  <c r="J212" i="89"/>
  <c r="C240" i="89"/>
  <c r="H241" i="89"/>
  <c r="J240" i="89"/>
  <c r="H240" i="89" s="1"/>
  <c r="H253" i="89"/>
  <c r="J252" i="89"/>
  <c r="H252" i="89" s="1"/>
  <c r="G272" i="89" l="1"/>
  <c r="G52" i="89"/>
  <c r="C83" i="89"/>
  <c r="G51" i="89"/>
  <c r="G50" i="89" s="1"/>
  <c r="E272" i="89"/>
  <c r="H83" i="89"/>
  <c r="K51" i="89"/>
  <c r="K50" i="89" s="1"/>
  <c r="H160" i="89"/>
  <c r="D211" i="89"/>
  <c r="C211" i="89" s="1"/>
  <c r="L272" i="89"/>
  <c r="H20" i="89"/>
  <c r="H161" i="89"/>
  <c r="F75" i="89"/>
  <c r="F52" i="89" s="1"/>
  <c r="F20" i="89"/>
  <c r="C20" i="89" s="1"/>
  <c r="J75" i="89"/>
  <c r="H75" i="89" s="1"/>
  <c r="C272" i="93"/>
  <c r="E272" i="92"/>
  <c r="L272" i="91"/>
  <c r="K50" i="91"/>
  <c r="K273" i="91"/>
  <c r="E51" i="91"/>
  <c r="E273" i="91" s="1"/>
  <c r="G50" i="91"/>
  <c r="G273" i="91"/>
  <c r="C75" i="91"/>
  <c r="J272" i="90"/>
  <c r="E181" i="90"/>
  <c r="C181" i="90" s="1"/>
  <c r="C174" i="90"/>
  <c r="D272" i="90"/>
  <c r="H83" i="90"/>
  <c r="J181" i="90"/>
  <c r="F50" i="90"/>
  <c r="F273" i="90"/>
  <c r="L50" i="90"/>
  <c r="L273" i="90"/>
  <c r="H182" i="93"/>
  <c r="H272" i="93" s="1"/>
  <c r="I181" i="93"/>
  <c r="H181" i="93" s="1"/>
  <c r="H53" i="93"/>
  <c r="I52" i="93"/>
  <c r="I272" i="93"/>
  <c r="D273" i="93"/>
  <c r="C273" i="93" s="1"/>
  <c r="C51" i="93"/>
  <c r="D50" i="93"/>
  <c r="C50" i="93" s="1"/>
  <c r="J273" i="93"/>
  <c r="J50" i="93"/>
  <c r="I75" i="92"/>
  <c r="H75" i="92" s="1"/>
  <c r="I174" i="92"/>
  <c r="H174" i="92" s="1"/>
  <c r="I211" i="91"/>
  <c r="H211" i="91" s="1"/>
  <c r="L50" i="92"/>
  <c r="L273" i="92"/>
  <c r="H53" i="92"/>
  <c r="C160" i="92"/>
  <c r="C252" i="92"/>
  <c r="D272" i="92"/>
  <c r="F50" i="92"/>
  <c r="F273" i="92"/>
  <c r="E52" i="92"/>
  <c r="E51" i="92" s="1"/>
  <c r="C53" i="92"/>
  <c r="C75" i="92"/>
  <c r="D52" i="92"/>
  <c r="I211" i="92"/>
  <c r="H211" i="92" s="1"/>
  <c r="H253" i="92"/>
  <c r="I252" i="92"/>
  <c r="I182" i="92"/>
  <c r="H161" i="92"/>
  <c r="I160" i="92"/>
  <c r="H160" i="92" s="1"/>
  <c r="J273" i="92"/>
  <c r="J50" i="92"/>
  <c r="C182" i="92"/>
  <c r="D181" i="92"/>
  <c r="C181" i="92" s="1"/>
  <c r="K50" i="92"/>
  <c r="K273" i="92"/>
  <c r="D52" i="91"/>
  <c r="C53" i="91"/>
  <c r="H187" i="91"/>
  <c r="I182" i="91"/>
  <c r="L50" i="91"/>
  <c r="L273" i="91"/>
  <c r="H76" i="91"/>
  <c r="I75" i="91"/>
  <c r="H75" i="91" s="1"/>
  <c r="F50" i="91"/>
  <c r="F273" i="91"/>
  <c r="C181" i="91"/>
  <c r="I160" i="91"/>
  <c r="H160" i="91" s="1"/>
  <c r="H161" i="91"/>
  <c r="C211" i="91"/>
  <c r="C272" i="91" s="1"/>
  <c r="D272" i="91"/>
  <c r="E50" i="91"/>
  <c r="E272" i="91"/>
  <c r="H54" i="91"/>
  <c r="I53" i="91"/>
  <c r="H275" i="91"/>
  <c r="H274" i="91" s="1"/>
  <c r="I75" i="90"/>
  <c r="H75" i="90" s="1"/>
  <c r="H76" i="90"/>
  <c r="H212" i="90"/>
  <c r="I211" i="90"/>
  <c r="E52" i="90"/>
  <c r="E51" i="90" s="1"/>
  <c r="E272" i="90"/>
  <c r="C252" i="90"/>
  <c r="C272" i="90" s="1"/>
  <c r="I182" i="90"/>
  <c r="D51" i="90"/>
  <c r="J52" i="90"/>
  <c r="J51" i="90" s="1"/>
  <c r="H174" i="90"/>
  <c r="H54" i="90"/>
  <c r="I53" i="90"/>
  <c r="H275" i="90"/>
  <c r="H274" i="90" s="1"/>
  <c r="G50" i="90"/>
  <c r="G273" i="90"/>
  <c r="C53" i="90"/>
  <c r="I273" i="89"/>
  <c r="I50" i="89"/>
  <c r="J211" i="89"/>
  <c r="H211" i="89" s="1"/>
  <c r="H212" i="89"/>
  <c r="F181" i="89"/>
  <c r="F51" i="89" s="1"/>
  <c r="C120" i="89"/>
  <c r="C265" i="89"/>
  <c r="F272" i="89"/>
  <c r="D275" i="89"/>
  <c r="D274" i="89" s="1"/>
  <c r="C76" i="89"/>
  <c r="D75" i="89"/>
  <c r="C75" i="89" s="1"/>
  <c r="C178" i="89"/>
  <c r="H53" i="89"/>
  <c r="C161" i="89"/>
  <c r="D160" i="89"/>
  <c r="C160" i="89" s="1"/>
  <c r="F275" i="89"/>
  <c r="F274" i="89" s="1"/>
  <c r="H182" i="89"/>
  <c r="K273" i="89"/>
  <c r="H26" i="89"/>
  <c r="J265" i="89"/>
  <c r="H266" i="89"/>
  <c r="L181" i="89"/>
  <c r="L51" i="89" s="1"/>
  <c r="C187" i="89"/>
  <c r="D182" i="89"/>
  <c r="C53" i="89"/>
  <c r="E273" i="89"/>
  <c r="E50" i="89"/>
  <c r="H284" i="87"/>
  <c r="C284" i="87"/>
  <c r="H283" i="87"/>
  <c r="C283" i="87"/>
  <c r="H282" i="87"/>
  <c r="C282" i="87"/>
  <c r="H281" i="87"/>
  <c r="C281" i="87"/>
  <c r="H280" i="87"/>
  <c r="C280" i="87"/>
  <c r="H279" i="87"/>
  <c r="C279" i="87"/>
  <c r="H278" i="87"/>
  <c r="C278" i="87"/>
  <c r="C276" i="87" s="1"/>
  <c r="H277" i="87"/>
  <c r="C277" i="87"/>
  <c r="L276" i="87"/>
  <c r="K276" i="87"/>
  <c r="J276" i="87"/>
  <c r="I276" i="87"/>
  <c r="G276" i="87"/>
  <c r="F276" i="87"/>
  <c r="E276" i="87"/>
  <c r="D276" i="87"/>
  <c r="H271" i="87"/>
  <c r="C271" i="87"/>
  <c r="H270" i="87"/>
  <c r="C270" i="87"/>
  <c r="L269" i="87"/>
  <c r="K269" i="87"/>
  <c r="J269" i="87"/>
  <c r="G269" i="87"/>
  <c r="F269" i="87"/>
  <c r="E269" i="87"/>
  <c r="C269" i="87" s="1"/>
  <c r="D269" i="87"/>
  <c r="I267" i="87"/>
  <c r="C268" i="87"/>
  <c r="L267" i="87"/>
  <c r="L266" i="87" s="1"/>
  <c r="L265" i="87" s="1"/>
  <c r="K267" i="87"/>
  <c r="K266" i="87" s="1"/>
  <c r="K265" i="87" s="1"/>
  <c r="J267" i="87"/>
  <c r="J266" i="87" s="1"/>
  <c r="J265" i="87" s="1"/>
  <c r="G267" i="87"/>
  <c r="G266" i="87" s="1"/>
  <c r="G265" i="87" s="1"/>
  <c r="F267" i="87"/>
  <c r="E267" i="87"/>
  <c r="D267" i="87"/>
  <c r="D266" i="87" s="1"/>
  <c r="C267" i="87"/>
  <c r="F266" i="87"/>
  <c r="F265" i="87" s="1"/>
  <c r="E266" i="87"/>
  <c r="E265" i="87" s="1"/>
  <c r="H264" i="87"/>
  <c r="C264" i="87"/>
  <c r="L263" i="87"/>
  <c r="K263" i="87"/>
  <c r="J263" i="87"/>
  <c r="J252" i="87" s="1"/>
  <c r="G263" i="87"/>
  <c r="F263" i="87"/>
  <c r="E263" i="87"/>
  <c r="D263" i="87"/>
  <c r="C263" i="87" s="1"/>
  <c r="H262" i="87"/>
  <c r="C262" i="87"/>
  <c r="H261" i="87"/>
  <c r="C261" i="87"/>
  <c r="H260" i="87"/>
  <c r="C260" i="87"/>
  <c r="H259" i="87"/>
  <c r="C259" i="87"/>
  <c r="H258" i="87"/>
  <c r="C258" i="87"/>
  <c r="L257" i="87"/>
  <c r="K257" i="87"/>
  <c r="K253" i="87" s="1"/>
  <c r="K252" i="87" s="1"/>
  <c r="J257" i="87"/>
  <c r="G257" i="87"/>
  <c r="F257" i="87"/>
  <c r="E257" i="87"/>
  <c r="C257" i="87" s="1"/>
  <c r="D257" i="87"/>
  <c r="H256" i="87"/>
  <c r="C256" i="87"/>
  <c r="H255" i="87"/>
  <c r="C255" i="87"/>
  <c r="H254" i="87"/>
  <c r="C254" i="87"/>
  <c r="L253" i="87"/>
  <c r="L252" i="87" s="1"/>
  <c r="J253" i="87"/>
  <c r="G253" i="87"/>
  <c r="G252" i="87" s="1"/>
  <c r="F253" i="87"/>
  <c r="F252" i="87" s="1"/>
  <c r="D253" i="87"/>
  <c r="I250" i="87"/>
  <c r="C251" i="87"/>
  <c r="L250" i="87"/>
  <c r="K250" i="87"/>
  <c r="J250" i="87"/>
  <c r="G250" i="87"/>
  <c r="F250" i="87"/>
  <c r="C250" i="87" s="1"/>
  <c r="E250" i="87"/>
  <c r="D250" i="87"/>
  <c r="H249" i="87"/>
  <c r="C249" i="87"/>
  <c r="H248" i="87"/>
  <c r="C248" i="87"/>
  <c r="H247" i="87"/>
  <c r="C247" i="87"/>
  <c r="H246" i="87"/>
  <c r="C246" i="87"/>
  <c r="L245" i="87"/>
  <c r="K245" i="87"/>
  <c r="J245" i="87"/>
  <c r="G245" i="87"/>
  <c r="F245" i="87"/>
  <c r="E245" i="87"/>
  <c r="D245" i="87"/>
  <c r="H244" i="87"/>
  <c r="C244" i="87"/>
  <c r="H243" i="87"/>
  <c r="C243" i="87"/>
  <c r="H242" i="87"/>
  <c r="C242" i="87"/>
  <c r="L241" i="87"/>
  <c r="K241" i="87"/>
  <c r="J241" i="87"/>
  <c r="J240" i="87" s="1"/>
  <c r="G241" i="87"/>
  <c r="G240" i="87" s="1"/>
  <c r="F241" i="87"/>
  <c r="E241" i="87"/>
  <c r="D241" i="87"/>
  <c r="D240" i="87" s="1"/>
  <c r="L240" i="87"/>
  <c r="K240" i="87"/>
  <c r="F240" i="87"/>
  <c r="E240" i="87"/>
  <c r="H239" i="87"/>
  <c r="C239" i="87"/>
  <c r="H238" i="87"/>
  <c r="C238" i="87"/>
  <c r="H237" i="87"/>
  <c r="C237" i="87"/>
  <c r="H236" i="87"/>
  <c r="C236" i="87"/>
  <c r="H235" i="87"/>
  <c r="C235" i="87"/>
  <c r="H234" i="87"/>
  <c r="C234" i="87"/>
  <c r="L233" i="87"/>
  <c r="L232" i="87" s="1"/>
  <c r="K233" i="87"/>
  <c r="K232" i="87" s="1"/>
  <c r="J233" i="87"/>
  <c r="G233" i="87"/>
  <c r="F233" i="87"/>
  <c r="F232" i="87" s="1"/>
  <c r="E233" i="87"/>
  <c r="E232" i="87" s="1"/>
  <c r="D233" i="87"/>
  <c r="J232" i="87"/>
  <c r="G232" i="87"/>
  <c r="D232" i="87"/>
  <c r="H231" i="87"/>
  <c r="C231" i="87"/>
  <c r="H230" i="87"/>
  <c r="C230" i="87"/>
  <c r="H229" i="87"/>
  <c r="C229" i="87"/>
  <c r="I227" i="87"/>
  <c r="C228" i="87"/>
  <c r="L227" i="87"/>
  <c r="K227" i="87"/>
  <c r="J227" i="87"/>
  <c r="G227" i="87"/>
  <c r="F227" i="87"/>
  <c r="E227" i="87"/>
  <c r="D227" i="87"/>
  <c r="H226" i="87"/>
  <c r="C226" i="87"/>
  <c r="H225" i="87"/>
  <c r="C225" i="87"/>
  <c r="H224" i="87"/>
  <c r="C224" i="87"/>
  <c r="H223" i="87"/>
  <c r="C223" i="87"/>
  <c r="H222" i="87"/>
  <c r="C222" i="87"/>
  <c r="H221" i="87"/>
  <c r="C221" i="87"/>
  <c r="H220" i="87"/>
  <c r="C220" i="87"/>
  <c r="L219" i="87"/>
  <c r="K219" i="87"/>
  <c r="J219" i="87"/>
  <c r="G219" i="87"/>
  <c r="F219" i="87"/>
  <c r="E219" i="87"/>
  <c r="D219" i="87"/>
  <c r="H218" i="87"/>
  <c r="C218" i="87"/>
  <c r="H217" i="87"/>
  <c r="C217" i="87"/>
  <c r="L216" i="87"/>
  <c r="L212" i="87" s="1"/>
  <c r="K216" i="87"/>
  <c r="J216" i="87"/>
  <c r="G216" i="87"/>
  <c r="G212" i="87" s="1"/>
  <c r="F216" i="87"/>
  <c r="C216" i="87" s="1"/>
  <c r="E216" i="87"/>
  <c r="D216" i="87"/>
  <c r="H215" i="87"/>
  <c r="C215" i="87"/>
  <c r="L214" i="87"/>
  <c r="K214" i="87"/>
  <c r="J214" i="87"/>
  <c r="J212" i="87" s="1"/>
  <c r="G214" i="87"/>
  <c r="F214" i="87"/>
  <c r="E214" i="87"/>
  <c r="E212" i="87" s="1"/>
  <c r="E211" i="87" s="1"/>
  <c r="D214" i="87"/>
  <c r="C214" i="87" s="1"/>
  <c r="H213" i="87"/>
  <c r="C213" i="87"/>
  <c r="K212" i="87"/>
  <c r="H210" i="87"/>
  <c r="C210" i="87"/>
  <c r="H209" i="87"/>
  <c r="C209" i="87"/>
  <c r="L208" i="87"/>
  <c r="K208" i="87"/>
  <c r="J208" i="87"/>
  <c r="G208" i="87"/>
  <c r="F208" i="87"/>
  <c r="E208" i="87"/>
  <c r="D208" i="87"/>
  <c r="C208" i="87" s="1"/>
  <c r="H207" i="87"/>
  <c r="C207" i="87"/>
  <c r="H206" i="87"/>
  <c r="D206" i="87"/>
  <c r="C206" i="87" s="1"/>
  <c r="H205" i="87"/>
  <c r="C205" i="87"/>
  <c r="H204" i="87"/>
  <c r="C204" i="87"/>
  <c r="H203" i="87"/>
  <c r="C203" i="87"/>
  <c r="H202" i="87"/>
  <c r="C202" i="87"/>
  <c r="H201" i="87"/>
  <c r="C201" i="87"/>
  <c r="H200" i="87"/>
  <c r="C200" i="87"/>
  <c r="L199" i="87"/>
  <c r="K199" i="87"/>
  <c r="K187" i="87" s="1"/>
  <c r="J199" i="87"/>
  <c r="G199" i="87"/>
  <c r="F199" i="87"/>
  <c r="E199" i="87"/>
  <c r="D199" i="87"/>
  <c r="C199" i="87" s="1"/>
  <c r="H198" i="87"/>
  <c r="C198" i="87"/>
  <c r="H197" i="87"/>
  <c r="C197" i="87"/>
  <c r="H196" i="87"/>
  <c r="C196" i="87"/>
  <c r="H195" i="87"/>
  <c r="C195" i="87"/>
  <c r="H194" i="87"/>
  <c r="C194" i="87"/>
  <c r="H193" i="87"/>
  <c r="C193" i="87"/>
  <c r="H192" i="87"/>
  <c r="C192" i="87"/>
  <c r="H191" i="87"/>
  <c r="C191" i="87"/>
  <c r="H190" i="87"/>
  <c r="C190" i="87"/>
  <c r="H189" i="87"/>
  <c r="C189" i="87"/>
  <c r="L188" i="87"/>
  <c r="K188" i="87"/>
  <c r="J188" i="87"/>
  <c r="G188" i="87"/>
  <c r="G187" i="87" s="1"/>
  <c r="F188" i="87"/>
  <c r="F187" i="87" s="1"/>
  <c r="E188" i="87"/>
  <c r="D188" i="87"/>
  <c r="L187" i="87"/>
  <c r="L182" i="87" s="1"/>
  <c r="H186" i="87"/>
  <c r="C186" i="87"/>
  <c r="H185" i="87"/>
  <c r="C185" i="87"/>
  <c r="H184" i="87"/>
  <c r="C184" i="87"/>
  <c r="L183" i="87"/>
  <c r="K183" i="87"/>
  <c r="J183" i="87"/>
  <c r="G183" i="87"/>
  <c r="F183" i="87"/>
  <c r="E183" i="87"/>
  <c r="D183" i="87"/>
  <c r="C183" i="87" s="1"/>
  <c r="H180" i="87"/>
  <c r="C180" i="87"/>
  <c r="L179" i="87"/>
  <c r="L178" i="87" s="1"/>
  <c r="K179" i="87"/>
  <c r="K178" i="87" s="1"/>
  <c r="K174" i="87" s="1"/>
  <c r="J179" i="87"/>
  <c r="J178" i="87" s="1"/>
  <c r="G179" i="87"/>
  <c r="G178" i="87" s="1"/>
  <c r="F179" i="87"/>
  <c r="E179" i="87"/>
  <c r="D179" i="87"/>
  <c r="C179" i="87" s="1"/>
  <c r="F178" i="87"/>
  <c r="E178" i="87"/>
  <c r="H177" i="87"/>
  <c r="C177" i="87"/>
  <c r="H176" i="87"/>
  <c r="C176" i="87"/>
  <c r="L175" i="87"/>
  <c r="K175" i="87"/>
  <c r="J175" i="87"/>
  <c r="G175" i="87"/>
  <c r="F175" i="87"/>
  <c r="F174" i="87" s="1"/>
  <c r="E175" i="87"/>
  <c r="D175" i="87"/>
  <c r="H173" i="87"/>
  <c r="C173" i="87"/>
  <c r="H172" i="87"/>
  <c r="C172" i="87"/>
  <c r="L171" i="87"/>
  <c r="K171" i="87"/>
  <c r="J171" i="87"/>
  <c r="G171" i="87"/>
  <c r="F171" i="87"/>
  <c r="E171" i="87"/>
  <c r="D171" i="87"/>
  <c r="H170" i="87"/>
  <c r="C170" i="87"/>
  <c r="H169" i="87"/>
  <c r="C169" i="87"/>
  <c r="H168" i="87"/>
  <c r="C168" i="87"/>
  <c r="H167" i="87"/>
  <c r="C167" i="87"/>
  <c r="L166" i="87"/>
  <c r="K166" i="87"/>
  <c r="J166" i="87"/>
  <c r="G166" i="87"/>
  <c r="F166" i="87"/>
  <c r="E166" i="87"/>
  <c r="D166" i="87"/>
  <c r="C166" i="87" s="1"/>
  <c r="H165" i="87"/>
  <c r="C165" i="87"/>
  <c r="H164" i="87"/>
  <c r="C164" i="87"/>
  <c r="H163" i="87"/>
  <c r="C163" i="87"/>
  <c r="L162" i="87"/>
  <c r="L161" i="87" s="1"/>
  <c r="L160" i="87" s="1"/>
  <c r="K162" i="87"/>
  <c r="K161" i="87" s="1"/>
  <c r="K160" i="87" s="1"/>
  <c r="J162" i="87"/>
  <c r="I162" i="87"/>
  <c r="G162" i="87"/>
  <c r="G161" i="87" s="1"/>
  <c r="G160" i="87" s="1"/>
  <c r="F162" i="87"/>
  <c r="F161" i="87" s="1"/>
  <c r="F160" i="87" s="1"/>
  <c r="E162" i="87"/>
  <c r="D162" i="87"/>
  <c r="J161" i="87"/>
  <c r="J160" i="87" s="1"/>
  <c r="H159" i="87"/>
  <c r="C159" i="87"/>
  <c r="H158" i="87"/>
  <c r="C158" i="87"/>
  <c r="H157" i="87"/>
  <c r="C157" i="87"/>
  <c r="H156" i="87"/>
  <c r="C156" i="87"/>
  <c r="H155" i="87"/>
  <c r="C155" i="87"/>
  <c r="H154" i="87"/>
  <c r="C154" i="87"/>
  <c r="L153" i="87"/>
  <c r="L152" i="87" s="1"/>
  <c r="K153" i="87"/>
  <c r="K152" i="87" s="1"/>
  <c r="J153" i="87"/>
  <c r="G153" i="87"/>
  <c r="F153" i="87"/>
  <c r="F152" i="87" s="1"/>
  <c r="E153" i="87"/>
  <c r="C153" i="87" s="1"/>
  <c r="D153" i="87"/>
  <c r="D152" i="87" s="1"/>
  <c r="J152" i="87"/>
  <c r="G152" i="87"/>
  <c r="H151" i="87"/>
  <c r="C151" i="87"/>
  <c r="H150" i="87"/>
  <c r="C150" i="87"/>
  <c r="H149" i="87"/>
  <c r="C149" i="87"/>
  <c r="H148" i="87"/>
  <c r="C148" i="87"/>
  <c r="L147" i="87"/>
  <c r="K147" i="87"/>
  <c r="J147" i="87"/>
  <c r="G147" i="87"/>
  <c r="F147" i="87"/>
  <c r="E147" i="87"/>
  <c r="C147" i="87" s="1"/>
  <c r="D147" i="87"/>
  <c r="H146" i="87"/>
  <c r="C146" i="87"/>
  <c r="H145" i="87"/>
  <c r="C145" i="87"/>
  <c r="H144" i="87"/>
  <c r="C144" i="87"/>
  <c r="H143" i="87"/>
  <c r="C143" i="87"/>
  <c r="H142" i="87"/>
  <c r="C142" i="87"/>
  <c r="H141" i="87"/>
  <c r="C141" i="87"/>
  <c r="H140" i="87"/>
  <c r="C140" i="87"/>
  <c r="I138" i="87"/>
  <c r="H138" i="87" s="1"/>
  <c r="C139" i="87"/>
  <c r="L138" i="87"/>
  <c r="K138" i="87"/>
  <c r="J138" i="87"/>
  <c r="G138" i="87"/>
  <c r="F138" i="87"/>
  <c r="E138" i="87"/>
  <c r="D138" i="87"/>
  <c r="C138" i="87" s="1"/>
  <c r="H137" i="87"/>
  <c r="C137" i="87"/>
  <c r="H136" i="87"/>
  <c r="C136" i="87"/>
  <c r="H135" i="87"/>
  <c r="C135" i="87"/>
  <c r="L134" i="87"/>
  <c r="K134" i="87"/>
  <c r="J134" i="87"/>
  <c r="G134" i="87"/>
  <c r="F134" i="87"/>
  <c r="E134" i="87"/>
  <c r="C134" i="87" s="1"/>
  <c r="D134" i="87"/>
  <c r="H133" i="87"/>
  <c r="C133" i="87"/>
  <c r="H132" i="87"/>
  <c r="C132" i="87"/>
  <c r="L131" i="87"/>
  <c r="K131" i="87"/>
  <c r="J131" i="87"/>
  <c r="G131" i="87"/>
  <c r="F131" i="87"/>
  <c r="E131" i="87"/>
  <c r="D131" i="87"/>
  <c r="C131" i="87" s="1"/>
  <c r="H130" i="87"/>
  <c r="C130" i="87"/>
  <c r="H129" i="87"/>
  <c r="C129" i="87"/>
  <c r="H128" i="87"/>
  <c r="C128" i="87"/>
  <c r="H127" i="87"/>
  <c r="C127" i="87"/>
  <c r="L126" i="87"/>
  <c r="L120" i="87" s="1"/>
  <c r="K126" i="87"/>
  <c r="J126" i="87"/>
  <c r="G126" i="87"/>
  <c r="F126" i="87"/>
  <c r="E126" i="87"/>
  <c r="D126" i="87"/>
  <c r="H125" i="87"/>
  <c r="C125" i="87"/>
  <c r="H124" i="87"/>
  <c r="C124" i="87"/>
  <c r="H123" i="87"/>
  <c r="C123" i="87"/>
  <c r="H122" i="87"/>
  <c r="C122" i="87"/>
  <c r="L121" i="87"/>
  <c r="K121" i="87"/>
  <c r="J121" i="87"/>
  <c r="J120" i="87" s="1"/>
  <c r="G121" i="87"/>
  <c r="G120" i="87" s="1"/>
  <c r="F121" i="87"/>
  <c r="E121" i="87"/>
  <c r="E120" i="87" s="1"/>
  <c r="D121" i="87"/>
  <c r="D120" i="87" s="1"/>
  <c r="H119" i="87"/>
  <c r="C119" i="87"/>
  <c r="H118" i="87"/>
  <c r="C118" i="87"/>
  <c r="H117" i="87"/>
  <c r="C117" i="87"/>
  <c r="H116" i="87"/>
  <c r="C116" i="87"/>
  <c r="I114" i="87"/>
  <c r="H114" i="87" s="1"/>
  <c r="H115" i="87"/>
  <c r="C115" i="87"/>
  <c r="L114" i="87"/>
  <c r="K114" i="87"/>
  <c r="J114" i="87"/>
  <c r="G114" i="87"/>
  <c r="F114" i="87"/>
  <c r="E114" i="87"/>
  <c r="C114" i="87" s="1"/>
  <c r="D114" i="87"/>
  <c r="H113" i="87"/>
  <c r="C113" i="87"/>
  <c r="H112" i="87"/>
  <c r="C112" i="87"/>
  <c r="H111" i="87"/>
  <c r="C111" i="87"/>
  <c r="H110" i="87"/>
  <c r="C110" i="87"/>
  <c r="H109" i="87"/>
  <c r="C109" i="87"/>
  <c r="L108" i="87"/>
  <c r="K108" i="87"/>
  <c r="J108" i="87"/>
  <c r="G108" i="87"/>
  <c r="F108" i="87"/>
  <c r="C108" i="87" s="1"/>
  <c r="E108" i="87"/>
  <c r="D108" i="87"/>
  <c r="H107" i="87"/>
  <c r="C107" i="87"/>
  <c r="H106" i="87"/>
  <c r="C106" i="87"/>
  <c r="H105" i="87"/>
  <c r="C105" i="87"/>
  <c r="H104" i="87"/>
  <c r="C104" i="87"/>
  <c r="H103" i="87"/>
  <c r="C103" i="87"/>
  <c r="H102" i="87"/>
  <c r="D102" i="87"/>
  <c r="C102" i="87"/>
  <c r="H101" i="87"/>
  <c r="C101" i="87"/>
  <c r="I99" i="87"/>
  <c r="H100" i="87"/>
  <c r="C100" i="87"/>
  <c r="L99" i="87"/>
  <c r="K99" i="87"/>
  <c r="J99" i="87"/>
  <c r="G99" i="87"/>
  <c r="F99" i="87"/>
  <c r="E99" i="87"/>
  <c r="D99" i="87"/>
  <c r="H98" i="87"/>
  <c r="C98" i="87"/>
  <c r="H97" i="87"/>
  <c r="C97" i="87"/>
  <c r="H96" i="87"/>
  <c r="C96" i="87"/>
  <c r="H95" i="87"/>
  <c r="C95" i="87"/>
  <c r="H94" i="87"/>
  <c r="C94" i="87"/>
  <c r="H93" i="87"/>
  <c r="C93" i="87"/>
  <c r="I91" i="87"/>
  <c r="H91" i="87" s="1"/>
  <c r="H92" i="87"/>
  <c r="C92" i="87"/>
  <c r="L91" i="87"/>
  <c r="K91" i="87"/>
  <c r="K83" i="87" s="1"/>
  <c r="J91" i="87"/>
  <c r="G91" i="87"/>
  <c r="F91" i="87"/>
  <c r="F83" i="87" s="1"/>
  <c r="E91" i="87"/>
  <c r="D91" i="87"/>
  <c r="H90" i="87"/>
  <c r="C90" i="87"/>
  <c r="H89" i="87"/>
  <c r="C89" i="87"/>
  <c r="H88" i="87"/>
  <c r="C88" i="87"/>
  <c r="H87" i="87"/>
  <c r="C87" i="87"/>
  <c r="H86" i="87"/>
  <c r="C86" i="87"/>
  <c r="L85" i="87"/>
  <c r="K85" i="87"/>
  <c r="J85" i="87"/>
  <c r="I85" i="87"/>
  <c r="G85" i="87"/>
  <c r="F85" i="87"/>
  <c r="E85" i="87"/>
  <c r="D85" i="87"/>
  <c r="H84" i="87"/>
  <c r="C84" i="87"/>
  <c r="J83" i="87"/>
  <c r="G83" i="87"/>
  <c r="H82" i="87"/>
  <c r="C82" i="87"/>
  <c r="H81" i="87"/>
  <c r="C81" i="87"/>
  <c r="L80" i="87"/>
  <c r="K80" i="87"/>
  <c r="J80" i="87"/>
  <c r="G80" i="87"/>
  <c r="F80" i="87"/>
  <c r="E80" i="87"/>
  <c r="E76" i="87" s="1"/>
  <c r="D80" i="87"/>
  <c r="H79" i="87"/>
  <c r="C79" i="87"/>
  <c r="H78" i="87"/>
  <c r="C78" i="87"/>
  <c r="L77" i="87"/>
  <c r="K77" i="87"/>
  <c r="J77" i="87"/>
  <c r="G77" i="87"/>
  <c r="G76" i="87" s="1"/>
  <c r="F77" i="87"/>
  <c r="F76" i="87" s="1"/>
  <c r="E77" i="87"/>
  <c r="D77" i="87"/>
  <c r="D76" i="87" s="1"/>
  <c r="L76" i="87"/>
  <c r="H74" i="87"/>
  <c r="C74" i="87"/>
  <c r="H73" i="87"/>
  <c r="C73" i="87"/>
  <c r="H72" i="87"/>
  <c r="C72" i="87"/>
  <c r="H71" i="87"/>
  <c r="C71" i="87"/>
  <c r="C70" i="87"/>
  <c r="L69" i="87"/>
  <c r="L67" i="87" s="1"/>
  <c r="K69" i="87"/>
  <c r="K67" i="87" s="1"/>
  <c r="J69" i="87"/>
  <c r="G69" i="87"/>
  <c r="G67" i="87" s="1"/>
  <c r="F69" i="87"/>
  <c r="C69" i="87" s="1"/>
  <c r="E69" i="87"/>
  <c r="D69" i="87"/>
  <c r="H68" i="87"/>
  <c r="C68" i="87"/>
  <c r="J67" i="87"/>
  <c r="F67" i="87"/>
  <c r="E67" i="87"/>
  <c r="D67" i="87"/>
  <c r="H66" i="87"/>
  <c r="C66" i="87"/>
  <c r="H65" i="87"/>
  <c r="C65" i="87"/>
  <c r="H64" i="87"/>
  <c r="C64" i="87"/>
  <c r="H63" i="87"/>
  <c r="C63" i="87"/>
  <c r="H62" i="87"/>
  <c r="C62" i="87"/>
  <c r="H61" i="87"/>
  <c r="C61" i="87"/>
  <c r="H60" i="87"/>
  <c r="C60" i="87"/>
  <c r="H59" i="87"/>
  <c r="C59" i="87"/>
  <c r="L58" i="87"/>
  <c r="K58" i="87"/>
  <c r="J58" i="87"/>
  <c r="G58" i="87"/>
  <c r="F58" i="87"/>
  <c r="E58" i="87"/>
  <c r="D58" i="87"/>
  <c r="H57" i="87"/>
  <c r="C57" i="87"/>
  <c r="I55" i="87"/>
  <c r="H56" i="87"/>
  <c r="C56" i="87"/>
  <c r="L55" i="87"/>
  <c r="L54" i="87" s="1"/>
  <c r="K55" i="87"/>
  <c r="K54" i="87" s="1"/>
  <c r="J55" i="87"/>
  <c r="J54" i="87" s="1"/>
  <c r="G55" i="87"/>
  <c r="G54" i="87" s="1"/>
  <c r="F55" i="87"/>
  <c r="F54" i="87" s="1"/>
  <c r="E55" i="87"/>
  <c r="E54" i="87" s="1"/>
  <c r="E53" i="87" s="1"/>
  <c r="D55" i="87"/>
  <c r="D54" i="87"/>
  <c r="D53" i="87" s="1"/>
  <c r="H47" i="87"/>
  <c r="C47" i="87"/>
  <c r="H46" i="87"/>
  <c r="C46" i="87"/>
  <c r="L45" i="87"/>
  <c r="H45" i="87"/>
  <c r="G45" i="87"/>
  <c r="C45" i="87" s="1"/>
  <c r="H44" i="87"/>
  <c r="C44" i="87"/>
  <c r="K43" i="87"/>
  <c r="J43" i="87"/>
  <c r="I43" i="87"/>
  <c r="F43" i="87"/>
  <c r="E43" i="87"/>
  <c r="D43" i="87"/>
  <c r="H42" i="87"/>
  <c r="C42" i="87"/>
  <c r="I41" i="87"/>
  <c r="H41" i="87"/>
  <c r="D41" i="87"/>
  <c r="C41" i="87" s="1"/>
  <c r="H40" i="87"/>
  <c r="C40" i="87"/>
  <c r="H39" i="87"/>
  <c r="C39" i="87"/>
  <c r="H38" i="87"/>
  <c r="C38" i="87"/>
  <c r="H37" i="87"/>
  <c r="C37" i="87"/>
  <c r="K36" i="87"/>
  <c r="H36" i="87"/>
  <c r="F36" i="87"/>
  <c r="C36" i="87" s="1"/>
  <c r="H35" i="87"/>
  <c r="C35" i="87"/>
  <c r="H34" i="87"/>
  <c r="C34" i="87"/>
  <c r="K33" i="87"/>
  <c r="H33" i="87" s="1"/>
  <c r="F33" i="87"/>
  <c r="C33" i="87" s="1"/>
  <c r="H32" i="87"/>
  <c r="C32" i="87"/>
  <c r="K31" i="87"/>
  <c r="H31" i="87" s="1"/>
  <c r="F31" i="87"/>
  <c r="C31" i="87"/>
  <c r="H30" i="87"/>
  <c r="C30" i="87"/>
  <c r="H29" i="87"/>
  <c r="C29" i="87"/>
  <c r="H28" i="87"/>
  <c r="C28" i="87"/>
  <c r="K27" i="87"/>
  <c r="H27" i="87"/>
  <c r="F27" i="87"/>
  <c r="C27" i="87" s="1"/>
  <c r="H25" i="87"/>
  <c r="C25" i="87"/>
  <c r="D24" i="87"/>
  <c r="C24" i="87"/>
  <c r="H23" i="87"/>
  <c r="C23" i="87"/>
  <c r="H22" i="87"/>
  <c r="C22" i="87"/>
  <c r="L21" i="87"/>
  <c r="K21" i="87"/>
  <c r="J21" i="87"/>
  <c r="J275" i="87" s="1"/>
  <c r="J274" i="87" s="1"/>
  <c r="I21" i="87"/>
  <c r="G21" i="87"/>
  <c r="G275" i="87" s="1"/>
  <c r="G274" i="87" s="1"/>
  <c r="F21" i="87"/>
  <c r="F275" i="87" s="1"/>
  <c r="F274" i="87" s="1"/>
  <c r="E21" i="87"/>
  <c r="D21" i="87"/>
  <c r="D275" i="87" s="1"/>
  <c r="D274" i="87" s="1"/>
  <c r="G273" i="89" l="1"/>
  <c r="D52" i="89"/>
  <c r="J52" i="89"/>
  <c r="H52" i="89" s="1"/>
  <c r="C52" i="90"/>
  <c r="L53" i="87"/>
  <c r="G211" i="87"/>
  <c r="C240" i="87"/>
  <c r="L211" i="87"/>
  <c r="F20" i="87"/>
  <c r="J20" i="87"/>
  <c r="C58" i="87"/>
  <c r="K120" i="87"/>
  <c r="J211" i="87"/>
  <c r="J272" i="87" s="1"/>
  <c r="K211" i="87"/>
  <c r="K275" i="87"/>
  <c r="K274" i="87" s="1"/>
  <c r="J76" i="87"/>
  <c r="L83" i="87"/>
  <c r="J187" i="87"/>
  <c r="D212" i="87"/>
  <c r="D211" i="87" s="1"/>
  <c r="H21" i="87"/>
  <c r="L275" i="87"/>
  <c r="L274" i="87" s="1"/>
  <c r="H43" i="87"/>
  <c r="G53" i="87"/>
  <c r="C67" i="87"/>
  <c r="K76" i="87"/>
  <c r="K75" i="87" s="1"/>
  <c r="C80" i="87"/>
  <c r="C85" i="87"/>
  <c r="C99" i="87"/>
  <c r="H99" i="87"/>
  <c r="F120" i="87"/>
  <c r="E152" i="87"/>
  <c r="C152" i="87" s="1"/>
  <c r="D161" i="87"/>
  <c r="D160" i="87" s="1"/>
  <c r="H162" i="87"/>
  <c r="C175" i="87"/>
  <c r="J174" i="87"/>
  <c r="L174" i="87"/>
  <c r="E187" i="87"/>
  <c r="E182" i="87" s="1"/>
  <c r="E181" i="87" s="1"/>
  <c r="F212" i="87"/>
  <c r="C219" i="87"/>
  <c r="C227" i="87"/>
  <c r="H227" i="87"/>
  <c r="H250" i="87"/>
  <c r="C253" i="87"/>
  <c r="J182" i="87"/>
  <c r="F53" i="87"/>
  <c r="H85" i="87"/>
  <c r="K182" i="87"/>
  <c r="D187" i="87"/>
  <c r="D182" i="87" s="1"/>
  <c r="C182" i="87" s="1"/>
  <c r="C188" i="87"/>
  <c r="C232" i="87"/>
  <c r="C241" i="87"/>
  <c r="E275" i="87"/>
  <c r="E274" i="87" s="1"/>
  <c r="F26" i="87"/>
  <c r="C26" i="87" s="1"/>
  <c r="C43" i="87"/>
  <c r="J53" i="87"/>
  <c r="F75" i="87"/>
  <c r="D83" i="87"/>
  <c r="D75" i="87" s="1"/>
  <c r="C126" i="87"/>
  <c r="C162" i="87"/>
  <c r="C171" i="87"/>
  <c r="E174" i="87"/>
  <c r="G174" i="87"/>
  <c r="G182" i="87"/>
  <c r="C233" i="87"/>
  <c r="C245" i="87"/>
  <c r="D252" i="87"/>
  <c r="C252" i="87" s="1"/>
  <c r="E253" i="87"/>
  <c r="E252" i="87" s="1"/>
  <c r="I51" i="93"/>
  <c r="H52" i="93"/>
  <c r="I272" i="91"/>
  <c r="I52" i="92"/>
  <c r="H52" i="92" s="1"/>
  <c r="E273" i="92"/>
  <c r="E50" i="92"/>
  <c r="C272" i="92"/>
  <c r="H252" i="92"/>
  <c r="I272" i="92"/>
  <c r="H182" i="92"/>
  <c r="I181" i="92"/>
  <c r="H181" i="92" s="1"/>
  <c r="D51" i="92"/>
  <c r="C52" i="92"/>
  <c r="H182" i="91"/>
  <c r="I181" i="91"/>
  <c r="H181" i="91" s="1"/>
  <c r="H53" i="91"/>
  <c r="I52" i="91"/>
  <c r="D51" i="91"/>
  <c r="C52" i="91"/>
  <c r="J50" i="90"/>
  <c r="J24" i="90"/>
  <c r="J20" i="90" s="1"/>
  <c r="H211" i="90"/>
  <c r="I272" i="90"/>
  <c r="H53" i="90"/>
  <c r="I52" i="90"/>
  <c r="C51" i="90"/>
  <c r="D24" i="90"/>
  <c r="D273" i="90" s="1"/>
  <c r="C273" i="90" s="1"/>
  <c r="D50" i="90"/>
  <c r="H182" i="90"/>
  <c r="I181" i="90"/>
  <c r="H181" i="90" s="1"/>
  <c r="E273" i="90"/>
  <c r="E50" i="90"/>
  <c r="L50" i="89"/>
  <c r="L273" i="89"/>
  <c r="F50" i="89"/>
  <c r="F273" i="89"/>
  <c r="C182" i="89"/>
  <c r="C272" i="89" s="1"/>
  <c r="D181" i="89"/>
  <c r="C181" i="89" s="1"/>
  <c r="J272" i="89"/>
  <c r="J275" i="89"/>
  <c r="J274" i="89" s="1"/>
  <c r="H265" i="89"/>
  <c r="J181" i="89"/>
  <c r="D272" i="89"/>
  <c r="C275" i="89"/>
  <c r="C274" i="89" s="1"/>
  <c r="C52" i="89"/>
  <c r="I58" i="87"/>
  <c r="H58" i="87" s="1"/>
  <c r="I121" i="87"/>
  <c r="H121" i="87" s="1"/>
  <c r="I171" i="87"/>
  <c r="H171" i="87" s="1"/>
  <c r="H276" i="87"/>
  <c r="I69" i="87"/>
  <c r="H69" i="87" s="1"/>
  <c r="I77" i="87"/>
  <c r="I76" i="87" s="1"/>
  <c r="I80" i="87"/>
  <c r="H80" i="87" s="1"/>
  <c r="I219" i="87"/>
  <c r="H219" i="87" s="1"/>
  <c r="I245" i="87"/>
  <c r="H245" i="87" s="1"/>
  <c r="I253" i="87"/>
  <c r="H253" i="87" s="1"/>
  <c r="I257" i="87"/>
  <c r="H257" i="87" s="1"/>
  <c r="I83" i="87"/>
  <c r="I108" i="87"/>
  <c r="H108" i="87" s="1"/>
  <c r="I126" i="87"/>
  <c r="H126" i="87" s="1"/>
  <c r="H228" i="87"/>
  <c r="I233" i="87"/>
  <c r="I232" i="87" s="1"/>
  <c r="H232" i="87" s="1"/>
  <c r="L75" i="87"/>
  <c r="L52" i="87" s="1"/>
  <c r="L51" i="87" s="1"/>
  <c r="G75" i="87"/>
  <c r="K53" i="87"/>
  <c r="H55" i="87"/>
  <c r="J75" i="87"/>
  <c r="J52" i="87" s="1"/>
  <c r="C120" i="87"/>
  <c r="I67" i="87"/>
  <c r="H67" i="87" s="1"/>
  <c r="G20" i="87"/>
  <c r="D20" i="87"/>
  <c r="L20" i="87"/>
  <c r="K26" i="87"/>
  <c r="E20" i="87"/>
  <c r="C21" i="87"/>
  <c r="C275" i="87" s="1"/>
  <c r="C274" i="87" s="1"/>
  <c r="C54" i="87"/>
  <c r="H70" i="87"/>
  <c r="C76" i="87"/>
  <c r="E83" i="87"/>
  <c r="C83" i="87" s="1"/>
  <c r="C91" i="87"/>
  <c r="I131" i="87"/>
  <c r="H131" i="87" s="1"/>
  <c r="I134" i="87"/>
  <c r="H134" i="87" s="1"/>
  <c r="H139" i="87"/>
  <c r="L181" i="87"/>
  <c r="F182" i="87"/>
  <c r="F272" i="87" s="1"/>
  <c r="C211" i="87"/>
  <c r="I147" i="87"/>
  <c r="H147" i="87" s="1"/>
  <c r="I153" i="87"/>
  <c r="F211" i="87"/>
  <c r="C212" i="87"/>
  <c r="C266" i="87"/>
  <c r="D265" i="87"/>
  <c r="C265" i="87" s="1"/>
  <c r="H267" i="87"/>
  <c r="I266" i="87"/>
  <c r="C77" i="87"/>
  <c r="C121" i="87"/>
  <c r="G272" i="87"/>
  <c r="C55" i="87"/>
  <c r="K181" i="87"/>
  <c r="I179" i="87"/>
  <c r="I214" i="87"/>
  <c r="H251" i="87"/>
  <c r="H268" i="87"/>
  <c r="I269" i="87"/>
  <c r="I275" i="87" s="1"/>
  <c r="I274" i="87" s="1"/>
  <c r="E161" i="87"/>
  <c r="I161" i="87"/>
  <c r="D178" i="87"/>
  <c r="I183" i="87"/>
  <c r="I208" i="87"/>
  <c r="H208" i="87" s="1"/>
  <c r="I216" i="87"/>
  <c r="H216" i="87" s="1"/>
  <c r="I166" i="87"/>
  <c r="H166" i="87" s="1"/>
  <c r="I175" i="87"/>
  <c r="I188" i="87"/>
  <c r="I199" i="87"/>
  <c r="H199" i="87" s="1"/>
  <c r="I241" i="87"/>
  <c r="I263" i="87"/>
  <c r="H284" i="86"/>
  <c r="C284" i="86"/>
  <c r="H283" i="86"/>
  <c r="C283" i="86"/>
  <c r="H282" i="86"/>
  <c r="C282" i="86"/>
  <c r="H281" i="86"/>
  <c r="C281" i="86"/>
  <c r="H280" i="86"/>
  <c r="C280" i="86"/>
  <c r="H279" i="86"/>
  <c r="C279" i="86"/>
  <c r="H278" i="86"/>
  <c r="C278" i="86"/>
  <c r="H277" i="86"/>
  <c r="H276" i="86" s="1"/>
  <c r="C277" i="86"/>
  <c r="L276" i="86"/>
  <c r="K276" i="86"/>
  <c r="J276" i="86"/>
  <c r="I276" i="86"/>
  <c r="G276" i="86"/>
  <c r="F276" i="86"/>
  <c r="E276" i="86"/>
  <c r="D276" i="86"/>
  <c r="C276" i="86"/>
  <c r="H271" i="86"/>
  <c r="C271" i="86"/>
  <c r="H270" i="86"/>
  <c r="C270" i="86"/>
  <c r="L269" i="86"/>
  <c r="K269" i="86"/>
  <c r="J269" i="86"/>
  <c r="I269" i="86"/>
  <c r="H269" i="86" s="1"/>
  <c r="G269" i="86"/>
  <c r="F269" i="86"/>
  <c r="E269" i="86"/>
  <c r="D269" i="86"/>
  <c r="C269" i="86" s="1"/>
  <c r="H268" i="86"/>
  <c r="C268" i="86"/>
  <c r="L267" i="86"/>
  <c r="K267" i="86"/>
  <c r="J267" i="86"/>
  <c r="I267" i="86"/>
  <c r="G267" i="86"/>
  <c r="F267" i="86"/>
  <c r="F266" i="86" s="1"/>
  <c r="F265" i="86" s="1"/>
  <c r="E267" i="86"/>
  <c r="E266" i="86" s="1"/>
  <c r="E265" i="86" s="1"/>
  <c r="D267" i="86"/>
  <c r="L266" i="86"/>
  <c r="L265" i="86" s="1"/>
  <c r="K266" i="86"/>
  <c r="K265" i="86" s="1"/>
  <c r="I266" i="86"/>
  <c r="I265" i="86" s="1"/>
  <c r="G266" i="86"/>
  <c r="D266" i="86"/>
  <c r="G265" i="86"/>
  <c r="H264" i="86"/>
  <c r="C264" i="86"/>
  <c r="L263" i="86"/>
  <c r="K263" i="86"/>
  <c r="J263" i="86"/>
  <c r="I263" i="86"/>
  <c r="G263" i="86"/>
  <c r="F263" i="86"/>
  <c r="E263" i="86"/>
  <c r="D263" i="86"/>
  <c r="H262" i="86"/>
  <c r="C262" i="86"/>
  <c r="H261" i="86"/>
  <c r="C261" i="86"/>
  <c r="H260" i="86"/>
  <c r="C260" i="86"/>
  <c r="H259" i="86"/>
  <c r="C259" i="86"/>
  <c r="H258" i="86"/>
  <c r="C258" i="86"/>
  <c r="L257" i="86"/>
  <c r="L253" i="86" s="1"/>
  <c r="L252" i="86" s="1"/>
  <c r="K257" i="86"/>
  <c r="J257" i="86"/>
  <c r="I257" i="86"/>
  <c r="I253" i="86" s="1"/>
  <c r="I252" i="86" s="1"/>
  <c r="G257" i="86"/>
  <c r="G253" i="86" s="1"/>
  <c r="G252" i="86" s="1"/>
  <c r="F257" i="86"/>
  <c r="F253" i="86" s="1"/>
  <c r="E257" i="86"/>
  <c r="D257" i="86"/>
  <c r="D253" i="86" s="1"/>
  <c r="D252" i="86" s="1"/>
  <c r="H256" i="86"/>
  <c r="C256" i="86"/>
  <c r="H255" i="86"/>
  <c r="C255" i="86"/>
  <c r="H254" i="86"/>
  <c r="C254" i="86"/>
  <c r="K253" i="86"/>
  <c r="K252" i="86" s="1"/>
  <c r="J253" i="86"/>
  <c r="E253" i="86"/>
  <c r="E252" i="86" s="1"/>
  <c r="H251" i="86"/>
  <c r="C251" i="86"/>
  <c r="L250" i="86"/>
  <c r="K250" i="86"/>
  <c r="J250" i="86"/>
  <c r="I250" i="86"/>
  <c r="H250" i="86" s="1"/>
  <c r="G250" i="86"/>
  <c r="F250" i="86"/>
  <c r="E250" i="86"/>
  <c r="D250" i="86"/>
  <c r="H249" i="86"/>
  <c r="C249" i="86"/>
  <c r="H248" i="86"/>
  <c r="C248" i="86"/>
  <c r="H247" i="86"/>
  <c r="C247" i="86"/>
  <c r="H246" i="86"/>
  <c r="C246" i="86"/>
  <c r="L245" i="86"/>
  <c r="K245" i="86"/>
  <c r="K240" i="86" s="1"/>
  <c r="J245" i="86"/>
  <c r="I245" i="86"/>
  <c r="G245" i="86"/>
  <c r="F245" i="86"/>
  <c r="E245" i="86"/>
  <c r="D245" i="86"/>
  <c r="H244" i="86"/>
  <c r="C244" i="86"/>
  <c r="H243" i="86"/>
  <c r="C243" i="86"/>
  <c r="H242" i="86"/>
  <c r="C242" i="86"/>
  <c r="L241" i="86"/>
  <c r="K241" i="86"/>
  <c r="J241" i="86"/>
  <c r="I241" i="86"/>
  <c r="I240" i="86" s="1"/>
  <c r="G241" i="86"/>
  <c r="F241" i="86"/>
  <c r="E241" i="86"/>
  <c r="D241" i="86"/>
  <c r="C241" i="86" s="1"/>
  <c r="L240" i="86"/>
  <c r="G240" i="86"/>
  <c r="E240" i="86"/>
  <c r="H239" i="86"/>
  <c r="C239" i="86"/>
  <c r="H238" i="86"/>
  <c r="C238" i="86"/>
  <c r="H237" i="86"/>
  <c r="C237" i="86"/>
  <c r="H236" i="86"/>
  <c r="C236" i="86"/>
  <c r="H235" i="86"/>
  <c r="C235" i="86"/>
  <c r="H234" i="86"/>
  <c r="C234" i="86"/>
  <c r="L233" i="86"/>
  <c r="K233" i="86"/>
  <c r="J233" i="86"/>
  <c r="J232" i="86" s="1"/>
  <c r="I233" i="86"/>
  <c r="G233" i="86"/>
  <c r="F233" i="86"/>
  <c r="E233" i="86"/>
  <c r="D233" i="86"/>
  <c r="L232" i="86"/>
  <c r="K232" i="86"/>
  <c r="I232" i="86"/>
  <c r="H232" i="86" s="1"/>
  <c r="G232" i="86"/>
  <c r="E232" i="86"/>
  <c r="D232" i="86"/>
  <c r="H231" i="86"/>
  <c r="C231" i="86"/>
  <c r="H230" i="86"/>
  <c r="C230" i="86"/>
  <c r="H229" i="86"/>
  <c r="C229" i="86"/>
  <c r="H228" i="86"/>
  <c r="C228" i="86"/>
  <c r="L227" i="86"/>
  <c r="K227" i="86"/>
  <c r="J227" i="86"/>
  <c r="I227" i="86"/>
  <c r="G227" i="86"/>
  <c r="F227" i="86"/>
  <c r="E227" i="86"/>
  <c r="E212" i="86" s="1"/>
  <c r="E211" i="86" s="1"/>
  <c r="D227" i="86"/>
  <c r="H226" i="86"/>
  <c r="C226" i="86"/>
  <c r="H225" i="86"/>
  <c r="C225" i="86"/>
  <c r="H224" i="86"/>
  <c r="C224" i="86"/>
  <c r="H223" i="86"/>
  <c r="C223" i="86"/>
  <c r="H222" i="86"/>
  <c r="C222" i="86"/>
  <c r="H221" i="86"/>
  <c r="C221" i="86"/>
  <c r="H220" i="86"/>
  <c r="C220" i="86"/>
  <c r="L219" i="86"/>
  <c r="K219" i="86"/>
  <c r="J219" i="86"/>
  <c r="I219" i="86"/>
  <c r="G219" i="86"/>
  <c r="F219" i="86"/>
  <c r="E219" i="86"/>
  <c r="D219" i="86"/>
  <c r="H218" i="86"/>
  <c r="C218" i="86"/>
  <c r="H217" i="86"/>
  <c r="C217" i="86"/>
  <c r="L216" i="86"/>
  <c r="L212" i="86" s="1"/>
  <c r="L211" i="86" s="1"/>
  <c r="K216" i="86"/>
  <c r="J216" i="86"/>
  <c r="I216" i="86"/>
  <c r="H216" i="86"/>
  <c r="G216" i="86"/>
  <c r="F216" i="86"/>
  <c r="E216" i="86"/>
  <c r="D216" i="86"/>
  <c r="C216" i="86" s="1"/>
  <c r="H215" i="86"/>
  <c r="C215" i="86"/>
  <c r="L214" i="86"/>
  <c r="K214" i="86"/>
  <c r="K212" i="86" s="1"/>
  <c r="K211" i="86" s="1"/>
  <c r="J214" i="86"/>
  <c r="I214" i="86"/>
  <c r="H214" i="86" s="1"/>
  <c r="G214" i="86"/>
  <c r="G212" i="86" s="1"/>
  <c r="G211" i="86" s="1"/>
  <c r="F214" i="86"/>
  <c r="E214" i="86"/>
  <c r="D214" i="86"/>
  <c r="H213" i="86"/>
  <c r="C213" i="86"/>
  <c r="I212" i="86"/>
  <c r="I211" i="86" s="1"/>
  <c r="I181" i="86" s="1"/>
  <c r="H210" i="86"/>
  <c r="C210" i="86"/>
  <c r="H209" i="86"/>
  <c r="C209" i="86"/>
  <c r="L208" i="86"/>
  <c r="K208" i="86"/>
  <c r="K187" i="86" s="1"/>
  <c r="K182" i="86" s="1"/>
  <c r="J208" i="86"/>
  <c r="H208" i="86" s="1"/>
  <c r="I208" i="86"/>
  <c r="G208" i="86"/>
  <c r="F208" i="86"/>
  <c r="E208" i="86"/>
  <c r="D208" i="86"/>
  <c r="H207" i="86"/>
  <c r="C207" i="86"/>
  <c r="H206" i="86"/>
  <c r="C206" i="86"/>
  <c r="H205" i="86"/>
  <c r="C205" i="86"/>
  <c r="H204" i="86"/>
  <c r="C204" i="86"/>
  <c r="H203" i="86"/>
  <c r="C203" i="86"/>
  <c r="H202" i="86"/>
  <c r="C202" i="86"/>
  <c r="H201" i="86"/>
  <c r="C201" i="86"/>
  <c r="H200" i="86"/>
  <c r="C200" i="86"/>
  <c r="L199" i="86"/>
  <c r="K199" i="86"/>
  <c r="J199" i="86"/>
  <c r="I199" i="86"/>
  <c r="G199" i="86"/>
  <c r="G187" i="86" s="1"/>
  <c r="F199" i="86"/>
  <c r="E199" i="86"/>
  <c r="D199" i="86"/>
  <c r="H198" i="86"/>
  <c r="C198" i="86"/>
  <c r="H197" i="86"/>
  <c r="C197" i="86"/>
  <c r="H196" i="86"/>
  <c r="C196" i="86"/>
  <c r="H195" i="86"/>
  <c r="C195" i="86"/>
  <c r="H194" i="86"/>
  <c r="C194" i="86"/>
  <c r="H193" i="86"/>
  <c r="C193" i="86"/>
  <c r="H192" i="86"/>
  <c r="C192" i="86"/>
  <c r="H191" i="86"/>
  <c r="C191" i="86"/>
  <c r="H190" i="86"/>
  <c r="C190" i="86"/>
  <c r="H189" i="86"/>
  <c r="C189" i="86"/>
  <c r="L188" i="86"/>
  <c r="K188" i="86"/>
  <c r="J188" i="86"/>
  <c r="I188" i="86"/>
  <c r="H188" i="86"/>
  <c r="G188" i="86"/>
  <c r="F188" i="86"/>
  <c r="E188" i="86"/>
  <c r="D188" i="86"/>
  <c r="I187" i="86"/>
  <c r="F187" i="86"/>
  <c r="E187" i="86"/>
  <c r="H186" i="86"/>
  <c r="C186" i="86"/>
  <c r="H185" i="86"/>
  <c r="C185" i="86"/>
  <c r="H184" i="86"/>
  <c r="C184" i="86"/>
  <c r="L183" i="86"/>
  <c r="K183" i="86"/>
  <c r="J183" i="86"/>
  <c r="I183" i="86"/>
  <c r="G183" i="86"/>
  <c r="F183" i="86"/>
  <c r="E183" i="86"/>
  <c r="E182" i="86" s="1"/>
  <c r="E181" i="86" s="1"/>
  <c r="D183" i="86"/>
  <c r="I182" i="86"/>
  <c r="H180" i="86"/>
  <c r="C180" i="86"/>
  <c r="L179" i="86"/>
  <c r="K179" i="86"/>
  <c r="J179" i="86"/>
  <c r="J178" i="86" s="1"/>
  <c r="I179" i="86"/>
  <c r="G179" i="86"/>
  <c r="F179" i="86"/>
  <c r="E179" i="86"/>
  <c r="E178" i="86" s="1"/>
  <c r="E174" i="86" s="1"/>
  <c r="D179" i="86"/>
  <c r="L178" i="86"/>
  <c r="K178" i="86"/>
  <c r="I178" i="86"/>
  <c r="I174" i="86" s="1"/>
  <c r="G178" i="86"/>
  <c r="D178" i="86"/>
  <c r="H177" i="86"/>
  <c r="C177" i="86"/>
  <c r="H176" i="86"/>
  <c r="C176" i="86"/>
  <c r="L175" i="86"/>
  <c r="L174" i="86" s="1"/>
  <c r="K175" i="86"/>
  <c r="J175" i="86"/>
  <c r="I175" i="86"/>
  <c r="G175" i="86"/>
  <c r="G174" i="86" s="1"/>
  <c r="F175" i="86"/>
  <c r="E175" i="86"/>
  <c r="D175" i="86"/>
  <c r="K174" i="86"/>
  <c r="H173" i="86"/>
  <c r="C173" i="86"/>
  <c r="H172" i="86"/>
  <c r="C172" i="86"/>
  <c r="L171" i="86"/>
  <c r="K171" i="86"/>
  <c r="J171" i="86"/>
  <c r="I171" i="86"/>
  <c r="H171" i="86" s="1"/>
  <c r="G171" i="86"/>
  <c r="F171" i="86"/>
  <c r="E171" i="86"/>
  <c r="D171" i="86"/>
  <c r="H170" i="86"/>
  <c r="C170" i="86"/>
  <c r="H169" i="86"/>
  <c r="C169" i="86"/>
  <c r="H168" i="86"/>
  <c r="C168" i="86"/>
  <c r="H167" i="86"/>
  <c r="C167" i="86"/>
  <c r="L166" i="86"/>
  <c r="K166" i="86"/>
  <c r="J166" i="86"/>
  <c r="I166" i="86"/>
  <c r="H166" i="86" s="1"/>
  <c r="G166" i="86"/>
  <c r="F166" i="86"/>
  <c r="E166" i="86"/>
  <c r="E161" i="86" s="1"/>
  <c r="E160" i="86" s="1"/>
  <c r="D166" i="86"/>
  <c r="H165" i="86"/>
  <c r="C165" i="86"/>
  <c r="H164" i="86"/>
  <c r="C164" i="86"/>
  <c r="H163" i="86"/>
  <c r="C163" i="86"/>
  <c r="L162" i="86"/>
  <c r="K162" i="86"/>
  <c r="J162" i="86"/>
  <c r="I162" i="86"/>
  <c r="H162" i="86"/>
  <c r="G162" i="86"/>
  <c r="F162" i="86"/>
  <c r="E162" i="86"/>
  <c r="D162" i="86"/>
  <c r="K161" i="86"/>
  <c r="J161" i="86"/>
  <c r="J160" i="86" s="1"/>
  <c r="G161" i="86"/>
  <c r="G160" i="86" s="1"/>
  <c r="F161" i="86"/>
  <c r="F160" i="86" s="1"/>
  <c r="K160" i="86"/>
  <c r="H159" i="86"/>
  <c r="C159" i="86"/>
  <c r="H158" i="86"/>
  <c r="C158" i="86"/>
  <c r="H157" i="86"/>
  <c r="C157" i="86"/>
  <c r="H156" i="86"/>
  <c r="C156" i="86"/>
  <c r="H155" i="86"/>
  <c r="C155" i="86"/>
  <c r="H154" i="86"/>
  <c r="C154" i="86"/>
  <c r="L153" i="86"/>
  <c r="K153" i="86"/>
  <c r="J153" i="86"/>
  <c r="J152" i="86" s="1"/>
  <c r="I153" i="86"/>
  <c r="G153" i="86"/>
  <c r="F153" i="86"/>
  <c r="F152" i="86" s="1"/>
  <c r="E153" i="86"/>
  <c r="D153" i="86"/>
  <c r="L152" i="86"/>
  <c r="K152" i="86"/>
  <c r="I152" i="86"/>
  <c r="H152" i="86" s="1"/>
  <c r="G152" i="86"/>
  <c r="E152" i="86"/>
  <c r="D152" i="86"/>
  <c r="H151" i="86"/>
  <c r="C151" i="86"/>
  <c r="H150" i="86"/>
  <c r="C150" i="86"/>
  <c r="H149" i="86"/>
  <c r="C149" i="86"/>
  <c r="H148" i="86"/>
  <c r="C148" i="86"/>
  <c r="L147" i="86"/>
  <c r="K147" i="86"/>
  <c r="J147" i="86"/>
  <c r="I147" i="86"/>
  <c r="G147" i="86"/>
  <c r="F147" i="86"/>
  <c r="E147" i="86"/>
  <c r="D147" i="86"/>
  <c r="H146" i="86"/>
  <c r="C146" i="86"/>
  <c r="H145" i="86"/>
  <c r="C145" i="86"/>
  <c r="H144" i="86"/>
  <c r="C144" i="86"/>
  <c r="H143" i="86"/>
  <c r="C143" i="86"/>
  <c r="H142" i="86"/>
  <c r="C142" i="86"/>
  <c r="H141" i="86"/>
  <c r="C141" i="86"/>
  <c r="H140" i="86"/>
  <c r="C140" i="86"/>
  <c r="H139" i="86"/>
  <c r="C139" i="86"/>
  <c r="L138" i="86"/>
  <c r="K138" i="86"/>
  <c r="J138" i="86"/>
  <c r="I138" i="86"/>
  <c r="G138" i="86"/>
  <c r="F138" i="86"/>
  <c r="E138" i="86"/>
  <c r="D138" i="86"/>
  <c r="K137" i="86"/>
  <c r="I137" i="86"/>
  <c r="H137" i="86"/>
  <c r="F137" i="86"/>
  <c r="D137" i="86"/>
  <c r="C137" i="86" s="1"/>
  <c r="K136" i="86"/>
  <c r="H136" i="86" s="1"/>
  <c r="I136" i="86"/>
  <c r="D136" i="86"/>
  <c r="C136" i="86"/>
  <c r="H135" i="86"/>
  <c r="C135" i="86"/>
  <c r="L134" i="86"/>
  <c r="K134" i="86"/>
  <c r="J134" i="86"/>
  <c r="I134" i="86"/>
  <c r="G134" i="86"/>
  <c r="F134" i="86"/>
  <c r="E134" i="86"/>
  <c r="D134" i="86"/>
  <c r="C134" i="86" s="1"/>
  <c r="H133" i="86"/>
  <c r="C133" i="86"/>
  <c r="H132" i="86"/>
  <c r="C132" i="86"/>
  <c r="L131" i="86"/>
  <c r="K131" i="86"/>
  <c r="J131" i="86"/>
  <c r="I131" i="86"/>
  <c r="G131" i="86"/>
  <c r="F131" i="86"/>
  <c r="E131" i="86"/>
  <c r="C131" i="86" s="1"/>
  <c r="D131" i="86"/>
  <c r="H130" i="86"/>
  <c r="C130" i="86"/>
  <c r="H129" i="86"/>
  <c r="C129" i="86"/>
  <c r="H128" i="86"/>
  <c r="C128" i="86"/>
  <c r="H127" i="86"/>
  <c r="C127" i="86"/>
  <c r="L126" i="86"/>
  <c r="K126" i="86"/>
  <c r="J126" i="86"/>
  <c r="I126" i="86"/>
  <c r="G126" i="86"/>
  <c r="G120" i="86" s="1"/>
  <c r="F126" i="86"/>
  <c r="E126" i="86"/>
  <c r="C126" i="86" s="1"/>
  <c r="D126" i="86"/>
  <c r="H125" i="86"/>
  <c r="C125" i="86"/>
  <c r="H124" i="86"/>
  <c r="C124" i="86"/>
  <c r="H123" i="86"/>
  <c r="C123" i="86"/>
  <c r="H122" i="86"/>
  <c r="C122" i="86"/>
  <c r="L121" i="86"/>
  <c r="K121" i="86"/>
  <c r="J121" i="86"/>
  <c r="I121" i="86"/>
  <c r="G121" i="86"/>
  <c r="F121" i="86"/>
  <c r="E121" i="86"/>
  <c r="D121" i="86"/>
  <c r="H119" i="86"/>
  <c r="C119" i="86"/>
  <c r="H118" i="86"/>
  <c r="C118" i="86"/>
  <c r="H117" i="86"/>
  <c r="C117" i="86"/>
  <c r="H116" i="86"/>
  <c r="C116" i="86"/>
  <c r="H115" i="86"/>
  <c r="C115" i="86"/>
  <c r="L114" i="86"/>
  <c r="K114" i="86"/>
  <c r="J114" i="86"/>
  <c r="I114" i="86"/>
  <c r="G114" i="86"/>
  <c r="F114" i="86"/>
  <c r="E114" i="86"/>
  <c r="D114" i="86"/>
  <c r="C114" i="86" s="1"/>
  <c r="H113" i="86"/>
  <c r="C113" i="86"/>
  <c r="H112" i="86"/>
  <c r="C112" i="86"/>
  <c r="H111" i="86"/>
  <c r="C111" i="86"/>
  <c r="H110" i="86"/>
  <c r="C110" i="86"/>
  <c r="H109" i="86"/>
  <c r="C109" i="86"/>
  <c r="L108" i="86"/>
  <c r="L83" i="86" s="1"/>
  <c r="K108" i="86"/>
  <c r="J108" i="86"/>
  <c r="I108" i="86"/>
  <c r="G108" i="86"/>
  <c r="F108" i="86"/>
  <c r="E108" i="86"/>
  <c r="D108" i="86"/>
  <c r="C108" i="86"/>
  <c r="H107" i="86"/>
  <c r="C107" i="86"/>
  <c r="H106" i="86"/>
  <c r="C106" i="86"/>
  <c r="H105" i="86"/>
  <c r="C105" i="86"/>
  <c r="H104" i="86"/>
  <c r="C104" i="86"/>
  <c r="H103" i="86"/>
  <c r="C103" i="86"/>
  <c r="H102" i="86"/>
  <c r="C102" i="86"/>
  <c r="H101" i="86"/>
  <c r="C101" i="86"/>
  <c r="H100" i="86"/>
  <c r="C100" i="86"/>
  <c r="L99" i="86"/>
  <c r="K99" i="86"/>
  <c r="J99" i="86"/>
  <c r="I99" i="86"/>
  <c r="H99" i="86" s="1"/>
  <c r="G99" i="86"/>
  <c r="F99" i="86"/>
  <c r="E99" i="86"/>
  <c r="D99" i="86"/>
  <c r="H98" i="86"/>
  <c r="C98" i="86"/>
  <c r="H97" i="86"/>
  <c r="C97" i="86"/>
  <c r="H96" i="86"/>
  <c r="C96" i="86"/>
  <c r="H95" i="86"/>
  <c r="C95" i="86"/>
  <c r="H94" i="86"/>
  <c r="C94" i="86"/>
  <c r="H93" i="86"/>
  <c r="C93" i="86"/>
  <c r="H92" i="86"/>
  <c r="C92" i="86"/>
  <c r="L91" i="86"/>
  <c r="K91" i="86"/>
  <c r="J91" i="86"/>
  <c r="I91" i="86"/>
  <c r="G91" i="86"/>
  <c r="F91" i="86"/>
  <c r="F83" i="86" s="1"/>
  <c r="E91" i="86"/>
  <c r="D91" i="86"/>
  <c r="H90" i="86"/>
  <c r="C90" i="86"/>
  <c r="H89" i="86"/>
  <c r="C89" i="86"/>
  <c r="H88" i="86"/>
  <c r="C88" i="86"/>
  <c r="H87" i="86"/>
  <c r="C87" i="86"/>
  <c r="H86" i="86"/>
  <c r="C86" i="86"/>
  <c r="L85" i="86"/>
  <c r="K85" i="86"/>
  <c r="J85" i="86"/>
  <c r="I85" i="86"/>
  <c r="H85" i="86" s="1"/>
  <c r="G85" i="86"/>
  <c r="F85" i="86"/>
  <c r="E85" i="86"/>
  <c r="D85" i="86"/>
  <c r="D83" i="86" s="1"/>
  <c r="H84" i="86"/>
  <c r="C84" i="86"/>
  <c r="J83" i="86"/>
  <c r="E83" i="86"/>
  <c r="H82" i="86"/>
  <c r="C82" i="86"/>
  <c r="H81" i="86"/>
  <c r="C81" i="86"/>
  <c r="L80" i="86"/>
  <c r="L76" i="86" s="1"/>
  <c r="K80" i="86"/>
  <c r="J80" i="86"/>
  <c r="I80" i="86"/>
  <c r="G80" i="86"/>
  <c r="G76" i="86" s="1"/>
  <c r="F80" i="86"/>
  <c r="E80" i="86"/>
  <c r="D80" i="86"/>
  <c r="C80" i="86"/>
  <c r="H79" i="86"/>
  <c r="C79" i="86"/>
  <c r="H78" i="86"/>
  <c r="C78" i="86"/>
  <c r="L77" i="86"/>
  <c r="K77" i="86"/>
  <c r="J77" i="86"/>
  <c r="I77" i="86"/>
  <c r="G77" i="86"/>
  <c r="F77" i="86"/>
  <c r="E77" i="86"/>
  <c r="E76" i="86" s="1"/>
  <c r="D77" i="86"/>
  <c r="C77" i="86" s="1"/>
  <c r="J76" i="86"/>
  <c r="F76" i="86"/>
  <c r="I74" i="86"/>
  <c r="H74" i="86"/>
  <c r="C74" i="86"/>
  <c r="H73" i="86"/>
  <c r="C73" i="86"/>
  <c r="H72" i="86"/>
  <c r="C72" i="86"/>
  <c r="H71" i="86"/>
  <c r="C71" i="86"/>
  <c r="H70" i="86"/>
  <c r="C70" i="86"/>
  <c r="L69" i="86"/>
  <c r="K69" i="86"/>
  <c r="J69" i="86"/>
  <c r="J67" i="86" s="1"/>
  <c r="I69" i="86"/>
  <c r="H69" i="86" s="1"/>
  <c r="G69" i="86"/>
  <c r="F69" i="86"/>
  <c r="F67" i="86" s="1"/>
  <c r="E69" i="86"/>
  <c r="D69" i="86"/>
  <c r="D67" i="86" s="1"/>
  <c r="I68" i="86"/>
  <c r="C68" i="86"/>
  <c r="L67" i="86"/>
  <c r="K67" i="86"/>
  <c r="K53" i="86" s="1"/>
  <c r="G67" i="86"/>
  <c r="E67" i="86"/>
  <c r="H66" i="86"/>
  <c r="C66" i="86"/>
  <c r="H65" i="86"/>
  <c r="C65" i="86"/>
  <c r="I64" i="86"/>
  <c r="H64" i="86" s="1"/>
  <c r="C64" i="86"/>
  <c r="H63" i="86"/>
  <c r="C63" i="86"/>
  <c r="H62" i="86"/>
  <c r="C62" i="86"/>
  <c r="H61" i="86"/>
  <c r="C61" i="86"/>
  <c r="H60" i="86"/>
  <c r="C60" i="86"/>
  <c r="H59" i="86"/>
  <c r="C59" i="86"/>
  <c r="L58" i="86"/>
  <c r="K58" i="86"/>
  <c r="J58" i="86"/>
  <c r="I58" i="86"/>
  <c r="G58" i="86"/>
  <c r="F58" i="86"/>
  <c r="E58" i="86"/>
  <c r="D58" i="86"/>
  <c r="H57" i="86"/>
  <c r="C57" i="86"/>
  <c r="H56" i="86"/>
  <c r="C56" i="86"/>
  <c r="L55" i="86"/>
  <c r="L54" i="86" s="1"/>
  <c r="L53" i="86" s="1"/>
  <c r="K55" i="86"/>
  <c r="J55" i="86"/>
  <c r="I55" i="86"/>
  <c r="H55" i="86"/>
  <c r="G55" i="86"/>
  <c r="F55" i="86"/>
  <c r="F54" i="86" s="1"/>
  <c r="F53" i="86" s="1"/>
  <c r="E55" i="86"/>
  <c r="D55" i="86"/>
  <c r="C55" i="86" s="1"/>
  <c r="K54" i="86"/>
  <c r="J54" i="86"/>
  <c r="I54" i="86"/>
  <c r="G54" i="86"/>
  <c r="E54" i="86"/>
  <c r="E53" i="86" s="1"/>
  <c r="J53" i="86"/>
  <c r="H47" i="86"/>
  <c r="C47" i="86"/>
  <c r="H46" i="86"/>
  <c r="C46" i="86"/>
  <c r="L45" i="86"/>
  <c r="H45" i="86" s="1"/>
  <c r="G45" i="86"/>
  <c r="C45" i="86"/>
  <c r="H44" i="86"/>
  <c r="C44" i="86"/>
  <c r="K43" i="86"/>
  <c r="J43" i="86"/>
  <c r="I43" i="86"/>
  <c r="F43" i="86"/>
  <c r="E43" i="86"/>
  <c r="D43" i="86"/>
  <c r="C43" i="86" s="1"/>
  <c r="H42" i="86"/>
  <c r="C42" i="86"/>
  <c r="I41" i="86"/>
  <c r="H41" i="86" s="1"/>
  <c r="D41" i="86"/>
  <c r="C41" i="86" s="1"/>
  <c r="H40" i="86"/>
  <c r="C40" i="86"/>
  <c r="H39" i="86"/>
  <c r="C39" i="86"/>
  <c r="H38" i="86"/>
  <c r="C38" i="86"/>
  <c r="H37" i="86"/>
  <c r="C37" i="86"/>
  <c r="K36" i="86"/>
  <c r="H36" i="86" s="1"/>
  <c r="F36" i="86"/>
  <c r="C36" i="86"/>
  <c r="H35" i="86"/>
  <c r="C35" i="86"/>
  <c r="H34" i="86"/>
  <c r="C34" i="86"/>
  <c r="K33" i="86"/>
  <c r="H33" i="86" s="1"/>
  <c r="F33" i="86"/>
  <c r="C33" i="86" s="1"/>
  <c r="H32" i="86"/>
  <c r="C32" i="86"/>
  <c r="K31" i="86"/>
  <c r="H31" i="86" s="1"/>
  <c r="F31" i="86"/>
  <c r="C31" i="86" s="1"/>
  <c r="H30" i="86"/>
  <c r="C30" i="86"/>
  <c r="H29" i="86"/>
  <c r="C29" i="86"/>
  <c r="H28" i="86"/>
  <c r="C28" i="86"/>
  <c r="K27" i="86"/>
  <c r="H27" i="86" s="1"/>
  <c r="F27" i="86"/>
  <c r="C27" i="86" s="1"/>
  <c r="K26" i="86"/>
  <c r="H26" i="86" s="1"/>
  <c r="H25" i="86"/>
  <c r="C25" i="86"/>
  <c r="C24" i="86"/>
  <c r="H23" i="86"/>
  <c r="C23" i="86"/>
  <c r="H22" i="86"/>
  <c r="C22" i="86"/>
  <c r="L21" i="86"/>
  <c r="L275" i="86" s="1"/>
  <c r="L274" i="86" s="1"/>
  <c r="K21" i="86"/>
  <c r="K275" i="86" s="1"/>
  <c r="J21" i="86"/>
  <c r="J275" i="86" s="1"/>
  <c r="J274" i="86" s="1"/>
  <c r="I21" i="86"/>
  <c r="G21" i="86"/>
  <c r="G275" i="86" s="1"/>
  <c r="F21" i="86"/>
  <c r="F275" i="86" s="1"/>
  <c r="F274" i="86" s="1"/>
  <c r="E21" i="86"/>
  <c r="E275" i="86" s="1"/>
  <c r="E274" i="86" s="1"/>
  <c r="D21" i="86"/>
  <c r="L20" i="86"/>
  <c r="E20" i="86"/>
  <c r="G182" i="86" l="1"/>
  <c r="G181" i="86" s="1"/>
  <c r="K181" i="86"/>
  <c r="K274" i="86"/>
  <c r="H58" i="86"/>
  <c r="C85" i="86"/>
  <c r="F120" i="86"/>
  <c r="F75" i="86" s="1"/>
  <c r="I161" i="86"/>
  <c r="I160" i="86" s="1"/>
  <c r="H175" i="86"/>
  <c r="D174" i="86"/>
  <c r="C199" i="86"/>
  <c r="C208" i="86"/>
  <c r="C214" i="86"/>
  <c r="C219" i="86"/>
  <c r="C227" i="86"/>
  <c r="H257" i="86"/>
  <c r="H178" i="86"/>
  <c r="C21" i="86"/>
  <c r="C275" i="86" s="1"/>
  <c r="C274" i="86" s="1"/>
  <c r="C67" i="86"/>
  <c r="C91" i="86"/>
  <c r="H91" i="86"/>
  <c r="H114" i="86"/>
  <c r="K120" i="86"/>
  <c r="L120" i="86"/>
  <c r="L75" i="86" s="1"/>
  <c r="H153" i="86"/>
  <c r="C175" i="86"/>
  <c r="J187" i="86"/>
  <c r="J212" i="86"/>
  <c r="H233" i="86"/>
  <c r="D240" i="86"/>
  <c r="C250" i="86"/>
  <c r="F252" i="86"/>
  <c r="C263" i="86"/>
  <c r="J120" i="86"/>
  <c r="G274" i="86"/>
  <c r="D20" i="86"/>
  <c r="D275" i="86"/>
  <c r="D274" i="86" s="1"/>
  <c r="I275" i="86"/>
  <c r="I274" i="86" s="1"/>
  <c r="H43" i="86"/>
  <c r="G53" i="86"/>
  <c r="D76" i="86"/>
  <c r="C76" i="86" s="1"/>
  <c r="K76" i="86"/>
  <c r="H126" i="86"/>
  <c r="H131" i="86"/>
  <c r="H147" i="86"/>
  <c r="C152" i="86"/>
  <c r="C153" i="86"/>
  <c r="C166" i="86"/>
  <c r="F182" i="86"/>
  <c r="H227" i="86"/>
  <c r="H245" i="86"/>
  <c r="H263" i="86"/>
  <c r="H233" i="87"/>
  <c r="H77" i="87"/>
  <c r="G52" i="87"/>
  <c r="G51" i="87" s="1"/>
  <c r="G50" i="87" s="1"/>
  <c r="F52" i="87"/>
  <c r="K52" i="87"/>
  <c r="G181" i="87"/>
  <c r="J181" i="87"/>
  <c r="J51" i="87" s="1"/>
  <c r="C187" i="87"/>
  <c r="L272" i="87"/>
  <c r="C53" i="87"/>
  <c r="H83" i="87"/>
  <c r="I273" i="93"/>
  <c r="H273" i="93" s="1"/>
  <c r="I50" i="93"/>
  <c r="H50" i="93" s="1"/>
  <c r="H51" i="93"/>
  <c r="I24" i="93"/>
  <c r="I51" i="92"/>
  <c r="H51" i="92" s="1"/>
  <c r="D273" i="92"/>
  <c r="C273" i="92" s="1"/>
  <c r="D50" i="92"/>
  <c r="C50" i="92" s="1"/>
  <c r="C51" i="92"/>
  <c r="H272" i="92"/>
  <c r="H52" i="91"/>
  <c r="I51" i="91"/>
  <c r="D50" i="91"/>
  <c r="C50" i="91" s="1"/>
  <c r="D273" i="91"/>
  <c r="C273" i="91" s="1"/>
  <c r="C51" i="91"/>
  <c r="H272" i="91"/>
  <c r="H272" i="90"/>
  <c r="C24" i="90"/>
  <c r="D20" i="90"/>
  <c r="C20" i="90" s="1"/>
  <c r="C50" i="90"/>
  <c r="I51" i="90"/>
  <c r="H52" i="90"/>
  <c r="J273" i="90"/>
  <c r="H181" i="89"/>
  <c r="J51" i="89"/>
  <c r="D51" i="89"/>
  <c r="H272" i="89"/>
  <c r="H275" i="89"/>
  <c r="H274" i="89" s="1"/>
  <c r="I54" i="87"/>
  <c r="H54" i="87" s="1"/>
  <c r="L50" i="87"/>
  <c r="L273" i="87"/>
  <c r="H214" i="87"/>
  <c r="I212" i="87"/>
  <c r="I265" i="87"/>
  <c r="H265" i="87" s="1"/>
  <c r="H266" i="87"/>
  <c r="H263" i="87"/>
  <c r="I252" i="87"/>
  <c r="H252" i="87" s="1"/>
  <c r="H175" i="87"/>
  <c r="H183" i="87"/>
  <c r="H269" i="87"/>
  <c r="D181" i="87"/>
  <c r="C181" i="87" s="1"/>
  <c r="K272" i="87"/>
  <c r="F181" i="87"/>
  <c r="C20" i="87"/>
  <c r="I120" i="87"/>
  <c r="H120" i="87" s="1"/>
  <c r="E75" i="87"/>
  <c r="C161" i="87"/>
  <c r="E160" i="87"/>
  <c r="H241" i="87"/>
  <c r="I240" i="87"/>
  <c r="H240" i="87" s="1"/>
  <c r="D174" i="87"/>
  <c r="C178" i="87"/>
  <c r="H179" i="87"/>
  <c r="I178" i="87"/>
  <c r="H178" i="87" s="1"/>
  <c r="H153" i="87"/>
  <c r="I152" i="87"/>
  <c r="H152" i="87" s="1"/>
  <c r="H188" i="87"/>
  <c r="I187" i="87"/>
  <c r="H187" i="87" s="1"/>
  <c r="H161" i="87"/>
  <c r="I160" i="87"/>
  <c r="H160" i="87" s="1"/>
  <c r="H26" i="87"/>
  <c r="K20" i="87"/>
  <c r="H76" i="87"/>
  <c r="K51" i="87"/>
  <c r="K50" i="87" s="1"/>
  <c r="F52" i="86"/>
  <c r="C138" i="86"/>
  <c r="D120" i="86"/>
  <c r="C240" i="86"/>
  <c r="H253" i="86"/>
  <c r="J252" i="86"/>
  <c r="H252" i="86" s="1"/>
  <c r="H21" i="86"/>
  <c r="H275" i="86" s="1"/>
  <c r="H274" i="86" s="1"/>
  <c r="F26" i="86"/>
  <c r="F20" i="86" s="1"/>
  <c r="C20" i="86" s="1"/>
  <c r="D54" i="86"/>
  <c r="H54" i="86"/>
  <c r="H77" i="86"/>
  <c r="I76" i="86"/>
  <c r="I83" i="86"/>
  <c r="K83" i="86"/>
  <c r="K75" i="86" s="1"/>
  <c r="H108" i="86"/>
  <c r="H134" i="86"/>
  <c r="C162" i="86"/>
  <c r="D161" i="86"/>
  <c r="L161" i="86"/>
  <c r="L160" i="86" s="1"/>
  <c r="H160" i="86" s="1"/>
  <c r="J174" i="86"/>
  <c r="H174" i="86" s="1"/>
  <c r="F178" i="86"/>
  <c r="C179" i="86"/>
  <c r="H212" i="86"/>
  <c r="F212" i="86"/>
  <c r="F240" i="86"/>
  <c r="C245" i="86"/>
  <c r="C257" i="86"/>
  <c r="H68" i="86"/>
  <c r="I67" i="86"/>
  <c r="C121" i="86"/>
  <c r="E120" i="86"/>
  <c r="E75" i="86" s="1"/>
  <c r="E272" i="86" s="1"/>
  <c r="H138" i="86"/>
  <c r="C178" i="86"/>
  <c r="H241" i="86"/>
  <c r="J240" i="86"/>
  <c r="H240" i="86" s="1"/>
  <c r="C252" i="86"/>
  <c r="G20" i="86"/>
  <c r="K20" i="86"/>
  <c r="C58" i="86"/>
  <c r="C69" i="86"/>
  <c r="H80" i="86"/>
  <c r="C99" i="86"/>
  <c r="G83" i="86"/>
  <c r="G75" i="86" s="1"/>
  <c r="C147" i="86"/>
  <c r="J75" i="86"/>
  <c r="H161" i="86"/>
  <c r="C171" i="86"/>
  <c r="F174" i="86"/>
  <c r="C174" i="86" s="1"/>
  <c r="H183" i="86"/>
  <c r="C188" i="86"/>
  <c r="D187" i="86"/>
  <c r="L187" i="86"/>
  <c r="L182" i="86" s="1"/>
  <c r="L181" i="86" s="1"/>
  <c r="D212" i="86"/>
  <c r="F232" i="86"/>
  <c r="C232" i="86" s="1"/>
  <c r="C233" i="86"/>
  <c r="C267" i="86"/>
  <c r="H121" i="86"/>
  <c r="I120" i="86"/>
  <c r="H120" i="86" s="1"/>
  <c r="H179" i="86"/>
  <c r="C183" i="86"/>
  <c r="J182" i="86"/>
  <c r="H187" i="86"/>
  <c r="H199" i="86"/>
  <c r="H219" i="86"/>
  <c r="C253" i="86"/>
  <c r="C266" i="86"/>
  <c r="D265" i="86"/>
  <c r="C265" i="86" s="1"/>
  <c r="H267" i="86"/>
  <c r="J266" i="86"/>
  <c r="H284" i="85"/>
  <c r="C284" i="85"/>
  <c r="H283" i="85"/>
  <c r="C283" i="85"/>
  <c r="H282" i="85"/>
  <c r="C282" i="85"/>
  <c r="H281" i="85"/>
  <c r="C281" i="85"/>
  <c r="H280" i="85"/>
  <c r="C280" i="85"/>
  <c r="H279" i="85"/>
  <c r="C279" i="85"/>
  <c r="H278" i="85"/>
  <c r="C278" i="85"/>
  <c r="H277" i="85"/>
  <c r="C277" i="85"/>
  <c r="L276" i="85"/>
  <c r="K276" i="85"/>
  <c r="J276" i="85"/>
  <c r="I276" i="85"/>
  <c r="H276" i="85"/>
  <c r="G276" i="85"/>
  <c r="F276" i="85"/>
  <c r="E276" i="85"/>
  <c r="D276" i="85"/>
  <c r="H271" i="85"/>
  <c r="C271" i="85"/>
  <c r="H270" i="85"/>
  <c r="C270" i="85"/>
  <c r="L269" i="85"/>
  <c r="K269" i="85"/>
  <c r="J269" i="85"/>
  <c r="I269" i="85"/>
  <c r="G269" i="85"/>
  <c r="F269" i="85"/>
  <c r="E269" i="85"/>
  <c r="D269" i="85"/>
  <c r="C269" i="85"/>
  <c r="H268" i="85"/>
  <c r="C268" i="85"/>
  <c r="L267" i="85"/>
  <c r="K267" i="85"/>
  <c r="K266" i="85" s="1"/>
  <c r="J267" i="85"/>
  <c r="I267" i="85"/>
  <c r="I266" i="85" s="1"/>
  <c r="G267" i="85"/>
  <c r="G266" i="85" s="1"/>
  <c r="G265" i="85" s="1"/>
  <c r="F267" i="85"/>
  <c r="F266" i="85" s="1"/>
  <c r="F265" i="85" s="1"/>
  <c r="E267" i="85"/>
  <c r="D267" i="85"/>
  <c r="L266" i="85"/>
  <c r="L265" i="85" s="1"/>
  <c r="E266" i="85"/>
  <c r="E265" i="85" s="1"/>
  <c r="D266" i="85"/>
  <c r="K265" i="85"/>
  <c r="H264" i="85"/>
  <c r="C264" i="85"/>
  <c r="L263" i="85"/>
  <c r="K263" i="85"/>
  <c r="J263" i="85"/>
  <c r="I263" i="85"/>
  <c r="G263" i="85"/>
  <c r="F263" i="85"/>
  <c r="E263" i="85"/>
  <c r="D263" i="85"/>
  <c r="C263" i="85"/>
  <c r="H262" i="85"/>
  <c r="C262" i="85"/>
  <c r="H261" i="85"/>
  <c r="C261" i="85"/>
  <c r="H260" i="85"/>
  <c r="C260" i="85"/>
  <c r="H259" i="85"/>
  <c r="C259" i="85"/>
  <c r="H258" i="85"/>
  <c r="C258" i="85"/>
  <c r="L257" i="85"/>
  <c r="L253" i="85" s="1"/>
  <c r="L252" i="85" s="1"/>
  <c r="K257" i="85"/>
  <c r="H257" i="85" s="1"/>
  <c r="J257" i="85"/>
  <c r="I257" i="85"/>
  <c r="G257" i="85"/>
  <c r="G253" i="85" s="1"/>
  <c r="F257" i="85"/>
  <c r="F253" i="85" s="1"/>
  <c r="F252" i="85" s="1"/>
  <c r="E257" i="85"/>
  <c r="D257" i="85"/>
  <c r="H256" i="85"/>
  <c r="C256" i="85"/>
  <c r="H255" i="85"/>
  <c r="C255" i="85"/>
  <c r="H254" i="85"/>
  <c r="C254" i="85"/>
  <c r="J253" i="85"/>
  <c r="J252" i="85" s="1"/>
  <c r="I253" i="85"/>
  <c r="E253" i="85"/>
  <c r="E252" i="85" s="1"/>
  <c r="D253" i="85"/>
  <c r="D252" i="85" s="1"/>
  <c r="I252" i="85"/>
  <c r="H251" i="85"/>
  <c r="C251" i="85"/>
  <c r="L250" i="85"/>
  <c r="K250" i="85"/>
  <c r="J250" i="85"/>
  <c r="I250" i="85"/>
  <c r="H250" i="85" s="1"/>
  <c r="G250" i="85"/>
  <c r="F250" i="85"/>
  <c r="E250" i="85"/>
  <c r="D250" i="85"/>
  <c r="H249" i="85"/>
  <c r="C249" i="85"/>
  <c r="H248" i="85"/>
  <c r="C248" i="85"/>
  <c r="H247" i="85"/>
  <c r="C247" i="85"/>
  <c r="H246" i="85"/>
  <c r="C246" i="85"/>
  <c r="L245" i="85"/>
  <c r="K245" i="85"/>
  <c r="J245" i="85"/>
  <c r="J240" i="85" s="1"/>
  <c r="I245" i="85"/>
  <c r="I240" i="85" s="1"/>
  <c r="G245" i="85"/>
  <c r="F245" i="85"/>
  <c r="E245" i="85"/>
  <c r="E240" i="85" s="1"/>
  <c r="D245" i="85"/>
  <c r="C245" i="85" s="1"/>
  <c r="H244" i="85"/>
  <c r="C244" i="85"/>
  <c r="H243" i="85"/>
  <c r="C243" i="85"/>
  <c r="H242" i="85"/>
  <c r="C242" i="85"/>
  <c r="L241" i="85"/>
  <c r="L240" i="85" s="1"/>
  <c r="K241" i="85"/>
  <c r="J241" i="85"/>
  <c r="I241" i="85"/>
  <c r="G241" i="85"/>
  <c r="C241" i="85" s="1"/>
  <c r="F241" i="85"/>
  <c r="E241" i="85"/>
  <c r="D241" i="85"/>
  <c r="D240" i="85" s="1"/>
  <c r="F240" i="85"/>
  <c r="H239" i="85"/>
  <c r="C239" i="85"/>
  <c r="H238" i="85"/>
  <c r="C238" i="85"/>
  <c r="H237" i="85"/>
  <c r="C237" i="85"/>
  <c r="H236" i="85"/>
  <c r="C236" i="85"/>
  <c r="H235" i="85"/>
  <c r="C235" i="85"/>
  <c r="H234" i="85"/>
  <c r="C234" i="85"/>
  <c r="L233" i="85"/>
  <c r="K233" i="85"/>
  <c r="J233" i="85"/>
  <c r="I233" i="85"/>
  <c r="G233" i="85"/>
  <c r="G232" i="85" s="1"/>
  <c r="F233" i="85"/>
  <c r="C233" i="85" s="1"/>
  <c r="E233" i="85"/>
  <c r="D233" i="85"/>
  <c r="L232" i="85"/>
  <c r="J232" i="85"/>
  <c r="I232" i="85"/>
  <c r="E232" i="85"/>
  <c r="D232" i="85"/>
  <c r="H231" i="85"/>
  <c r="C231" i="85"/>
  <c r="H230" i="85"/>
  <c r="C230" i="85"/>
  <c r="H229" i="85"/>
  <c r="C229" i="85"/>
  <c r="H228" i="85"/>
  <c r="C228" i="85"/>
  <c r="L227" i="85"/>
  <c r="K227" i="85"/>
  <c r="J227" i="85"/>
  <c r="I227" i="85"/>
  <c r="G227" i="85"/>
  <c r="F227" i="85"/>
  <c r="E227" i="85"/>
  <c r="D227" i="85"/>
  <c r="C227" i="85" s="1"/>
  <c r="H226" i="85"/>
  <c r="C226" i="85"/>
  <c r="H225" i="85"/>
  <c r="C225" i="85"/>
  <c r="H224" i="85"/>
  <c r="C224" i="85"/>
  <c r="H223" i="85"/>
  <c r="C223" i="85"/>
  <c r="H222" i="85"/>
  <c r="C222" i="85"/>
  <c r="H221" i="85"/>
  <c r="C221" i="85"/>
  <c r="H220" i="85"/>
  <c r="C220" i="85"/>
  <c r="L219" i="85"/>
  <c r="K219" i="85"/>
  <c r="J219" i="85"/>
  <c r="I219" i="85"/>
  <c r="G219" i="85"/>
  <c r="F219" i="85"/>
  <c r="E219" i="85"/>
  <c r="D219" i="85"/>
  <c r="C219" i="85" s="1"/>
  <c r="H218" i="85"/>
  <c r="C218" i="85"/>
  <c r="H217" i="85"/>
  <c r="C217" i="85"/>
  <c r="L216" i="85"/>
  <c r="K216" i="85"/>
  <c r="J216" i="85"/>
  <c r="J212" i="85" s="1"/>
  <c r="I216" i="85"/>
  <c r="G216" i="85"/>
  <c r="F216" i="85"/>
  <c r="E216" i="85"/>
  <c r="C216" i="85" s="1"/>
  <c r="D216" i="85"/>
  <c r="H215" i="85"/>
  <c r="C215" i="85"/>
  <c r="L214" i="85"/>
  <c r="L212" i="85" s="1"/>
  <c r="K214" i="85"/>
  <c r="J214" i="85"/>
  <c r="I214" i="85"/>
  <c r="G214" i="85"/>
  <c r="F214" i="85"/>
  <c r="E214" i="85"/>
  <c r="D214" i="85"/>
  <c r="H213" i="85"/>
  <c r="C213" i="85"/>
  <c r="F212" i="85"/>
  <c r="H210" i="85"/>
  <c r="C210" i="85"/>
  <c r="H209" i="85"/>
  <c r="C209" i="85"/>
  <c r="L208" i="85"/>
  <c r="K208" i="85"/>
  <c r="J208" i="85"/>
  <c r="I208" i="85"/>
  <c r="G208" i="85"/>
  <c r="F208" i="85"/>
  <c r="E208" i="85"/>
  <c r="D208" i="85"/>
  <c r="H207" i="85"/>
  <c r="C207" i="85"/>
  <c r="H206" i="85"/>
  <c r="C206" i="85"/>
  <c r="H205" i="85"/>
  <c r="C205" i="85"/>
  <c r="H204" i="85"/>
  <c r="C204" i="85"/>
  <c r="H203" i="85"/>
  <c r="C203" i="85"/>
  <c r="H202" i="85"/>
  <c r="C202" i="85"/>
  <c r="H201" i="85"/>
  <c r="C201" i="85"/>
  <c r="H200" i="85"/>
  <c r="C200" i="85"/>
  <c r="L199" i="85"/>
  <c r="K199" i="85"/>
  <c r="H199" i="85" s="1"/>
  <c r="J199" i="85"/>
  <c r="I199" i="85"/>
  <c r="G199" i="85"/>
  <c r="F199" i="85"/>
  <c r="C199" i="85" s="1"/>
  <c r="E199" i="85"/>
  <c r="D199" i="85"/>
  <c r="H198" i="85"/>
  <c r="C198" i="85"/>
  <c r="H197" i="85"/>
  <c r="C197" i="85"/>
  <c r="H196" i="85"/>
  <c r="C196" i="85"/>
  <c r="H195" i="85"/>
  <c r="C195" i="85"/>
  <c r="H194" i="85"/>
  <c r="C194" i="85"/>
  <c r="H193" i="85"/>
  <c r="C193" i="85"/>
  <c r="H192" i="85"/>
  <c r="C192" i="85"/>
  <c r="H191" i="85"/>
  <c r="C191" i="85"/>
  <c r="H190" i="85"/>
  <c r="C190" i="85"/>
  <c r="H189" i="85"/>
  <c r="C189" i="85"/>
  <c r="L188" i="85"/>
  <c r="K188" i="85"/>
  <c r="J188" i="85"/>
  <c r="I188" i="85"/>
  <c r="G188" i="85"/>
  <c r="G187" i="85" s="1"/>
  <c r="F188" i="85"/>
  <c r="E188" i="85"/>
  <c r="D188" i="85"/>
  <c r="L187" i="85"/>
  <c r="J187" i="85"/>
  <c r="F187" i="85"/>
  <c r="F182" i="85" s="1"/>
  <c r="H186" i="85"/>
  <c r="C186" i="85"/>
  <c r="H185" i="85"/>
  <c r="C185" i="85"/>
  <c r="H184" i="85"/>
  <c r="C184" i="85"/>
  <c r="L183" i="85"/>
  <c r="L182" i="85" s="1"/>
  <c r="K183" i="85"/>
  <c r="J183" i="85"/>
  <c r="I183" i="85"/>
  <c r="G183" i="85"/>
  <c r="F183" i="85"/>
  <c r="E183" i="85"/>
  <c r="D183" i="85"/>
  <c r="C183" i="85"/>
  <c r="J182" i="85"/>
  <c r="H180" i="85"/>
  <c r="C180" i="85"/>
  <c r="L179" i="85"/>
  <c r="K179" i="85"/>
  <c r="J179" i="85"/>
  <c r="I179" i="85"/>
  <c r="G179" i="85"/>
  <c r="G178" i="85" s="1"/>
  <c r="F179" i="85"/>
  <c r="C179" i="85" s="1"/>
  <c r="E179" i="85"/>
  <c r="D179" i="85"/>
  <c r="L178" i="85"/>
  <c r="L174" i="85" s="1"/>
  <c r="J178" i="85"/>
  <c r="I178" i="85"/>
  <c r="E178" i="85"/>
  <c r="D178" i="85"/>
  <c r="H177" i="85"/>
  <c r="C177" i="85"/>
  <c r="H176" i="85"/>
  <c r="C176" i="85"/>
  <c r="L175" i="85"/>
  <c r="K175" i="85"/>
  <c r="J175" i="85"/>
  <c r="I175" i="85"/>
  <c r="G175" i="85"/>
  <c r="F175" i="85"/>
  <c r="E175" i="85"/>
  <c r="E174" i="85" s="1"/>
  <c r="D175" i="85"/>
  <c r="C175" i="85" s="1"/>
  <c r="J174" i="85"/>
  <c r="I174" i="85"/>
  <c r="D174" i="85"/>
  <c r="H173" i="85"/>
  <c r="C173" i="85"/>
  <c r="H172" i="85"/>
  <c r="C172" i="85"/>
  <c r="L171" i="85"/>
  <c r="K171" i="85"/>
  <c r="J171" i="85"/>
  <c r="I171" i="85"/>
  <c r="G171" i="85"/>
  <c r="F171" i="85"/>
  <c r="E171" i="85"/>
  <c r="D171" i="85"/>
  <c r="C171" i="85" s="1"/>
  <c r="H170" i="85"/>
  <c r="C170" i="85"/>
  <c r="H169" i="85"/>
  <c r="C169" i="85"/>
  <c r="H168" i="85"/>
  <c r="C168" i="85"/>
  <c r="H167" i="85"/>
  <c r="C167" i="85"/>
  <c r="L166" i="85"/>
  <c r="K166" i="85"/>
  <c r="K161" i="85" s="1"/>
  <c r="K160" i="85" s="1"/>
  <c r="J166" i="85"/>
  <c r="J161" i="85" s="1"/>
  <c r="J160" i="85" s="1"/>
  <c r="I166" i="85"/>
  <c r="G166" i="85"/>
  <c r="F166" i="85"/>
  <c r="E166" i="85"/>
  <c r="D166" i="85"/>
  <c r="H165" i="85"/>
  <c r="C165" i="85"/>
  <c r="H164" i="85"/>
  <c r="C164" i="85"/>
  <c r="H163" i="85"/>
  <c r="C163" i="85"/>
  <c r="L162" i="85"/>
  <c r="K162" i="85"/>
  <c r="J162" i="85"/>
  <c r="I162" i="85"/>
  <c r="G162" i="85"/>
  <c r="G161" i="85" s="1"/>
  <c r="G160" i="85" s="1"/>
  <c r="F162" i="85"/>
  <c r="E162" i="85"/>
  <c r="D162" i="85"/>
  <c r="D161" i="85" s="1"/>
  <c r="D160" i="85" s="1"/>
  <c r="L161" i="85"/>
  <c r="L160" i="85" s="1"/>
  <c r="F161" i="85"/>
  <c r="F160" i="85" s="1"/>
  <c r="H159" i="85"/>
  <c r="C159" i="85"/>
  <c r="H158" i="85"/>
  <c r="C158" i="85"/>
  <c r="H157" i="85"/>
  <c r="C157" i="85"/>
  <c r="H156" i="85"/>
  <c r="C156" i="85"/>
  <c r="H155" i="85"/>
  <c r="C155" i="85"/>
  <c r="H154" i="85"/>
  <c r="C154" i="85"/>
  <c r="L153" i="85"/>
  <c r="L152" i="85" s="1"/>
  <c r="K153" i="85"/>
  <c r="J153" i="85"/>
  <c r="I153" i="85"/>
  <c r="G153" i="85"/>
  <c r="G152" i="85" s="1"/>
  <c r="F153" i="85"/>
  <c r="E153" i="85"/>
  <c r="E152" i="85" s="1"/>
  <c r="D153" i="85"/>
  <c r="C153" i="85" s="1"/>
  <c r="J152" i="85"/>
  <c r="I152" i="85"/>
  <c r="F152" i="85"/>
  <c r="H151" i="85"/>
  <c r="C151" i="85"/>
  <c r="H150" i="85"/>
  <c r="C150" i="85"/>
  <c r="H149" i="85"/>
  <c r="C149" i="85"/>
  <c r="H148" i="85"/>
  <c r="C148" i="85"/>
  <c r="L147" i="85"/>
  <c r="K147" i="85"/>
  <c r="J147" i="85"/>
  <c r="I147" i="85"/>
  <c r="G147" i="85"/>
  <c r="C147" i="85" s="1"/>
  <c r="F147" i="85"/>
  <c r="E147" i="85"/>
  <c r="D147" i="85"/>
  <c r="H146" i="85"/>
  <c r="C146" i="85"/>
  <c r="H145" i="85"/>
  <c r="C145" i="85"/>
  <c r="H144" i="85"/>
  <c r="C144" i="85"/>
  <c r="H143" i="85"/>
  <c r="C143" i="85"/>
  <c r="H142" i="85"/>
  <c r="C142" i="85"/>
  <c r="H141" i="85"/>
  <c r="C141" i="85"/>
  <c r="H140" i="85"/>
  <c r="C140" i="85"/>
  <c r="H139" i="85"/>
  <c r="C139" i="85"/>
  <c r="L138" i="85"/>
  <c r="K138" i="85"/>
  <c r="J138" i="85"/>
  <c r="I138" i="85"/>
  <c r="H138" i="85" s="1"/>
  <c r="G138" i="85"/>
  <c r="F138" i="85"/>
  <c r="E138" i="85"/>
  <c r="D138" i="85"/>
  <c r="H137" i="85"/>
  <c r="C137" i="85"/>
  <c r="H136" i="85"/>
  <c r="C136" i="85"/>
  <c r="H135" i="85"/>
  <c r="C135" i="85"/>
  <c r="L134" i="85"/>
  <c r="K134" i="85"/>
  <c r="J134" i="85"/>
  <c r="I134" i="85"/>
  <c r="G134" i="85"/>
  <c r="F134" i="85"/>
  <c r="E134" i="85"/>
  <c r="D134" i="85"/>
  <c r="H133" i="85"/>
  <c r="C133" i="85"/>
  <c r="H132" i="85"/>
  <c r="C132" i="85"/>
  <c r="L131" i="85"/>
  <c r="K131" i="85"/>
  <c r="H131" i="85" s="1"/>
  <c r="J131" i="85"/>
  <c r="J120" i="85" s="1"/>
  <c r="I131" i="85"/>
  <c r="G131" i="85"/>
  <c r="F131" i="85"/>
  <c r="C131" i="85" s="1"/>
  <c r="E131" i="85"/>
  <c r="D131" i="85"/>
  <c r="H130" i="85"/>
  <c r="C130" i="85"/>
  <c r="H129" i="85"/>
  <c r="C129" i="85"/>
  <c r="H128" i="85"/>
  <c r="C128" i="85"/>
  <c r="H127" i="85"/>
  <c r="C127" i="85"/>
  <c r="L126" i="85"/>
  <c r="K126" i="85"/>
  <c r="J126" i="85"/>
  <c r="I126" i="85"/>
  <c r="G126" i="85"/>
  <c r="F126" i="85"/>
  <c r="E126" i="85"/>
  <c r="D126" i="85"/>
  <c r="H125" i="85"/>
  <c r="C125" i="85"/>
  <c r="H124" i="85"/>
  <c r="C124" i="85"/>
  <c r="H123" i="85"/>
  <c r="C123" i="85"/>
  <c r="H122" i="85"/>
  <c r="C122" i="85"/>
  <c r="L121" i="85"/>
  <c r="L120" i="85" s="1"/>
  <c r="K121" i="85"/>
  <c r="J121" i="85"/>
  <c r="I121" i="85"/>
  <c r="G121" i="85"/>
  <c r="G120" i="85" s="1"/>
  <c r="F121" i="85"/>
  <c r="E121" i="85"/>
  <c r="D121" i="85"/>
  <c r="D120" i="85"/>
  <c r="H119" i="85"/>
  <c r="C119" i="85"/>
  <c r="H118" i="85"/>
  <c r="C118" i="85"/>
  <c r="H117" i="85"/>
  <c r="C117" i="85"/>
  <c r="H116" i="85"/>
  <c r="C116" i="85"/>
  <c r="H115" i="85"/>
  <c r="C115" i="85"/>
  <c r="L114" i="85"/>
  <c r="K114" i="85"/>
  <c r="J114" i="85"/>
  <c r="I114" i="85"/>
  <c r="G114" i="85"/>
  <c r="F114" i="85"/>
  <c r="E114" i="85"/>
  <c r="D114" i="85"/>
  <c r="H113" i="85"/>
  <c r="C113" i="85"/>
  <c r="H112" i="85"/>
  <c r="C112" i="85"/>
  <c r="H111" i="85"/>
  <c r="C111" i="85"/>
  <c r="H110" i="85"/>
  <c r="C110" i="85"/>
  <c r="H109" i="85"/>
  <c r="C109" i="85"/>
  <c r="L108" i="85"/>
  <c r="K108" i="85"/>
  <c r="J108" i="85"/>
  <c r="I108" i="85"/>
  <c r="G108" i="85"/>
  <c r="F108" i="85"/>
  <c r="E108" i="85"/>
  <c r="D108" i="85"/>
  <c r="H107" i="85"/>
  <c r="C107" i="85"/>
  <c r="H106" i="85"/>
  <c r="C106" i="85"/>
  <c r="H105" i="85"/>
  <c r="C105" i="85"/>
  <c r="H104" i="85"/>
  <c r="C104" i="85"/>
  <c r="H103" i="85"/>
  <c r="C103" i="85"/>
  <c r="H102" i="85"/>
  <c r="C102" i="85"/>
  <c r="H101" i="85"/>
  <c r="C101" i="85"/>
  <c r="H100" i="85"/>
  <c r="C100" i="85"/>
  <c r="L99" i="85"/>
  <c r="K99" i="85"/>
  <c r="J99" i="85"/>
  <c r="I99" i="85"/>
  <c r="G99" i="85"/>
  <c r="F99" i="85"/>
  <c r="E99" i="85"/>
  <c r="D99" i="85"/>
  <c r="C99" i="85" s="1"/>
  <c r="H98" i="85"/>
  <c r="C98" i="85"/>
  <c r="H97" i="85"/>
  <c r="C97" i="85"/>
  <c r="H96" i="85"/>
  <c r="C96" i="85"/>
  <c r="H95" i="85"/>
  <c r="C95" i="85"/>
  <c r="H94" i="85"/>
  <c r="C94" i="85"/>
  <c r="H93" i="85"/>
  <c r="C93" i="85"/>
  <c r="H92" i="85"/>
  <c r="C92" i="85"/>
  <c r="L91" i="85"/>
  <c r="K91" i="85"/>
  <c r="J91" i="85"/>
  <c r="I91" i="85"/>
  <c r="G91" i="85"/>
  <c r="C91" i="85" s="1"/>
  <c r="F91" i="85"/>
  <c r="E91" i="85"/>
  <c r="D91" i="85"/>
  <c r="D83" i="85" s="1"/>
  <c r="H90" i="85"/>
  <c r="C90" i="85"/>
  <c r="H89" i="85"/>
  <c r="C89" i="85"/>
  <c r="H88" i="85"/>
  <c r="C88" i="85"/>
  <c r="H87" i="85"/>
  <c r="C87" i="85"/>
  <c r="H86" i="85"/>
  <c r="C86" i="85"/>
  <c r="L85" i="85"/>
  <c r="L83" i="85" s="1"/>
  <c r="K85" i="85"/>
  <c r="J85" i="85"/>
  <c r="I85" i="85"/>
  <c r="G85" i="85"/>
  <c r="F85" i="85"/>
  <c r="C85" i="85" s="1"/>
  <c r="E85" i="85"/>
  <c r="D85" i="85"/>
  <c r="H84" i="85"/>
  <c r="C84" i="85"/>
  <c r="J83" i="85"/>
  <c r="F83" i="85"/>
  <c r="H82" i="85"/>
  <c r="C82" i="85"/>
  <c r="H81" i="85"/>
  <c r="C81" i="85"/>
  <c r="L80" i="85"/>
  <c r="K80" i="85"/>
  <c r="J80" i="85"/>
  <c r="I80" i="85"/>
  <c r="G80" i="85"/>
  <c r="F80" i="85"/>
  <c r="E80" i="85"/>
  <c r="D80" i="85"/>
  <c r="H79" i="85"/>
  <c r="C79" i="85"/>
  <c r="H78" i="85"/>
  <c r="C78" i="85"/>
  <c r="L77" i="85"/>
  <c r="K77" i="85"/>
  <c r="K76" i="85" s="1"/>
  <c r="J77" i="85"/>
  <c r="I77" i="85"/>
  <c r="G77" i="85"/>
  <c r="G76" i="85" s="1"/>
  <c r="F77" i="85"/>
  <c r="F76" i="85" s="1"/>
  <c r="E77" i="85"/>
  <c r="E76" i="85" s="1"/>
  <c r="D77" i="85"/>
  <c r="C77" i="85" s="1"/>
  <c r="L76" i="85"/>
  <c r="L75" i="85" s="1"/>
  <c r="J76" i="85"/>
  <c r="J75" i="85" s="1"/>
  <c r="I76" i="85"/>
  <c r="D76" i="85"/>
  <c r="H74" i="85"/>
  <c r="C74" i="85"/>
  <c r="H73" i="85"/>
  <c r="C73" i="85"/>
  <c r="H72" i="85"/>
  <c r="C72" i="85"/>
  <c r="H71" i="85"/>
  <c r="C71" i="85"/>
  <c r="H70" i="85"/>
  <c r="C70" i="85"/>
  <c r="L69" i="85"/>
  <c r="L67" i="85" s="1"/>
  <c r="K69" i="85"/>
  <c r="J69" i="85"/>
  <c r="I69" i="85"/>
  <c r="G69" i="85"/>
  <c r="G67" i="85" s="1"/>
  <c r="G53" i="85" s="1"/>
  <c r="F69" i="85"/>
  <c r="F67" i="85" s="1"/>
  <c r="E69" i="85"/>
  <c r="D69" i="85"/>
  <c r="H68" i="85"/>
  <c r="C68" i="85"/>
  <c r="J67" i="85"/>
  <c r="I67" i="85"/>
  <c r="E67" i="85"/>
  <c r="D67" i="85"/>
  <c r="C67" i="85" s="1"/>
  <c r="H66" i="85"/>
  <c r="C66" i="85"/>
  <c r="H65" i="85"/>
  <c r="C65" i="85"/>
  <c r="H64" i="85"/>
  <c r="C64" i="85"/>
  <c r="H63" i="85"/>
  <c r="C63" i="85"/>
  <c r="H62" i="85"/>
  <c r="C62" i="85"/>
  <c r="H61" i="85"/>
  <c r="C61" i="85"/>
  <c r="H60" i="85"/>
  <c r="C60" i="85"/>
  <c r="H59" i="85"/>
  <c r="C59" i="85"/>
  <c r="L58" i="85"/>
  <c r="K58" i="85"/>
  <c r="J58" i="85"/>
  <c r="I58" i="85"/>
  <c r="G58" i="85"/>
  <c r="F58" i="85"/>
  <c r="E58" i="85"/>
  <c r="D58" i="85"/>
  <c r="H57" i="85"/>
  <c r="C57" i="85"/>
  <c r="H56" i="85"/>
  <c r="C56" i="85"/>
  <c r="L55" i="85"/>
  <c r="K55" i="85"/>
  <c r="J55" i="85"/>
  <c r="I55" i="85"/>
  <c r="G55" i="85"/>
  <c r="G54" i="85" s="1"/>
  <c r="F55" i="85"/>
  <c r="F54" i="85" s="1"/>
  <c r="E55" i="85"/>
  <c r="E54" i="85" s="1"/>
  <c r="E53" i="85" s="1"/>
  <c r="D55" i="85"/>
  <c r="C55" i="85" s="1"/>
  <c r="L54" i="85"/>
  <c r="L53" i="85" s="1"/>
  <c r="L52" i="85" s="1"/>
  <c r="J54" i="85"/>
  <c r="J53" i="85" s="1"/>
  <c r="I54" i="85"/>
  <c r="D54" i="85"/>
  <c r="D53" i="85" s="1"/>
  <c r="H47" i="85"/>
  <c r="C47" i="85"/>
  <c r="H46" i="85"/>
  <c r="C46" i="85"/>
  <c r="L45" i="85"/>
  <c r="H45" i="85" s="1"/>
  <c r="G45" i="85"/>
  <c r="H44" i="85"/>
  <c r="C44" i="85"/>
  <c r="K43" i="85"/>
  <c r="J43" i="85"/>
  <c r="I43" i="85"/>
  <c r="F43" i="85"/>
  <c r="E43" i="85"/>
  <c r="D43" i="85"/>
  <c r="H42" i="85"/>
  <c r="C42" i="85"/>
  <c r="I41" i="85"/>
  <c r="H41" i="85" s="1"/>
  <c r="D41" i="85"/>
  <c r="C41" i="85" s="1"/>
  <c r="H40" i="85"/>
  <c r="C40" i="85"/>
  <c r="H39" i="85"/>
  <c r="C39" i="85"/>
  <c r="H38" i="85"/>
  <c r="C38" i="85"/>
  <c r="H37" i="85"/>
  <c r="C37" i="85"/>
  <c r="K36" i="85"/>
  <c r="H36" i="85" s="1"/>
  <c r="F36" i="85"/>
  <c r="C36" i="85" s="1"/>
  <c r="H35" i="85"/>
  <c r="C35" i="85"/>
  <c r="H34" i="85"/>
  <c r="C34" i="85"/>
  <c r="K33" i="85"/>
  <c r="H33" i="85" s="1"/>
  <c r="F33" i="85"/>
  <c r="C33" i="85" s="1"/>
  <c r="H32" i="85"/>
  <c r="C32" i="85"/>
  <c r="K31" i="85"/>
  <c r="F31" i="85"/>
  <c r="C31" i="85" s="1"/>
  <c r="H30" i="85"/>
  <c r="C30" i="85"/>
  <c r="H29" i="85"/>
  <c r="C29" i="85"/>
  <c r="H28" i="85"/>
  <c r="C28" i="85"/>
  <c r="K27" i="85"/>
  <c r="H27" i="85" s="1"/>
  <c r="F27" i="85"/>
  <c r="C27" i="85" s="1"/>
  <c r="H25" i="85"/>
  <c r="C25" i="85"/>
  <c r="C24" i="85"/>
  <c r="H23" i="85"/>
  <c r="C23" i="85"/>
  <c r="H22" i="85"/>
  <c r="C22" i="85"/>
  <c r="L21" i="85"/>
  <c r="K21" i="85"/>
  <c r="K275" i="85" s="1"/>
  <c r="J21" i="85"/>
  <c r="J275" i="85" s="1"/>
  <c r="J274" i="85" s="1"/>
  <c r="I21" i="85"/>
  <c r="I275" i="85" s="1"/>
  <c r="G21" i="85"/>
  <c r="F21" i="85"/>
  <c r="F275" i="85" s="1"/>
  <c r="F274" i="85" s="1"/>
  <c r="E21" i="85"/>
  <c r="E275" i="85" s="1"/>
  <c r="D21" i="85"/>
  <c r="E20" i="85"/>
  <c r="H284" i="84"/>
  <c r="C284" i="84"/>
  <c r="H283" i="84"/>
  <c r="C283" i="84"/>
  <c r="H282" i="84"/>
  <c r="C282" i="84"/>
  <c r="H281" i="84"/>
  <c r="C281" i="84"/>
  <c r="H280" i="84"/>
  <c r="C280" i="84"/>
  <c r="H279" i="84"/>
  <c r="C279" i="84"/>
  <c r="H278" i="84"/>
  <c r="C278" i="84"/>
  <c r="H277" i="84"/>
  <c r="C277" i="84"/>
  <c r="L276" i="84"/>
  <c r="L274" i="84" s="1"/>
  <c r="K276" i="84"/>
  <c r="J276" i="84"/>
  <c r="I276" i="84"/>
  <c r="H276" i="84"/>
  <c r="G276" i="84"/>
  <c r="F276" i="84"/>
  <c r="E276" i="84"/>
  <c r="D276" i="84"/>
  <c r="C276" i="84"/>
  <c r="H271" i="84"/>
  <c r="C271" i="84"/>
  <c r="H270" i="84"/>
  <c r="C270" i="84"/>
  <c r="L269" i="84"/>
  <c r="K269" i="84"/>
  <c r="J269" i="84"/>
  <c r="I269" i="84"/>
  <c r="G269" i="84"/>
  <c r="F269" i="84"/>
  <c r="E269" i="84"/>
  <c r="D269" i="84"/>
  <c r="H268" i="84"/>
  <c r="C268" i="84"/>
  <c r="L267" i="84"/>
  <c r="K267" i="84"/>
  <c r="J267" i="84"/>
  <c r="I267" i="84"/>
  <c r="G267" i="84"/>
  <c r="G266" i="84" s="1"/>
  <c r="G265" i="84" s="1"/>
  <c r="F267" i="84"/>
  <c r="F266" i="84" s="1"/>
  <c r="E267" i="84"/>
  <c r="D267" i="84"/>
  <c r="L266" i="84"/>
  <c r="L265" i="84" s="1"/>
  <c r="K266" i="84"/>
  <c r="K265" i="84" s="1"/>
  <c r="I266" i="84"/>
  <c r="E266" i="84"/>
  <c r="E265" i="84" s="1"/>
  <c r="D266" i="84"/>
  <c r="I265" i="84"/>
  <c r="F265" i="84"/>
  <c r="H264" i="84"/>
  <c r="C264" i="84"/>
  <c r="L263" i="84"/>
  <c r="K263" i="84"/>
  <c r="J263" i="84"/>
  <c r="I263" i="84"/>
  <c r="H263" i="84" s="1"/>
  <c r="G263" i="84"/>
  <c r="F263" i="84"/>
  <c r="E263" i="84"/>
  <c r="D263" i="84"/>
  <c r="C263" i="84" s="1"/>
  <c r="H262" i="84"/>
  <c r="C262" i="84"/>
  <c r="H261" i="84"/>
  <c r="C261" i="84"/>
  <c r="H260" i="84"/>
  <c r="C260" i="84"/>
  <c r="H259" i="84"/>
  <c r="C259" i="84"/>
  <c r="H258" i="84"/>
  <c r="C258" i="84"/>
  <c r="L257" i="84"/>
  <c r="K257" i="84"/>
  <c r="K253" i="84" s="1"/>
  <c r="K252" i="84" s="1"/>
  <c r="J257" i="84"/>
  <c r="J253" i="84" s="1"/>
  <c r="I257" i="84"/>
  <c r="G257" i="84"/>
  <c r="F257" i="84"/>
  <c r="F253" i="84" s="1"/>
  <c r="E257" i="84"/>
  <c r="E253" i="84" s="1"/>
  <c r="E252" i="84" s="1"/>
  <c r="D257" i="84"/>
  <c r="H256" i="84"/>
  <c r="C256" i="84"/>
  <c r="H255" i="84"/>
  <c r="C255" i="84"/>
  <c r="H254" i="84"/>
  <c r="C254" i="84"/>
  <c r="L253" i="84"/>
  <c r="I253" i="84"/>
  <c r="I252" i="84" s="1"/>
  <c r="G253" i="84"/>
  <c r="G252" i="84" s="1"/>
  <c r="D253" i="84"/>
  <c r="L252" i="84"/>
  <c r="H251" i="84"/>
  <c r="C251" i="84"/>
  <c r="L250" i="84"/>
  <c r="K250" i="84"/>
  <c r="J250" i="84"/>
  <c r="I250" i="84"/>
  <c r="H250" i="84"/>
  <c r="G250" i="84"/>
  <c r="F250" i="84"/>
  <c r="E250" i="84"/>
  <c r="D250" i="84"/>
  <c r="C250" i="84" s="1"/>
  <c r="H249" i="84"/>
  <c r="C249" i="84"/>
  <c r="H248" i="84"/>
  <c r="C248" i="84"/>
  <c r="H247" i="84"/>
  <c r="C247" i="84"/>
  <c r="H246" i="84"/>
  <c r="C246" i="84"/>
  <c r="L245" i="84"/>
  <c r="L240" i="84" s="1"/>
  <c r="K245" i="84"/>
  <c r="J245" i="84"/>
  <c r="I245" i="84"/>
  <c r="I240" i="84" s="1"/>
  <c r="G245" i="84"/>
  <c r="G240" i="84" s="1"/>
  <c r="F245" i="84"/>
  <c r="E245" i="84"/>
  <c r="D245" i="84"/>
  <c r="H244" i="84"/>
  <c r="C244" i="84"/>
  <c r="H243" i="84"/>
  <c r="C243" i="84"/>
  <c r="H242" i="84"/>
  <c r="C242" i="84"/>
  <c r="L241" i="84"/>
  <c r="K241" i="84"/>
  <c r="J241" i="84"/>
  <c r="I241" i="84"/>
  <c r="G241" i="84"/>
  <c r="F241" i="84"/>
  <c r="E241" i="84"/>
  <c r="E240" i="84" s="1"/>
  <c r="D241" i="84"/>
  <c r="K240" i="84"/>
  <c r="D240" i="84"/>
  <c r="H239" i="84"/>
  <c r="C239" i="84"/>
  <c r="H238" i="84"/>
  <c r="C238" i="84"/>
  <c r="H237" i="84"/>
  <c r="C237" i="84"/>
  <c r="H236" i="84"/>
  <c r="C236" i="84"/>
  <c r="H235" i="84"/>
  <c r="C235" i="84"/>
  <c r="H234" i="84"/>
  <c r="C234" i="84"/>
  <c r="L233" i="84"/>
  <c r="K233" i="84"/>
  <c r="J233" i="84"/>
  <c r="I233" i="84"/>
  <c r="I232" i="84" s="1"/>
  <c r="I211" i="84" s="1"/>
  <c r="G233" i="84"/>
  <c r="F233" i="84"/>
  <c r="E233" i="84"/>
  <c r="D233" i="84"/>
  <c r="D232" i="84" s="1"/>
  <c r="L232" i="84"/>
  <c r="K232" i="84"/>
  <c r="G232" i="84"/>
  <c r="G211" i="84" s="1"/>
  <c r="E232" i="84"/>
  <c r="H231" i="84"/>
  <c r="C231" i="84"/>
  <c r="H230" i="84"/>
  <c r="C230" i="84"/>
  <c r="H229" i="84"/>
  <c r="C229" i="84"/>
  <c r="H228" i="84"/>
  <c r="C228" i="84"/>
  <c r="L227" i="84"/>
  <c r="K227" i="84"/>
  <c r="J227" i="84"/>
  <c r="I227" i="84"/>
  <c r="G227" i="84"/>
  <c r="F227" i="84"/>
  <c r="E227" i="84"/>
  <c r="D227" i="84"/>
  <c r="H226" i="84"/>
  <c r="C226" i="84"/>
  <c r="H225" i="84"/>
  <c r="C225" i="84"/>
  <c r="H224" i="84"/>
  <c r="C224" i="84"/>
  <c r="H223" i="84"/>
  <c r="C223" i="84"/>
  <c r="H222" i="84"/>
  <c r="C222" i="84"/>
  <c r="H221" i="84"/>
  <c r="C221" i="84"/>
  <c r="H220" i="84"/>
  <c r="C220" i="84"/>
  <c r="L219" i="84"/>
  <c r="K219" i="84"/>
  <c r="J219" i="84"/>
  <c r="I219" i="84"/>
  <c r="G219" i="84"/>
  <c r="F219" i="84"/>
  <c r="E219" i="84"/>
  <c r="D219" i="84"/>
  <c r="H218" i="84"/>
  <c r="C218" i="84"/>
  <c r="H217" i="84"/>
  <c r="C217" i="84"/>
  <c r="L216" i="84"/>
  <c r="K216" i="84"/>
  <c r="J216" i="84"/>
  <c r="I216" i="84"/>
  <c r="H216" i="84" s="1"/>
  <c r="G216" i="84"/>
  <c r="F216" i="84"/>
  <c r="E216" i="84"/>
  <c r="E212" i="84" s="1"/>
  <c r="E211" i="84" s="1"/>
  <c r="D216" i="84"/>
  <c r="H215" i="84"/>
  <c r="C215" i="84"/>
  <c r="L214" i="84"/>
  <c r="L212" i="84" s="1"/>
  <c r="K214" i="84"/>
  <c r="K212" i="84" s="1"/>
  <c r="K211" i="84" s="1"/>
  <c r="J214" i="84"/>
  <c r="I214" i="84"/>
  <c r="H214" i="84"/>
  <c r="G214" i="84"/>
  <c r="F214" i="84"/>
  <c r="E214" i="84"/>
  <c r="D214" i="84"/>
  <c r="H213" i="84"/>
  <c r="C213" i="84"/>
  <c r="I212" i="84"/>
  <c r="G212" i="84"/>
  <c r="H210" i="84"/>
  <c r="C210" i="84"/>
  <c r="H209" i="84"/>
  <c r="C209" i="84"/>
  <c r="L208" i="84"/>
  <c r="K208" i="84"/>
  <c r="K187" i="84" s="1"/>
  <c r="K182" i="84" s="1"/>
  <c r="K181" i="84" s="1"/>
  <c r="J208" i="84"/>
  <c r="J187" i="84" s="1"/>
  <c r="I208" i="84"/>
  <c r="G208" i="84"/>
  <c r="F208" i="84"/>
  <c r="E208" i="84"/>
  <c r="D208" i="84"/>
  <c r="H207" i="84"/>
  <c r="C207" i="84"/>
  <c r="H206" i="84"/>
  <c r="C206" i="84"/>
  <c r="H205" i="84"/>
  <c r="C205" i="84"/>
  <c r="H204" i="84"/>
  <c r="C204" i="84"/>
  <c r="H203" i="84"/>
  <c r="C203" i="84"/>
  <c r="H202" i="84"/>
  <c r="C202" i="84"/>
  <c r="H201" i="84"/>
  <c r="C201" i="84"/>
  <c r="H200" i="84"/>
  <c r="C200" i="84"/>
  <c r="L199" i="84"/>
  <c r="K199" i="84"/>
  <c r="J199" i="84"/>
  <c r="I199" i="84"/>
  <c r="G199" i="84"/>
  <c r="F199" i="84"/>
  <c r="E199" i="84"/>
  <c r="D199" i="84"/>
  <c r="H198" i="84"/>
  <c r="C198" i="84"/>
  <c r="H197" i="84"/>
  <c r="C197" i="84"/>
  <c r="H196" i="84"/>
  <c r="C196" i="84"/>
  <c r="H195" i="84"/>
  <c r="C195" i="84"/>
  <c r="H194" i="84"/>
  <c r="C194" i="84"/>
  <c r="H193" i="84"/>
  <c r="C193" i="84"/>
  <c r="H192" i="84"/>
  <c r="C192" i="84"/>
  <c r="H191" i="84"/>
  <c r="C191" i="84"/>
  <c r="H190" i="84"/>
  <c r="C190" i="84"/>
  <c r="H189" i="84"/>
  <c r="C189" i="84"/>
  <c r="L188" i="84"/>
  <c r="K188" i="84"/>
  <c r="J188" i="84"/>
  <c r="I188" i="84"/>
  <c r="H188" i="84"/>
  <c r="G188" i="84"/>
  <c r="F188" i="84"/>
  <c r="E188" i="84"/>
  <c r="D188" i="84"/>
  <c r="I187" i="84"/>
  <c r="G187" i="84"/>
  <c r="F187" i="84"/>
  <c r="E187" i="84"/>
  <c r="H186" i="84"/>
  <c r="C186" i="84"/>
  <c r="H185" i="84"/>
  <c r="C185" i="84"/>
  <c r="H184" i="84"/>
  <c r="C184" i="84"/>
  <c r="L183" i="84"/>
  <c r="K183" i="84"/>
  <c r="J183" i="84"/>
  <c r="I183" i="84"/>
  <c r="I182" i="84" s="1"/>
  <c r="I181" i="84" s="1"/>
  <c r="G183" i="84"/>
  <c r="G182" i="84" s="1"/>
  <c r="F183" i="84"/>
  <c r="E183" i="84"/>
  <c r="D183" i="84"/>
  <c r="E182" i="84"/>
  <c r="H180" i="84"/>
  <c r="C180" i="84"/>
  <c r="L179" i="84"/>
  <c r="K179" i="84"/>
  <c r="J179" i="84"/>
  <c r="I179" i="84"/>
  <c r="G179" i="84"/>
  <c r="F179" i="84"/>
  <c r="E179" i="84"/>
  <c r="E178" i="84" s="1"/>
  <c r="E174" i="84" s="1"/>
  <c r="D179" i="84"/>
  <c r="L178" i="84"/>
  <c r="K178" i="84"/>
  <c r="K174" i="84" s="1"/>
  <c r="I178" i="84"/>
  <c r="G178" i="84"/>
  <c r="D178" i="84"/>
  <c r="H177" i="84"/>
  <c r="C177" i="84"/>
  <c r="H176" i="84"/>
  <c r="C176" i="84"/>
  <c r="L175" i="84"/>
  <c r="K175" i="84"/>
  <c r="J175" i="84"/>
  <c r="I175" i="84"/>
  <c r="I174" i="84" s="1"/>
  <c r="G175" i="84"/>
  <c r="F175" i="84"/>
  <c r="E175" i="84"/>
  <c r="D175" i="84"/>
  <c r="C175" i="84" s="1"/>
  <c r="L174" i="84"/>
  <c r="G174" i="84"/>
  <c r="H173" i="84"/>
  <c r="C173" i="84"/>
  <c r="H172" i="84"/>
  <c r="C172" i="84"/>
  <c r="L171" i="84"/>
  <c r="K171" i="84"/>
  <c r="J171" i="84"/>
  <c r="I171" i="84"/>
  <c r="G171" i="84"/>
  <c r="F171" i="84"/>
  <c r="E171" i="84"/>
  <c r="D171" i="84"/>
  <c r="H170" i="84"/>
  <c r="C170" i="84"/>
  <c r="H169" i="84"/>
  <c r="C169" i="84"/>
  <c r="H168" i="84"/>
  <c r="C168" i="84"/>
  <c r="H167" i="84"/>
  <c r="C167" i="84"/>
  <c r="L166" i="84"/>
  <c r="K166" i="84"/>
  <c r="J166" i="84"/>
  <c r="J161" i="84" s="1"/>
  <c r="J160" i="84" s="1"/>
  <c r="I166" i="84"/>
  <c r="H166" i="84" s="1"/>
  <c r="G166" i="84"/>
  <c r="F166" i="84"/>
  <c r="F161" i="84" s="1"/>
  <c r="E166" i="84"/>
  <c r="D166" i="84"/>
  <c r="H165" i="84"/>
  <c r="C165" i="84"/>
  <c r="H164" i="84"/>
  <c r="C164" i="84"/>
  <c r="H163" i="84"/>
  <c r="C163" i="84"/>
  <c r="L162" i="84"/>
  <c r="K162" i="84"/>
  <c r="J162" i="84"/>
  <c r="I162" i="84"/>
  <c r="H162" i="84" s="1"/>
  <c r="G162" i="84"/>
  <c r="F162" i="84"/>
  <c r="E162" i="84"/>
  <c r="E161" i="84" s="1"/>
  <c r="E160" i="84" s="1"/>
  <c r="D162" i="84"/>
  <c r="K161" i="84"/>
  <c r="I161" i="84"/>
  <c r="I160" i="84" s="1"/>
  <c r="G161" i="84"/>
  <c r="G160" i="84" s="1"/>
  <c r="K160" i="84"/>
  <c r="H159" i="84"/>
  <c r="C159" i="84"/>
  <c r="H158" i="84"/>
  <c r="C158" i="84"/>
  <c r="H157" i="84"/>
  <c r="C157" i="84"/>
  <c r="H156" i="84"/>
  <c r="C156" i="84"/>
  <c r="H155" i="84"/>
  <c r="C155" i="84"/>
  <c r="H154" i="84"/>
  <c r="C154" i="84"/>
  <c r="L153" i="84"/>
  <c r="K153" i="84"/>
  <c r="J153" i="84"/>
  <c r="I153" i="84"/>
  <c r="G153" i="84"/>
  <c r="G152" i="84" s="1"/>
  <c r="F153" i="84"/>
  <c r="E153" i="84"/>
  <c r="D153" i="84"/>
  <c r="L152" i="84"/>
  <c r="K152" i="84"/>
  <c r="I152" i="84"/>
  <c r="E152" i="84"/>
  <c r="D152" i="84"/>
  <c r="H151" i="84"/>
  <c r="C151" i="84"/>
  <c r="H150" i="84"/>
  <c r="C150" i="84"/>
  <c r="H149" i="84"/>
  <c r="C149" i="84"/>
  <c r="H148" i="84"/>
  <c r="C148" i="84"/>
  <c r="L147" i="84"/>
  <c r="K147" i="84"/>
  <c r="J147" i="84"/>
  <c r="H147" i="84" s="1"/>
  <c r="I147" i="84"/>
  <c r="G147" i="84"/>
  <c r="F147" i="84"/>
  <c r="E147" i="84"/>
  <c r="D147" i="84"/>
  <c r="H146" i="84"/>
  <c r="C146" i="84"/>
  <c r="H145" i="84"/>
  <c r="C145" i="84"/>
  <c r="H144" i="84"/>
  <c r="C144" i="84"/>
  <c r="H143" i="84"/>
  <c r="C143" i="84"/>
  <c r="H142" i="84"/>
  <c r="C142" i="84"/>
  <c r="H141" i="84"/>
  <c r="C141" i="84"/>
  <c r="H140" i="84"/>
  <c r="C140" i="84"/>
  <c r="H139" i="84"/>
  <c r="C139" i="84"/>
  <c r="L138" i="84"/>
  <c r="K138" i="84"/>
  <c r="J138" i="84"/>
  <c r="I138" i="84"/>
  <c r="H138" i="84" s="1"/>
  <c r="G138" i="84"/>
  <c r="F138" i="84"/>
  <c r="E138" i="84"/>
  <c r="D138" i="84"/>
  <c r="H137" i="84"/>
  <c r="C137" i="84"/>
  <c r="H136" i="84"/>
  <c r="C136" i="84"/>
  <c r="H135" i="84"/>
  <c r="C135" i="84"/>
  <c r="L134" i="84"/>
  <c r="L120" i="84" s="1"/>
  <c r="K134" i="84"/>
  <c r="J134" i="84"/>
  <c r="I134" i="84"/>
  <c r="H134" i="84" s="1"/>
  <c r="G134" i="84"/>
  <c r="F134" i="84"/>
  <c r="E134" i="84"/>
  <c r="D134" i="84"/>
  <c r="H133" i="84"/>
  <c r="C133" i="84"/>
  <c r="H132" i="84"/>
  <c r="C132" i="84"/>
  <c r="L131" i="84"/>
  <c r="K131" i="84"/>
  <c r="J131" i="84"/>
  <c r="I131" i="84"/>
  <c r="G131" i="84"/>
  <c r="F131" i="84"/>
  <c r="E131" i="84"/>
  <c r="D131" i="84"/>
  <c r="H130" i="84"/>
  <c r="C130" i="84"/>
  <c r="H129" i="84"/>
  <c r="C129" i="84"/>
  <c r="H128" i="84"/>
  <c r="C128" i="84"/>
  <c r="H127" i="84"/>
  <c r="C127" i="84"/>
  <c r="L126" i="84"/>
  <c r="K126" i="84"/>
  <c r="J126" i="84"/>
  <c r="I126" i="84"/>
  <c r="H126" i="84" s="1"/>
  <c r="G126" i="84"/>
  <c r="F126" i="84"/>
  <c r="E126" i="84"/>
  <c r="D126" i="84"/>
  <c r="H125" i="84"/>
  <c r="C125" i="84"/>
  <c r="H124" i="84"/>
  <c r="C124" i="84"/>
  <c r="H123" i="84"/>
  <c r="C123" i="84"/>
  <c r="H122" i="84"/>
  <c r="C122" i="84"/>
  <c r="L121" i="84"/>
  <c r="K121" i="84"/>
  <c r="J121" i="84"/>
  <c r="I121" i="84"/>
  <c r="G121" i="84"/>
  <c r="F121" i="84"/>
  <c r="E121" i="84"/>
  <c r="E120" i="84" s="1"/>
  <c r="D121" i="84"/>
  <c r="K120" i="84"/>
  <c r="G120" i="84"/>
  <c r="D120" i="84"/>
  <c r="H119" i="84"/>
  <c r="C119" i="84"/>
  <c r="H118" i="84"/>
  <c r="C118" i="84"/>
  <c r="H117" i="84"/>
  <c r="C117" i="84"/>
  <c r="H116" i="84"/>
  <c r="C116" i="84"/>
  <c r="H115" i="84"/>
  <c r="C115" i="84"/>
  <c r="L114" i="84"/>
  <c r="K114" i="84"/>
  <c r="J114" i="84"/>
  <c r="I114" i="84"/>
  <c r="H114" i="84" s="1"/>
  <c r="G114" i="84"/>
  <c r="F114" i="84"/>
  <c r="E114" i="84"/>
  <c r="D114" i="84"/>
  <c r="H113" i="84"/>
  <c r="C113" i="84"/>
  <c r="H112" i="84"/>
  <c r="C112" i="84"/>
  <c r="H111" i="84"/>
  <c r="C111" i="84"/>
  <c r="H110" i="84"/>
  <c r="C110" i="84"/>
  <c r="H109" i="84"/>
  <c r="C109" i="84"/>
  <c r="L108" i="84"/>
  <c r="K108" i="84"/>
  <c r="J108" i="84"/>
  <c r="I108" i="84"/>
  <c r="H108" i="84" s="1"/>
  <c r="G108" i="84"/>
  <c r="F108" i="84"/>
  <c r="E108" i="84"/>
  <c r="D108" i="84"/>
  <c r="H107" i="84"/>
  <c r="C107" i="84"/>
  <c r="H106" i="84"/>
  <c r="C106" i="84"/>
  <c r="H105" i="84"/>
  <c r="C105" i="84"/>
  <c r="H104" i="84"/>
  <c r="C104" i="84"/>
  <c r="H103" i="84"/>
  <c r="C103" i="84"/>
  <c r="H102" i="84"/>
  <c r="C102" i="84"/>
  <c r="H101" i="84"/>
  <c r="C101" i="84"/>
  <c r="H100" i="84"/>
  <c r="C100" i="84"/>
  <c r="L99" i="84"/>
  <c r="K99" i="84"/>
  <c r="J99" i="84"/>
  <c r="I99" i="84"/>
  <c r="G99" i="84"/>
  <c r="F99" i="84"/>
  <c r="C99" i="84" s="1"/>
  <c r="E99" i="84"/>
  <c r="D99" i="84"/>
  <c r="H98" i="84"/>
  <c r="C98" i="84"/>
  <c r="H97" i="84"/>
  <c r="C97" i="84"/>
  <c r="H96" i="84"/>
  <c r="C96" i="84"/>
  <c r="H95" i="84"/>
  <c r="C95" i="84"/>
  <c r="H94" i="84"/>
  <c r="C94" i="84"/>
  <c r="H93" i="84"/>
  <c r="C93" i="84"/>
  <c r="H92" i="84"/>
  <c r="C92" i="84"/>
  <c r="L91" i="84"/>
  <c r="K91" i="84"/>
  <c r="J91" i="84"/>
  <c r="I91" i="84"/>
  <c r="I83" i="84" s="1"/>
  <c r="G91" i="84"/>
  <c r="F91" i="84"/>
  <c r="E91" i="84"/>
  <c r="D91" i="84"/>
  <c r="H90" i="84"/>
  <c r="C90" i="84"/>
  <c r="H89" i="84"/>
  <c r="C89" i="84"/>
  <c r="H88" i="84"/>
  <c r="C88" i="84"/>
  <c r="H87" i="84"/>
  <c r="C87" i="84"/>
  <c r="H86" i="84"/>
  <c r="C86" i="84"/>
  <c r="L85" i="84"/>
  <c r="K85" i="84"/>
  <c r="K83" i="84" s="1"/>
  <c r="K75" i="84" s="1"/>
  <c r="J85" i="84"/>
  <c r="J83" i="84" s="1"/>
  <c r="I85" i="84"/>
  <c r="G85" i="84"/>
  <c r="F85" i="84"/>
  <c r="C85" i="84" s="1"/>
  <c r="E85" i="84"/>
  <c r="D85" i="84"/>
  <c r="H84" i="84"/>
  <c r="C84" i="84"/>
  <c r="G83" i="84"/>
  <c r="G75" i="84" s="1"/>
  <c r="E83" i="84"/>
  <c r="H82" i="84"/>
  <c r="C82" i="84"/>
  <c r="H81" i="84"/>
  <c r="C81" i="84"/>
  <c r="L80" i="84"/>
  <c r="K80" i="84"/>
  <c r="J80" i="84"/>
  <c r="I80" i="84"/>
  <c r="H80" i="84" s="1"/>
  <c r="G80" i="84"/>
  <c r="F80" i="84"/>
  <c r="E80" i="84"/>
  <c r="D80" i="84"/>
  <c r="H79" i="84"/>
  <c r="C79" i="84"/>
  <c r="H78" i="84"/>
  <c r="C78" i="84"/>
  <c r="L77" i="84"/>
  <c r="K77" i="84"/>
  <c r="K76" i="84" s="1"/>
  <c r="J77" i="84"/>
  <c r="I77" i="84"/>
  <c r="G77" i="84"/>
  <c r="G76" i="84" s="1"/>
  <c r="F77" i="84"/>
  <c r="F76" i="84" s="1"/>
  <c r="E77" i="84"/>
  <c r="E76" i="84" s="1"/>
  <c r="E75" i="84" s="1"/>
  <c r="D77" i="84"/>
  <c r="L76" i="84"/>
  <c r="I76" i="84"/>
  <c r="D76" i="84"/>
  <c r="H74" i="84"/>
  <c r="C74" i="84"/>
  <c r="H73" i="84"/>
  <c r="C73" i="84"/>
  <c r="H72" i="84"/>
  <c r="C72" i="84"/>
  <c r="H71" i="84"/>
  <c r="C71" i="84"/>
  <c r="H70" i="84"/>
  <c r="C70" i="84"/>
  <c r="L69" i="84"/>
  <c r="L67" i="84" s="1"/>
  <c r="K69" i="84"/>
  <c r="K67" i="84" s="1"/>
  <c r="J69" i="84"/>
  <c r="I69" i="84"/>
  <c r="G69" i="84"/>
  <c r="G67" i="84" s="1"/>
  <c r="G53" i="84" s="1"/>
  <c r="F69" i="84"/>
  <c r="E69" i="84"/>
  <c r="D69" i="84"/>
  <c r="H68" i="84"/>
  <c r="C68" i="84"/>
  <c r="J67" i="84"/>
  <c r="I67" i="84"/>
  <c r="E67" i="84"/>
  <c r="D67" i="84"/>
  <c r="H66" i="84"/>
  <c r="C66" i="84"/>
  <c r="H65" i="84"/>
  <c r="C65" i="84"/>
  <c r="H64" i="84"/>
  <c r="C64" i="84"/>
  <c r="H63" i="84"/>
  <c r="C63" i="84"/>
  <c r="H62" i="84"/>
  <c r="C62" i="84"/>
  <c r="H61" i="84"/>
  <c r="C61" i="84"/>
  <c r="H60" i="84"/>
  <c r="C60" i="84"/>
  <c r="H59" i="84"/>
  <c r="C59" i="84"/>
  <c r="L58" i="84"/>
  <c r="L54" i="84" s="1"/>
  <c r="K58" i="84"/>
  <c r="J58" i="84"/>
  <c r="I58" i="84"/>
  <c r="H58" i="84"/>
  <c r="G58" i="84"/>
  <c r="F58" i="84"/>
  <c r="E58" i="84"/>
  <c r="D58" i="84"/>
  <c r="C58" i="84" s="1"/>
  <c r="H57" i="84"/>
  <c r="C57" i="84"/>
  <c r="H56" i="84"/>
  <c r="C56" i="84"/>
  <c r="L55" i="84"/>
  <c r="K55" i="84"/>
  <c r="J55" i="84"/>
  <c r="I55" i="84"/>
  <c r="I54" i="84" s="1"/>
  <c r="I53" i="84" s="1"/>
  <c r="G55" i="84"/>
  <c r="G54" i="84" s="1"/>
  <c r="F55" i="84"/>
  <c r="F54" i="84" s="1"/>
  <c r="E55" i="84"/>
  <c r="D55" i="84"/>
  <c r="C55" i="84" s="1"/>
  <c r="E54" i="84"/>
  <c r="E53" i="84" s="1"/>
  <c r="H47" i="84"/>
  <c r="C47" i="84"/>
  <c r="H46" i="84"/>
  <c r="C46" i="84"/>
  <c r="L45" i="84"/>
  <c r="H45" i="84"/>
  <c r="G45" i="84"/>
  <c r="C45" i="84" s="1"/>
  <c r="H44" i="84"/>
  <c r="C44" i="84"/>
  <c r="K43" i="84"/>
  <c r="J43" i="84"/>
  <c r="I43" i="84"/>
  <c r="F43" i="84"/>
  <c r="E43" i="84"/>
  <c r="D43" i="84"/>
  <c r="H42" i="84"/>
  <c r="C42" i="84"/>
  <c r="I41" i="84"/>
  <c r="H41" i="84" s="1"/>
  <c r="D41" i="84"/>
  <c r="C41" i="84"/>
  <c r="H40" i="84"/>
  <c r="C40" i="84"/>
  <c r="H39" i="84"/>
  <c r="C39" i="84"/>
  <c r="H38" i="84"/>
  <c r="C38" i="84"/>
  <c r="H37" i="84"/>
  <c r="C37" i="84"/>
  <c r="K36" i="84"/>
  <c r="H36" i="84" s="1"/>
  <c r="F36" i="84"/>
  <c r="C36" i="84"/>
  <c r="H35" i="84"/>
  <c r="C35" i="84"/>
  <c r="H34" i="84"/>
  <c r="C34" i="84"/>
  <c r="K33" i="84"/>
  <c r="H33" i="84" s="1"/>
  <c r="F33" i="84"/>
  <c r="C33" i="84"/>
  <c r="H32" i="84"/>
  <c r="C32" i="84"/>
  <c r="K31" i="84"/>
  <c r="H31" i="84"/>
  <c r="F31" i="84"/>
  <c r="C31" i="84" s="1"/>
  <c r="H30" i="84"/>
  <c r="C30" i="84"/>
  <c r="H29" i="84"/>
  <c r="C29" i="84"/>
  <c r="H28" i="84"/>
  <c r="C28" i="84"/>
  <c r="K27" i="84"/>
  <c r="H27" i="84" s="1"/>
  <c r="F27" i="84"/>
  <c r="C27" i="84"/>
  <c r="F26" i="84"/>
  <c r="C26" i="84" s="1"/>
  <c r="H25" i="84"/>
  <c r="C25" i="84"/>
  <c r="C24" i="84"/>
  <c r="H23" i="84"/>
  <c r="C23" i="84"/>
  <c r="H22" i="84"/>
  <c r="C22" i="84"/>
  <c r="L21" i="84"/>
  <c r="L275" i="84" s="1"/>
  <c r="K21" i="84"/>
  <c r="J21" i="84"/>
  <c r="J275" i="84" s="1"/>
  <c r="J274" i="84" s="1"/>
  <c r="I21" i="84"/>
  <c r="I275" i="84" s="1"/>
  <c r="I274" i="84" s="1"/>
  <c r="G21" i="84"/>
  <c r="F21" i="84"/>
  <c r="F275" i="84" s="1"/>
  <c r="F274" i="84" s="1"/>
  <c r="E21" i="84"/>
  <c r="E275" i="84" s="1"/>
  <c r="E274" i="84" s="1"/>
  <c r="D21" i="84"/>
  <c r="D275" i="84" s="1"/>
  <c r="H284" i="83"/>
  <c r="C284" i="83"/>
  <c r="H283" i="83"/>
  <c r="C283" i="83"/>
  <c r="H282" i="83"/>
  <c r="C282" i="83"/>
  <c r="H281" i="83"/>
  <c r="C281" i="83"/>
  <c r="H280" i="83"/>
  <c r="C280" i="83"/>
  <c r="H279" i="83"/>
  <c r="C279" i="83"/>
  <c r="H278" i="83"/>
  <c r="C278" i="83"/>
  <c r="H277" i="83"/>
  <c r="C277" i="83"/>
  <c r="L276" i="83"/>
  <c r="K276" i="83"/>
  <c r="J276" i="83"/>
  <c r="I276" i="83"/>
  <c r="H276" i="83"/>
  <c r="G276" i="83"/>
  <c r="F276" i="83"/>
  <c r="E276" i="83"/>
  <c r="D276" i="83"/>
  <c r="C276" i="83"/>
  <c r="H271" i="83"/>
  <c r="C271" i="83"/>
  <c r="H270" i="83"/>
  <c r="C270" i="83"/>
  <c r="L269" i="83"/>
  <c r="K269" i="83"/>
  <c r="J269" i="83"/>
  <c r="I269" i="83"/>
  <c r="G269" i="83"/>
  <c r="F269" i="83"/>
  <c r="E269" i="83"/>
  <c r="D269" i="83"/>
  <c r="H268" i="83"/>
  <c r="C268" i="83"/>
  <c r="L267" i="83"/>
  <c r="K267" i="83"/>
  <c r="J267" i="83"/>
  <c r="J266" i="83" s="1"/>
  <c r="J265" i="83" s="1"/>
  <c r="I267" i="83"/>
  <c r="G267" i="83"/>
  <c r="F267" i="83"/>
  <c r="F266" i="83" s="1"/>
  <c r="F265" i="83" s="1"/>
  <c r="E267" i="83"/>
  <c r="D267" i="83"/>
  <c r="L266" i="83"/>
  <c r="L265" i="83" s="1"/>
  <c r="K266" i="83"/>
  <c r="K265" i="83" s="1"/>
  <c r="G266" i="83"/>
  <c r="G265" i="83" s="1"/>
  <c r="D266" i="83"/>
  <c r="D265" i="83" s="1"/>
  <c r="H264" i="83"/>
  <c r="C264" i="83"/>
  <c r="L263" i="83"/>
  <c r="K263" i="83"/>
  <c r="J263" i="83"/>
  <c r="I263" i="83"/>
  <c r="G263" i="83"/>
  <c r="F263" i="83"/>
  <c r="E263" i="83"/>
  <c r="D263" i="83"/>
  <c r="H262" i="83"/>
  <c r="C262" i="83"/>
  <c r="H261" i="83"/>
  <c r="C261" i="83"/>
  <c r="H260" i="83"/>
  <c r="C260" i="83"/>
  <c r="H259" i="83"/>
  <c r="C259" i="83"/>
  <c r="H258" i="83"/>
  <c r="C258" i="83"/>
  <c r="L257" i="83"/>
  <c r="K257" i="83"/>
  <c r="J257" i="83"/>
  <c r="I257" i="83"/>
  <c r="G257" i="83"/>
  <c r="F257" i="83"/>
  <c r="E257" i="83"/>
  <c r="D257" i="83"/>
  <c r="D253" i="83" s="1"/>
  <c r="D252" i="83" s="1"/>
  <c r="H256" i="83"/>
  <c r="C256" i="83"/>
  <c r="H255" i="83"/>
  <c r="C255" i="83"/>
  <c r="H254" i="83"/>
  <c r="C254" i="83"/>
  <c r="L253" i="83"/>
  <c r="K253" i="83"/>
  <c r="K252" i="83" s="1"/>
  <c r="J253" i="83"/>
  <c r="J252" i="83" s="1"/>
  <c r="G253" i="83"/>
  <c r="F253" i="83"/>
  <c r="E253" i="83"/>
  <c r="L252" i="83"/>
  <c r="G252" i="83"/>
  <c r="H251" i="83"/>
  <c r="C251" i="83"/>
  <c r="L250" i="83"/>
  <c r="K250" i="83"/>
  <c r="J250" i="83"/>
  <c r="I250" i="83"/>
  <c r="G250" i="83"/>
  <c r="F250" i="83"/>
  <c r="E250" i="83"/>
  <c r="D250" i="83"/>
  <c r="C250" i="83"/>
  <c r="H249" i="83"/>
  <c r="C249" i="83"/>
  <c r="H248" i="83"/>
  <c r="C248" i="83"/>
  <c r="H247" i="83"/>
  <c r="C247" i="83"/>
  <c r="H246" i="83"/>
  <c r="C246" i="83"/>
  <c r="L245" i="83"/>
  <c r="K245" i="83"/>
  <c r="J245" i="83"/>
  <c r="I245" i="83"/>
  <c r="H245" i="83" s="1"/>
  <c r="G245" i="83"/>
  <c r="F245" i="83"/>
  <c r="E245" i="83"/>
  <c r="D245" i="83"/>
  <c r="D240" i="83" s="1"/>
  <c r="H244" i="83"/>
  <c r="C244" i="83"/>
  <c r="H243" i="83"/>
  <c r="C243" i="83"/>
  <c r="H242" i="83"/>
  <c r="C242" i="83"/>
  <c r="L241" i="83"/>
  <c r="K241" i="83"/>
  <c r="J241" i="83"/>
  <c r="J240" i="83" s="1"/>
  <c r="I241" i="83"/>
  <c r="G241" i="83"/>
  <c r="F241" i="83"/>
  <c r="F240" i="83" s="1"/>
  <c r="E241" i="83"/>
  <c r="D241" i="83"/>
  <c r="L240" i="83"/>
  <c r="K240" i="83"/>
  <c r="G240" i="83"/>
  <c r="H239" i="83"/>
  <c r="C239" i="83"/>
  <c r="H238" i="83"/>
  <c r="C238" i="83"/>
  <c r="H237" i="83"/>
  <c r="C237" i="83"/>
  <c r="H236" i="83"/>
  <c r="C236" i="83"/>
  <c r="H235" i="83"/>
  <c r="C235" i="83"/>
  <c r="H234" i="83"/>
  <c r="C234" i="83"/>
  <c r="L233" i="83"/>
  <c r="K233" i="83"/>
  <c r="J233" i="83"/>
  <c r="J232" i="83" s="1"/>
  <c r="I233" i="83"/>
  <c r="G233" i="83"/>
  <c r="F233" i="83"/>
  <c r="F232" i="83" s="1"/>
  <c r="E233" i="83"/>
  <c r="D233" i="83"/>
  <c r="L232" i="83"/>
  <c r="K232" i="83"/>
  <c r="G232" i="83"/>
  <c r="D232" i="83"/>
  <c r="H231" i="83"/>
  <c r="C231" i="83"/>
  <c r="H230" i="83"/>
  <c r="C230" i="83"/>
  <c r="H229" i="83"/>
  <c r="C229" i="83"/>
  <c r="H228" i="83"/>
  <c r="C228" i="83"/>
  <c r="L227" i="83"/>
  <c r="K227" i="83"/>
  <c r="J227" i="83"/>
  <c r="I227" i="83"/>
  <c r="G227" i="83"/>
  <c r="F227" i="83"/>
  <c r="E227" i="83"/>
  <c r="D227" i="83"/>
  <c r="H226" i="83"/>
  <c r="C226" i="83"/>
  <c r="H225" i="83"/>
  <c r="C225" i="83"/>
  <c r="H224" i="83"/>
  <c r="C224" i="83"/>
  <c r="H223" i="83"/>
  <c r="C223" i="83"/>
  <c r="H222" i="83"/>
  <c r="C222" i="83"/>
  <c r="H221" i="83"/>
  <c r="C221" i="83"/>
  <c r="H220" i="83"/>
  <c r="C220" i="83"/>
  <c r="L219" i="83"/>
  <c r="K219" i="83"/>
  <c r="J219" i="83"/>
  <c r="I219" i="83"/>
  <c r="G219" i="83"/>
  <c r="F219" i="83"/>
  <c r="E219" i="83"/>
  <c r="D219" i="83"/>
  <c r="H218" i="83"/>
  <c r="C218" i="83"/>
  <c r="H217" i="83"/>
  <c r="C217" i="83"/>
  <c r="L216" i="83"/>
  <c r="K216" i="83"/>
  <c r="J216" i="83"/>
  <c r="I216" i="83"/>
  <c r="G216" i="83"/>
  <c r="F216" i="83"/>
  <c r="E216" i="83"/>
  <c r="D216" i="83"/>
  <c r="C216" i="83" s="1"/>
  <c r="H215" i="83"/>
  <c r="C215" i="83"/>
  <c r="L214" i="83"/>
  <c r="L212" i="83" s="1"/>
  <c r="L211" i="83" s="1"/>
  <c r="K214" i="83"/>
  <c r="J214" i="83"/>
  <c r="I214" i="83"/>
  <c r="G214" i="83"/>
  <c r="G212" i="83" s="1"/>
  <c r="F214" i="83"/>
  <c r="E214" i="83"/>
  <c r="D214" i="83"/>
  <c r="C214" i="83"/>
  <c r="H213" i="83"/>
  <c r="C213" i="83"/>
  <c r="K212" i="83"/>
  <c r="K211" i="83" s="1"/>
  <c r="H210" i="83"/>
  <c r="C210" i="83"/>
  <c r="H209" i="83"/>
  <c r="C209" i="83"/>
  <c r="L208" i="83"/>
  <c r="K208" i="83"/>
  <c r="J208" i="83"/>
  <c r="I208" i="83"/>
  <c r="G208" i="83"/>
  <c r="F208" i="83"/>
  <c r="E208" i="83"/>
  <c r="D208" i="83"/>
  <c r="C208" i="83" s="1"/>
  <c r="H207" i="83"/>
  <c r="C207" i="83"/>
  <c r="H206" i="83"/>
  <c r="C206" i="83"/>
  <c r="H205" i="83"/>
  <c r="C205" i="83"/>
  <c r="H204" i="83"/>
  <c r="C204" i="83"/>
  <c r="H203" i="83"/>
  <c r="C203" i="83"/>
  <c r="H202" i="83"/>
  <c r="C202" i="83"/>
  <c r="H201" i="83"/>
  <c r="C201" i="83"/>
  <c r="H200" i="83"/>
  <c r="C200" i="83"/>
  <c r="L199" i="83"/>
  <c r="K199" i="83"/>
  <c r="J199" i="83"/>
  <c r="I199" i="83"/>
  <c r="G199" i="83"/>
  <c r="F199" i="83"/>
  <c r="E199" i="83"/>
  <c r="D199" i="83"/>
  <c r="H198" i="83"/>
  <c r="C198" i="83"/>
  <c r="H197" i="83"/>
  <c r="C197" i="83"/>
  <c r="H196" i="83"/>
  <c r="C196" i="83"/>
  <c r="H195" i="83"/>
  <c r="C195" i="83"/>
  <c r="H194" i="83"/>
  <c r="C194" i="83"/>
  <c r="H193" i="83"/>
  <c r="C193" i="83"/>
  <c r="H192" i="83"/>
  <c r="C192" i="83"/>
  <c r="H191" i="83"/>
  <c r="C191" i="83"/>
  <c r="H190" i="83"/>
  <c r="C190" i="83"/>
  <c r="H189" i="83"/>
  <c r="C189" i="83"/>
  <c r="L188" i="83"/>
  <c r="L187" i="83" s="1"/>
  <c r="K188" i="83"/>
  <c r="J188" i="83"/>
  <c r="I188" i="83"/>
  <c r="G188" i="83"/>
  <c r="F188" i="83"/>
  <c r="F187" i="83" s="1"/>
  <c r="E188" i="83"/>
  <c r="D188" i="83"/>
  <c r="D187" i="83" s="1"/>
  <c r="J187" i="83"/>
  <c r="H186" i="83"/>
  <c r="C186" i="83"/>
  <c r="H185" i="83"/>
  <c r="C185" i="83"/>
  <c r="H184" i="83"/>
  <c r="C184" i="83"/>
  <c r="L183" i="83"/>
  <c r="K183" i="83"/>
  <c r="J183" i="83"/>
  <c r="I183" i="83"/>
  <c r="G183" i="83"/>
  <c r="F183" i="83"/>
  <c r="E183" i="83"/>
  <c r="D183" i="83"/>
  <c r="H180" i="83"/>
  <c r="C180" i="83"/>
  <c r="L179" i="83"/>
  <c r="K179" i="83"/>
  <c r="J179" i="83"/>
  <c r="J178" i="83" s="1"/>
  <c r="I179" i="83"/>
  <c r="G179" i="83"/>
  <c r="F179" i="83"/>
  <c r="F178" i="83" s="1"/>
  <c r="E179" i="83"/>
  <c r="D179" i="83"/>
  <c r="L178" i="83"/>
  <c r="K178" i="83"/>
  <c r="G178" i="83"/>
  <c r="G174" i="83" s="1"/>
  <c r="D178" i="83"/>
  <c r="H177" i="83"/>
  <c r="C177" i="83"/>
  <c r="H176" i="83"/>
  <c r="C176" i="83"/>
  <c r="L175" i="83"/>
  <c r="K175" i="83"/>
  <c r="J175" i="83"/>
  <c r="J174" i="83" s="1"/>
  <c r="I175" i="83"/>
  <c r="G175" i="83"/>
  <c r="F175" i="83"/>
  <c r="E175" i="83"/>
  <c r="D175" i="83"/>
  <c r="L174" i="83"/>
  <c r="D174" i="83"/>
  <c r="H173" i="83"/>
  <c r="C173" i="83"/>
  <c r="H172" i="83"/>
  <c r="C172" i="83"/>
  <c r="L171" i="83"/>
  <c r="K171" i="83"/>
  <c r="J171" i="83"/>
  <c r="I171" i="83"/>
  <c r="H171" i="83" s="1"/>
  <c r="G171" i="83"/>
  <c r="F171" i="83"/>
  <c r="E171" i="83"/>
  <c r="D171" i="83"/>
  <c r="H170" i="83"/>
  <c r="C170" i="83"/>
  <c r="H169" i="83"/>
  <c r="C169" i="83"/>
  <c r="H168" i="83"/>
  <c r="C168" i="83"/>
  <c r="H167" i="83"/>
  <c r="C167" i="83"/>
  <c r="L166" i="83"/>
  <c r="K166" i="83"/>
  <c r="J166" i="83"/>
  <c r="I166" i="83"/>
  <c r="I161" i="83" s="1"/>
  <c r="G166" i="83"/>
  <c r="F166" i="83"/>
  <c r="E166" i="83"/>
  <c r="D166" i="83"/>
  <c r="C166" i="83" s="1"/>
  <c r="H165" i="83"/>
  <c r="C165" i="83"/>
  <c r="H164" i="83"/>
  <c r="C164" i="83"/>
  <c r="H163" i="83"/>
  <c r="C163" i="83"/>
  <c r="L162" i="83"/>
  <c r="L161" i="83" s="1"/>
  <c r="L160" i="83" s="1"/>
  <c r="K162" i="83"/>
  <c r="J162" i="83"/>
  <c r="J161" i="83" s="1"/>
  <c r="J160" i="83" s="1"/>
  <c r="I162" i="83"/>
  <c r="G162" i="83"/>
  <c r="G161" i="83" s="1"/>
  <c r="G160" i="83" s="1"/>
  <c r="F162" i="83"/>
  <c r="E162" i="83"/>
  <c r="D162" i="83"/>
  <c r="C162" i="83"/>
  <c r="F161" i="83"/>
  <c r="F160" i="83" s="1"/>
  <c r="E161" i="83"/>
  <c r="E160" i="83" s="1"/>
  <c r="H159" i="83"/>
  <c r="C159" i="83"/>
  <c r="H158" i="83"/>
  <c r="C158" i="83"/>
  <c r="H157" i="83"/>
  <c r="C157" i="83"/>
  <c r="H156" i="83"/>
  <c r="C156" i="83"/>
  <c r="H155" i="83"/>
  <c r="C155" i="83"/>
  <c r="H154" i="83"/>
  <c r="C154" i="83"/>
  <c r="L153" i="83"/>
  <c r="K153" i="83"/>
  <c r="J153" i="83"/>
  <c r="J152" i="83" s="1"/>
  <c r="I153" i="83"/>
  <c r="G153" i="83"/>
  <c r="F153" i="83"/>
  <c r="F152" i="83" s="1"/>
  <c r="E153" i="83"/>
  <c r="D153" i="83"/>
  <c r="L152" i="83"/>
  <c r="K152" i="83"/>
  <c r="G152" i="83"/>
  <c r="D152" i="83"/>
  <c r="H151" i="83"/>
  <c r="C151" i="83"/>
  <c r="H150" i="83"/>
  <c r="C150" i="83"/>
  <c r="H149" i="83"/>
  <c r="C149" i="83"/>
  <c r="H148" i="83"/>
  <c r="C148" i="83"/>
  <c r="L147" i="83"/>
  <c r="K147" i="83"/>
  <c r="J147" i="83"/>
  <c r="I147" i="83"/>
  <c r="G147" i="83"/>
  <c r="F147" i="83"/>
  <c r="E147" i="83"/>
  <c r="C147" i="83" s="1"/>
  <c r="D147" i="83"/>
  <c r="H146" i="83"/>
  <c r="C146" i="83"/>
  <c r="H145" i="83"/>
  <c r="C145" i="83"/>
  <c r="H144" i="83"/>
  <c r="C144" i="83"/>
  <c r="H143" i="83"/>
  <c r="C143" i="83"/>
  <c r="H142" i="83"/>
  <c r="C142" i="83"/>
  <c r="H141" i="83"/>
  <c r="C141" i="83"/>
  <c r="H140" i="83"/>
  <c r="C140" i="83"/>
  <c r="H139" i="83"/>
  <c r="C139" i="83"/>
  <c r="L138" i="83"/>
  <c r="K138" i="83"/>
  <c r="J138" i="83"/>
  <c r="I138" i="83"/>
  <c r="G138" i="83"/>
  <c r="F138" i="83"/>
  <c r="E138" i="83"/>
  <c r="D138" i="83"/>
  <c r="C138" i="83" s="1"/>
  <c r="H137" i="83"/>
  <c r="C137" i="83"/>
  <c r="H136" i="83"/>
  <c r="C136" i="83"/>
  <c r="H135" i="83"/>
  <c r="C135" i="83"/>
  <c r="L134" i="83"/>
  <c r="K134" i="83"/>
  <c r="J134" i="83"/>
  <c r="I134" i="83"/>
  <c r="G134" i="83"/>
  <c r="F134" i="83"/>
  <c r="E134" i="83"/>
  <c r="D134" i="83"/>
  <c r="C134" i="83" s="1"/>
  <c r="H133" i="83"/>
  <c r="C133" i="83"/>
  <c r="H132" i="83"/>
  <c r="C132" i="83"/>
  <c r="L131" i="83"/>
  <c r="K131" i="83"/>
  <c r="J131" i="83"/>
  <c r="I131" i="83"/>
  <c r="G131" i="83"/>
  <c r="F131" i="83"/>
  <c r="E131" i="83"/>
  <c r="D131" i="83"/>
  <c r="H130" i="83"/>
  <c r="C130" i="83"/>
  <c r="H129" i="83"/>
  <c r="C129" i="83"/>
  <c r="H128" i="83"/>
  <c r="C128" i="83"/>
  <c r="H127" i="83"/>
  <c r="C127" i="83"/>
  <c r="L126" i="83"/>
  <c r="K126" i="83"/>
  <c r="J126" i="83"/>
  <c r="I126" i="83"/>
  <c r="G126" i="83"/>
  <c r="F126" i="83"/>
  <c r="E126" i="83"/>
  <c r="E120" i="83" s="1"/>
  <c r="D126" i="83"/>
  <c r="C126" i="83" s="1"/>
  <c r="H125" i="83"/>
  <c r="C125" i="83"/>
  <c r="H124" i="83"/>
  <c r="C124" i="83"/>
  <c r="H123" i="83"/>
  <c r="C123" i="83"/>
  <c r="H122" i="83"/>
  <c r="C122" i="83"/>
  <c r="L121" i="83"/>
  <c r="K121" i="83"/>
  <c r="J121" i="83"/>
  <c r="I121" i="83"/>
  <c r="G121" i="83"/>
  <c r="F121" i="83"/>
  <c r="E121" i="83"/>
  <c r="D121" i="83"/>
  <c r="L120" i="83"/>
  <c r="G120" i="83"/>
  <c r="H119" i="83"/>
  <c r="C119" i="83"/>
  <c r="H118" i="83"/>
  <c r="C118" i="83"/>
  <c r="H117" i="83"/>
  <c r="C117" i="83"/>
  <c r="H116" i="83"/>
  <c r="C116" i="83"/>
  <c r="H115" i="83"/>
  <c r="C115" i="83"/>
  <c r="L114" i="83"/>
  <c r="K114" i="83"/>
  <c r="J114" i="83"/>
  <c r="I114" i="83"/>
  <c r="H114" i="83" s="1"/>
  <c r="G114" i="83"/>
  <c r="F114" i="83"/>
  <c r="E114" i="83"/>
  <c r="D114" i="83"/>
  <c r="H113" i="83"/>
  <c r="C113" i="83"/>
  <c r="H112" i="83"/>
  <c r="C112" i="83"/>
  <c r="H111" i="83"/>
  <c r="C111" i="83"/>
  <c r="H110" i="83"/>
  <c r="C110" i="83"/>
  <c r="H109" i="83"/>
  <c r="C109" i="83"/>
  <c r="L108" i="83"/>
  <c r="K108" i="83"/>
  <c r="J108" i="83"/>
  <c r="I108" i="83"/>
  <c r="H108" i="83"/>
  <c r="G108" i="83"/>
  <c r="F108" i="83"/>
  <c r="E108" i="83"/>
  <c r="D108" i="83"/>
  <c r="C108" i="83" s="1"/>
  <c r="H107" i="83"/>
  <c r="C107" i="83"/>
  <c r="H106" i="83"/>
  <c r="C106" i="83"/>
  <c r="H105" i="83"/>
  <c r="C105" i="83"/>
  <c r="H104" i="83"/>
  <c r="C104" i="83"/>
  <c r="H103" i="83"/>
  <c r="C103" i="83"/>
  <c r="H102" i="83"/>
  <c r="C102" i="83"/>
  <c r="H101" i="83"/>
  <c r="C101" i="83"/>
  <c r="H100" i="83"/>
  <c r="C100" i="83"/>
  <c r="L99" i="83"/>
  <c r="K99" i="83"/>
  <c r="J99" i="83"/>
  <c r="I99" i="83"/>
  <c r="G99" i="83"/>
  <c r="F99" i="83"/>
  <c r="E99" i="83"/>
  <c r="D99" i="83"/>
  <c r="C99" i="83" s="1"/>
  <c r="H98" i="83"/>
  <c r="C98" i="83"/>
  <c r="H97" i="83"/>
  <c r="C97" i="83"/>
  <c r="H96" i="83"/>
  <c r="C96" i="83"/>
  <c r="H95" i="83"/>
  <c r="C95" i="83"/>
  <c r="H94" i="83"/>
  <c r="C94" i="83"/>
  <c r="H93" i="83"/>
  <c r="C93" i="83"/>
  <c r="H92" i="83"/>
  <c r="C92" i="83"/>
  <c r="L91" i="83"/>
  <c r="K91" i="83"/>
  <c r="J91" i="83"/>
  <c r="I91" i="83"/>
  <c r="G91" i="83"/>
  <c r="F91" i="83"/>
  <c r="E91" i="83"/>
  <c r="D91" i="83"/>
  <c r="H90" i="83"/>
  <c r="C90" i="83"/>
  <c r="H89" i="83"/>
  <c r="C89" i="83"/>
  <c r="H88" i="83"/>
  <c r="C88" i="83"/>
  <c r="H87" i="83"/>
  <c r="C87" i="83"/>
  <c r="H86" i="83"/>
  <c r="C86" i="83"/>
  <c r="L85" i="83"/>
  <c r="K85" i="83"/>
  <c r="J85" i="83"/>
  <c r="I85" i="83"/>
  <c r="G85" i="83"/>
  <c r="F85" i="83"/>
  <c r="F83" i="83" s="1"/>
  <c r="E85" i="83"/>
  <c r="D85" i="83"/>
  <c r="H84" i="83"/>
  <c r="C84" i="83"/>
  <c r="L83" i="83"/>
  <c r="H82" i="83"/>
  <c r="C82" i="83"/>
  <c r="H81" i="83"/>
  <c r="C81" i="83"/>
  <c r="L80" i="83"/>
  <c r="K80" i="83"/>
  <c r="J80" i="83"/>
  <c r="I80" i="83"/>
  <c r="H80" i="83" s="1"/>
  <c r="G80" i="83"/>
  <c r="F80" i="83"/>
  <c r="E80" i="83"/>
  <c r="D80" i="83"/>
  <c r="H79" i="83"/>
  <c r="C79" i="83"/>
  <c r="H78" i="83"/>
  <c r="C78" i="83"/>
  <c r="L77" i="83"/>
  <c r="K77" i="83"/>
  <c r="K76" i="83" s="1"/>
  <c r="J77" i="83"/>
  <c r="I77" i="83"/>
  <c r="G77" i="83"/>
  <c r="F77" i="83"/>
  <c r="F76" i="83" s="1"/>
  <c r="E77" i="83"/>
  <c r="E76" i="83" s="1"/>
  <c r="D77" i="83"/>
  <c r="G76" i="83"/>
  <c r="H74" i="83"/>
  <c r="C74" i="83"/>
  <c r="H73" i="83"/>
  <c r="C73" i="83"/>
  <c r="H72" i="83"/>
  <c r="C72" i="83"/>
  <c r="H71" i="83"/>
  <c r="C71" i="83"/>
  <c r="H70" i="83"/>
  <c r="C70" i="83"/>
  <c r="L69" i="83"/>
  <c r="K69" i="83"/>
  <c r="K67" i="83" s="1"/>
  <c r="J69" i="83"/>
  <c r="I69" i="83"/>
  <c r="G69" i="83"/>
  <c r="F69" i="83"/>
  <c r="F67" i="83" s="1"/>
  <c r="F53" i="83" s="1"/>
  <c r="E69" i="83"/>
  <c r="D69" i="83"/>
  <c r="H68" i="83"/>
  <c r="C68" i="83"/>
  <c r="L67" i="83"/>
  <c r="I67" i="83"/>
  <c r="G67" i="83"/>
  <c r="E67" i="83"/>
  <c r="D67" i="83"/>
  <c r="H66" i="83"/>
  <c r="C66" i="83"/>
  <c r="H65" i="83"/>
  <c r="C65" i="83"/>
  <c r="H64" i="83"/>
  <c r="C64" i="83"/>
  <c r="H63" i="83"/>
  <c r="C63" i="83"/>
  <c r="H62" i="83"/>
  <c r="C62" i="83"/>
  <c r="H61" i="83"/>
  <c r="C61" i="83"/>
  <c r="H60" i="83"/>
  <c r="C60" i="83"/>
  <c r="H59" i="83"/>
  <c r="C59" i="83"/>
  <c r="L58" i="83"/>
  <c r="K58" i="83"/>
  <c r="H58" i="83" s="1"/>
  <c r="J58" i="83"/>
  <c r="I58" i="83"/>
  <c r="G58" i="83"/>
  <c r="F58" i="83"/>
  <c r="E58" i="83"/>
  <c r="D58" i="83"/>
  <c r="H57" i="83"/>
  <c r="C57" i="83"/>
  <c r="H56" i="83"/>
  <c r="C56" i="83"/>
  <c r="L55" i="83"/>
  <c r="K55" i="83"/>
  <c r="J55" i="83"/>
  <c r="I55" i="83"/>
  <c r="G55" i="83"/>
  <c r="G54" i="83" s="1"/>
  <c r="G53" i="83" s="1"/>
  <c r="F55" i="83"/>
  <c r="F54" i="83" s="1"/>
  <c r="E55" i="83"/>
  <c r="D55" i="83"/>
  <c r="K54" i="83"/>
  <c r="K53" i="83" s="1"/>
  <c r="I54" i="83"/>
  <c r="E54" i="83"/>
  <c r="I53" i="83"/>
  <c r="E53" i="83"/>
  <c r="H47" i="83"/>
  <c r="C47" i="83"/>
  <c r="H46" i="83"/>
  <c r="C46" i="83"/>
  <c r="L45" i="83"/>
  <c r="H45" i="83" s="1"/>
  <c r="G45" i="83"/>
  <c r="H44" i="83"/>
  <c r="C44" i="83"/>
  <c r="K43" i="83"/>
  <c r="J43" i="83"/>
  <c r="I43" i="83"/>
  <c r="H43" i="83" s="1"/>
  <c r="F43" i="83"/>
  <c r="E43" i="83"/>
  <c r="D43" i="83"/>
  <c r="H42" i="83"/>
  <c r="C42" i="83"/>
  <c r="I41" i="83"/>
  <c r="H41" i="83" s="1"/>
  <c r="D41" i="83"/>
  <c r="C41" i="83" s="1"/>
  <c r="H40" i="83"/>
  <c r="C40" i="83"/>
  <c r="H39" i="83"/>
  <c r="C39" i="83"/>
  <c r="H38" i="83"/>
  <c r="C38" i="83"/>
  <c r="H37" i="83"/>
  <c r="C37" i="83"/>
  <c r="K36" i="83"/>
  <c r="H36" i="83" s="1"/>
  <c r="F36" i="83"/>
  <c r="C36" i="83" s="1"/>
  <c r="H35" i="83"/>
  <c r="C35" i="83"/>
  <c r="H34" i="83"/>
  <c r="C34" i="83"/>
  <c r="K33" i="83"/>
  <c r="H33" i="83" s="1"/>
  <c r="F33" i="83"/>
  <c r="C33" i="83" s="1"/>
  <c r="H32" i="83"/>
  <c r="C32" i="83"/>
  <c r="K31" i="83"/>
  <c r="F31" i="83"/>
  <c r="C31" i="83" s="1"/>
  <c r="H30" i="83"/>
  <c r="C30" i="83"/>
  <c r="H29" i="83"/>
  <c r="C29" i="83"/>
  <c r="H28" i="83"/>
  <c r="C28" i="83"/>
  <c r="K27" i="83"/>
  <c r="H27" i="83" s="1"/>
  <c r="F27" i="83"/>
  <c r="C27" i="83" s="1"/>
  <c r="H25" i="83"/>
  <c r="C25" i="83"/>
  <c r="C24" i="83"/>
  <c r="H23" i="83"/>
  <c r="C23" i="83"/>
  <c r="H22" i="83"/>
  <c r="C22" i="83"/>
  <c r="L21" i="83"/>
  <c r="K21" i="83"/>
  <c r="K275" i="83" s="1"/>
  <c r="K274" i="83" s="1"/>
  <c r="J21" i="83"/>
  <c r="J275" i="83" s="1"/>
  <c r="J274" i="83" s="1"/>
  <c r="I21" i="83"/>
  <c r="I275" i="83" s="1"/>
  <c r="I274" i="83" s="1"/>
  <c r="G21" i="83"/>
  <c r="G275" i="83" s="1"/>
  <c r="G274" i="83" s="1"/>
  <c r="F21" i="83"/>
  <c r="E21" i="83"/>
  <c r="E275" i="83" s="1"/>
  <c r="E274" i="83" s="1"/>
  <c r="D21" i="83"/>
  <c r="E20" i="83"/>
  <c r="H284" i="82"/>
  <c r="C284" i="82"/>
  <c r="H283" i="82"/>
  <c r="C283" i="82"/>
  <c r="H282" i="82"/>
  <c r="C282" i="82"/>
  <c r="H281" i="82"/>
  <c r="C281" i="82"/>
  <c r="H280" i="82"/>
  <c r="C280" i="82"/>
  <c r="H279" i="82"/>
  <c r="C279" i="82"/>
  <c r="H278" i="82"/>
  <c r="C278" i="82"/>
  <c r="H277" i="82"/>
  <c r="C277" i="82"/>
  <c r="C276" i="82" s="1"/>
  <c r="L276" i="82"/>
  <c r="K276" i="82"/>
  <c r="J276" i="82"/>
  <c r="I276" i="82"/>
  <c r="H276" i="82"/>
  <c r="G276" i="82"/>
  <c r="F276" i="82"/>
  <c r="E276" i="82"/>
  <c r="D276" i="82"/>
  <c r="H271" i="82"/>
  <c r="C271" i="82"/>
  <c r="H270" i="82"/>
  <c r="C270" i="82"/>
  <c r="L269" i="82"/>
  <c r="K269" i="82"/>
  <c r="J269" i="82"/>
  <c r="I269" i="82"/>
  <c r="G269" i="82"/>
  <c r="F269" i="82"/>
  <c r="E269" i="82"/>
  <c r="D269" i="82"/>
  <c r="H268" i="82"/>
  <c r="C268" i="82"/>
  <c r="L267" i="82"/>
  <c r="K267" i="82"/>
  <c r="J267" i="82"/>
  <c r="I267" i="82"/>
  <c r="G267" i="82"/>
  <c r="F267" i="82"/>
  <c r="F266" i="82" s="1"/>
  <c r="F265" i="82" s="1"/>
  <c r="E267" i="82"/>
  <c r="E266" i="82" s="1"/>
  <c r="E265" i="82" s="1"/>
  <c r="D267" i="82"/>
  <c r="L266" i="82"/>
  <c r="L265" i="82" s="1"/>
  <c r="K266" i="82"/>
  <c r="I266" i="82"/>
  <c r="I265" i="82" s="1"/>
  <c r="G266" i="82"/>
  <c r="D266" i="82"/>
  <c r="K265" i="82"/>
  <c r="G265" i="82"/>
  <c r="H264" i="82"/>
  <c r="C264" i="82"/>
  <c r="L263" i="82"/>
  <c r="K263" i="82"/>
  <c r="J263" i="82"/>
  <c r="H263" i="82" s="1"/>
  <c r="I263" i="82"/>
  <c r="G263" i="82"/>
  <c r="F263" i="82"/>
  <c r="E263" i="82"/>
  <c r="D263" i="82"/>
  <c r="H262" i="82"/>
  <c r="C262" i="82"/>
  <c r="H261" i="82"/>
  <c r="C261" i="82"/>
  <c r="H260" i="82"/>
  <c r="C260" i="82"/>
  <c r="H259" i="82"/>
  <c r="C259" i="82"/>
  <c r="H258" i="82"/>
  <c r="C258" i="82"/>
  <c r="L257" i="82"/>
  <c r="L253" i="82" s="1"/>
  <c r="L252" i="82" s="1"/>
  <c r="K257" i="82"/>
  <c r="J257" i="82"/>
  <c r="I257" i="82"/>
  <c r="G257" i="82"/>
  <c r="G253" i="82" s="1"/>
  <c r="G252" i="82" s="1"/>
  <c r="F257" i="82"/>
  <c r="E257" i="82"/>
  <c r="D257" i="82"/>
  <c r="H256" i="82"/>
  <c r="C256" i="82"/>
  <c r="H255" i="82"/>
  <c r="C255" i="82"/>
  <c r="H254" i="82"/>
  <c r="C254" i="82"/>
  <c r="K253" i="82"/>
  <c r="J253" i="82"/>
  <c r="I253" i="82"/>
  <c r="F253" i="82"/>
  <c r="F252" i="82" s="1"/>
  <c r="E253" i="82"/>
  <c r="E252" i="82" s="1"/>
  <c r="D253" i="82"/>
  <c r="K252" i="82"/>
  <c r="I252" i="82"/>
  <c r="D252" i="82"/>
  <c r="H251" i="82"/>
  <c r="C251" i="82"/>
  <c r="L250" i="82"/>
  <c r="K250" i="82"/>
  <c r="J250" i="82"/>
  <c r="H250" i="82" s="1"/>
  <c r="I250" i="82"/>
  <c r="G250" i="82"/>
  <c r="F250" i="82"/>
  <c r="E250" i="82"/>
  <c r="D250" i="82"/>
  <c r="H249" i="82"/>
  <c r="C249" i="82"/>
  <c r="H248" i="82"/>
  <c r="C248" i="82"/>
  <c r="H247" i="82"/>
  <c r="C247" i="82"/>
  <c r="H246" i="82"/>
  <c r="C246" i="82"/>
  <c r="L245" i="82"/>
  <c r="K245" i="82"/>
  <c r="K240" i="82" s="1"/>
  <c r="J245" i="82"/>
  <c r="I245" i="82"/>
  <c r="G245" i="82"/>
  <c r="F245" i="82"/>
  <c r="E245" i="82"/>
  <c r="D245" i="82"/>
  <c r="H244" i="82"/>
  <c r="C244" i="82"/>
  <c r="H243" i="82"/>
  <c r="C243" i="82"/>
  <c r="H242" i="82"/>
  <c r="C242" i="82"/>
  <c r="L241" i="82"/>
  <c r="K241" i="82"/>
  <c r="J241" i="82"/>
  <c r="I241" i="82"/>
  <c r="I240" i="82" s="1"/>
  <c r="G241" i="82"/>
  <c r="F241" i="82"/>
  <c r="E241" i="82"/>
  <c r="D241" i="82"/>
  <c r="D240" i="82" s="1"/>
  <c r="L240" i="82"/>
  <c r="G240" i="82"/>
  <c r="E240" i="82"/>
  <c r="H239" i="82"/>
  <c r="C239" i="82"/>
  <c r="H238" i="82"/>
  <c r="C238" i="82"/>
  <c r="H237" i="82"/>
  <c r="C237" i="82"/>
  <c r="H236" i="82"/>
  <c r="C236" i="82"/>
  <c r="H235" i="82"/>
  <c r="C235" i="82"/>
  <c r="H234" i="82"/>
  <c r="C234" i="82"/>
  <c r="L233" i="82"/>
  <c r="K233" i="82"/>
  <c r="K232" i="82" s="1"/>
  <c r="J233" i="82"/>
  <c r="I233" i="82"/>
  <c r="G233" i="82"/>
  <c r="F233" i="82"/>
  <c r="F232" i="82" s="1"/>
  <c r="E233" i="82"/>
  <c r="D233" i="82"/>
  <c r="L232" i="82"/>
  <c r="I232" i="82"/>
  <c r="G232" i="82"/>
  <c r="E232" i="82"/>
  <c r="D232" i="82"/>
  <c r="C232" i="82" s="1"/>
  <c r="H231" i="82"/>
  <c r="C231" i="82"/>
  <c r="H230" i="82"/>
  <c r="C230" i="82"/>
  <c r="H229" i="82"/>
  <c r="C229" i="82"/>
  <c r="H228" i="82"/>
  <c r="C228" i="82"/>
  <c r="L227" i="82"/>
  <c r="K227" i="82"/>
  <c r="J227" i="82"/>
  <c r="I227" i="82"/>
  <c r="I212" i="82" s="1"/>
  <c r="I211" i="82" s="1"/>
  <c r="G227" i="82"/>
  <c r="F227" i="82"/>
  <c r="E227" i="82"/>
  <c r="D227" i="82"/>
  <c r="C227" i="82" s="1"/>
  <c r="H226" i="82"/>
  <c r="C226" i="82"/>
  <c r="H225" i="82"/>
  <c r="C225" i="82"/>
  <c r="H224" i="82"/>
  <c r="C224" i="82"/>
  <c r="H223" i="82"/>
  <c r="C223" i="82"/>
  <c r="H222" i="82"/>
  <c r="C222" i="82"/>
  <c r="H221" i="82"/>
  <c r="C221" i="82"/>
  <c r="H220" i="82"/>
  <c r="C220" i="82"/>
  <c r="L219" i="82"/>
  <c r="K219" i="82"/>
  <c r="J219" i="82"/>
  <c r="I219" i="82"/>
  <c r="G219" i="82"/>
  <c r="F219" i="82"/>
  <c r="E219" i="82"/>
  <c r="D219" i="82"/>
  <c r="H218" i="82"/>
  <c r="C218" i="82"/>
  <c r="H217" i="82"/>
  <c r="C217" i="82"/>
  <c r="L216" i="82"/>
  <c r="K216" i="82"/>
  <c r="K212" i="82" s="1"/>
  <c r="J216" i="82"/>
  <c r="H216" i="82" s="1"/>
  <c r="I216" i="82"/>
  <c r="G216" i="82"/>
  <c r="F216" i="82"/>
  <c r="E216" i="82"/>
  <c r="D216" i="82"/>
  <c r="H215" i="82"/>
  <c r="C215" i="82"/>
  <c r="L214" i="82"/>
  <c r="K214" i="82"/>
  <c r="J214" i="82"/>
  <c r="I214" i="82"/>
  <c r="H214" i="82" s="1"/>
  <c r="G214" i="82"/>
  <c r="F214" i="82"/>
  <c r="E214" i="82"/>
  <c r="D214" i="82"/>
  <c r="H213" i="82"/>
  <c r="C213" i="82"/>
  <c r="L212" i="82"/>
  <c r="L211" i="82" s="1"/>
  <c r="G212" i="82"/>
  <c r="G211" i="82" s="1"/>
  <c r="E212" i="82"/>
  <c r="E211" i="82" s="1"/>
  <c r="H210" i="82"/>
  <c r="C210" i="82"/>
  <c r="H209" i="82"/>
  <c r="C209" i="82"/>
  <c r="L208" i="82"/>
  <c r="K208" i="82"/>
  <c r="K187" i="82" s="1"/>
  <c r="J208" i="82"/>
  <c r="I208" i="82"/>
  <c r="H208" i="82" s="1"/>
  <c r="G208" i="82"/>
  <c r="F208" i="82"/>
  <c r="E208" i="82"/>
  <c r="D208" i="82"/>
  <c r="H207" i="82"/>
  <c r="C207" i="82"/>
  <c r="H206" i="82"/>
  <c r="C206" i="82"/>
  <c r="H205" i="82"/>
  <c r="C205" i="82"/>
  <c r="H204" i="82"/>
  <c r="C204" i="82"/>
  <c r="H203" i="82"/>
  <c r="C203" i="82"/>
  <c r="H202" i="82"/>
  <c r="C202" i="82"/>
  <c r="H201" i="82"/>
  <c r="C201" i="82"/>
  <c r="H200" i="82"/>
  <c r="C200" i="82"/>
  <c r="L199" i="82"/>
  <c r="K199" i="82"/>
  <c r="J199" i="82"/>
  <c r="I199" i="82"/>
  <c r="G199" i="82"/>
  <c r="G187" i="82" s="1"/>
  <c r="F199" i="82"/>
  <c r="E199" i="82"/>
  <c r="D199" i="82"/>
  <c r="H198" i="82"/>
  <c r="C198" i="82"/>
  <c r="H197" i="82"/>
  <c r="C197" i="82"/>
  <c r="H196" i="82"/>
  <c r="C196" i="82"/>
  <c r="H195" i="82"/>
  <c r="C195" i="82"/>
  <c r="H194" i="82"/>
  <c r="C194" i="82"/>
  <c r="H193" i="82"/>
  <c r="C193" i="82"/>
  <c r="H192" i="82"/>
  <c r="C192" i="82"/>
  <c r="H191" i="82"/>
  <c r="C191" i="82"/>
  <c r="H190" i="82"/>
  <c r="C190" i="82"/>
  <c r="H189" i="82"/>
  <c r="C189" i="82"/>
  <c r="L188" i="82"/>
  <c r="K188" i="82"/>
  <c r="J188" i="82"/>
  <c r="I188" i="82"/>
  <c r="I187" i="82" s="1"/>
  <c r="H188" i="82"/>
  <c r="G188" i="82"/>
  <c r="F188" i="82"/>
  <c r="E188" i="82"/>
  <c r="E187" i="82" s="1"/>
  <c r="D188" i="82"/>
  <c r="J187" i="82"/>
  <c r="H186" i="82"/>
  <c r="C186" i="82"/>
  <c r="H185" i="82"/>
  <c r="C185" i="82"/>
  <c r="H184" i="82"/>
  <c r="C184" i="82"/>
  <c r="L183" i="82"/>
  <c r="K183" i="82"/>
  <c r="J183" i="82"/>
  <c r="I183" i="82"/>
  <c r="G183" i="82"/>
  <c r="F183" i="82"/>
  <c r="E183" i="82"/>
  <c r="D183" i="82"/>
  <c r="H180" i="82"/>
  <c r="C180" i="82"/>
  <c r="L179" i="82"/>
  <c r="K179" i="82"/>
  <c r="K178" i="82" s="1"/>
  <c r="J179" i="82"/>
  <c r="I179" i="82"/>
  <c r="I178" i="82" s="1"/>
  <c r="G179" i="82"/>
  <c r="G178" i="82" s="1"/>
  <c r="F179" i="82"/>
  <c r="E179" i="82"/>
  <c r="D179" i="82"/>
  <c r="L178" i="82"/>
  <c r="E178" i="82"/>
  <c r="D178" i="82"/>
  <c r="H177" i="82"/>
  <c r="C177" i="82"/>
  <c r="H176" i="82"/>
  <c r="C176" i="82"/>
  <c r="L175" i="82"/>
  <c r="K175" i="82"/>
  <c r="J175" i="82"/>
  <c r="I175" i="82"/>
  <c r="I174" i="82" s="1"/>
  <c r="G175" i="82"/>
  <c r="G174" i="82" s="1"/>
  <c r="F175" i="82"/>
  <c r="E175" i="82"/>
  <c r="D175" i="82"/>
  <c r="L174" i="82"/>
  <c r="E174" i="82"/>
  <c r="D174" i="82"/>
  <c r="H173" i="82"/>
  <c r="C173" i="82"/>
  <c r="H172" i="82"/>
  <c r="C172" i="82"/>
  <c r="L171" i="82"/>
  <c r="K171" i="82"/>
  <c r="J171" i="82"/>
  <c r="I171" i="82"/>
  <c r="G171" i="82"/>
  <c r="F171" i="82"/>
  <c r="E171" i="82"/>
  <c r="D171" i="82"/>
  <c r="H170" i="82"/>
  <c r="C170" i="82"/>
  <c r="H169" i="82"/>
  <c r="C169" i="82"/>
  <c r="H168" i="82"/>
  <c r="C168" i="82"/>
  <c r="H167" i="82"/>
  <c r="C167" i="82"/>
  <c r="L166" i="82"/>
  <c r="K166" i="82"/>
  <c r="J166" i="82"/>
  <c r="I166" i="82"/>
  <c r="H166" i="82"/>
  <c r="G166" i="82"/>
  <c r="F166" i="82"/>
  <c r="E166" i="82"/>
  <c r="D166" i="82"/>
  <c r="C166" i="82" s="1"/>
  <c r="H165" i="82"/>
  <c r="C165" i="82"/>
  <c r="H164" i="82"/>
  <c r="C164" i="82"/>
  <c r="H163" i="82"/>
  <c r="C163" i="82"/>
  <c r="L162" i="82"/>
  <c r="K162" i="82"/>
  <c r="H162" i="82" s="1"/>
  <c r="J162" i="82"/>
  <c r="I162" i="82"/>
  <c r="I161" i="82" s="1"/>
  <c r="G162" i="82"/>
  <c r="G161" i="82" s="1"/>
  <c r="G160" i="82" s="1"/>
  <c r="F162" i="82"/>
  <c r="E162" i="82"/>
  <c r="E161" i="82" s="1"/>
  <c r="E160" i="82" s="1"/>
  <c r="D162" i="82"/>
  <c r="K161" i="82"/>
  <c r="K160" i="82" s="1"/>
  <c r="J161" i="82"/>
  <c r="F161" i="82"/>
  <c r="F160" i="82" s="1"/>
  <c r="H159" i="82"/>
  <c r="C159" i="82"/>
  <c r="H158" i="82"/>
  <c r="C158" i="82"/>
  <c r="H157" i="82"/>
  <c r="C157" i="82"/>
  <c r="H156" i="82"/>
  <c r="C156" i="82"/>
  <c r="H155" i="82"/>
  <c r="C155" i="82"/>
  <c r="H154" i="82"/>
  <c r="C154" i="82"/>
  <c r="L153" i="82"/>
  <c r="K153" i="82"/>
  <c r="K152" i="82" s="1"/>
  <c r="J153" i="82"/>
  <c r="I153" i="82"/>
  <c r="I152" i="82" s="1"/>
  <c r="G153" i="82"/>
  <c r="G152" i="82" s="1"/>
  <c r="F153" i="82"/>
  <c r="F152" i="82" s="1"/>
  <c r="E153" i="82"/>
  <c r="D153" i="82"/>
  <c r="L152" i="82"/>
  <c r="E152" i="82"/>
  <c r="D152" i="82"/>
  <c r="H151" i="82"/>
  <c r="C151" i="82"/>
  <c r="H150" i="82"/>
  <c r="C150" i="82"/>
  <c r="H149" i="82"/>
  <c r="C149" i="82"/>
  <c r="H148" i="82"/>
  <c r="C148" i="82"/>
  <c r="L147" i="82"/>
  <c r="K147" i="82"/>
  <c r="J147" i="82"/>
  <c r="I147" i="82"/>
  <c r="G147" i="82"/>
  <c r="F147" i="82"/>
  <c r="E147" i="82"/>
  <c r="D147" i="82"/>
  <c r="H146" i="82"/>
  <c r="C146" i="82"/>
  <c r="H145" i="82"/>
  <c r="C145" i="82"/>
  <c r="H144" i="82"/>
  <c r="C144" i="82"/>
  <c r="H143" i="82"/>
  <c r="C143" i="82"/>
  <c r="H142" i="82"/>
  <c r="C142" i="82"/>
  <c r="H141" i="82"/>
  <c r="C141" i="82"/>
  <c r="H140" i="82"/>
  <c r="C140" i="82"/>
  <c r="H139" i="82"/>
  <c r="C139" i="82"/>
  <c r="L138" i="82"/>
  <c r="K138" i="82"/>
  <c r="J138" i="82"/>
  <c r="I138" i="82"/>
  <c r="H138" i="82" s="1"/>
  <c r="G138" i="82"/>
  <c r="F138" i="82"/>
  <c r="E138" i="82"/>
  <c r="D138" i="82"/>
  <c r="H137" i="82"/>
  <c r="C137" i="82"/>
  <c r="H136" i="82"/>
  <c r="C136" i="82"/>
  <c r="H135" i="82"/>
  <c r="C135" i="82"/>
  <c r="L134" i="82"/>
  <c r="L120" i="82" s="1"/>
  <c r="K134" i="82"/>
  <c r="J134" i="82"/>
  <c r="I134" i="82"/>
  <c r="H134" i="82"/>
  <c r="G134" i="82"/>
  <c r="F134" i="82"/>
  <c r="E134" i="82"/>
  <c r="D134" i="82"/>
  <c r="C134" i="82" s="1"/>
  <c r="H133" i="82"/>
  <c r="C133" i="82"/>
  <c r="H132" i="82"/>
  <c r="C132" i="82"/>
  <c r="L131" i="82"/>
  <c r="K131" i="82"/>
  <c r="J131" i="82"/>
  <c r="I131" i="82"/>
  <c r="G131" i="82"/>
  <c r="F131" i="82"/>
  <c r="E131" i="82"/>
  <c r="D131" i="82"/>
  <c r="H130" i="82"/>
  <c r="C130" i="82"/>
  <c r="H129" i="82"/>
  <c r="C129" i="82"/>
  <c r="H128" i="82"/>
  <c r="C128" i="82"/>
  <c r="H127" i="82"/>
  <c r="C127" i="82"/>
  <c r="L126" i="82"/>
  <c r="K126" i="82"/>
  <c r="J126" i="82"/>
  <c r="I126" i="82"/>
  <c r="H126" i="82" s="1"/>
  <c r="G126" i="82"/>
  <c r="F126" i="82"/>
  <c r="E126" i="82"/>
  <c r="D126" i="82"/>
  <c r="H125" i="82"/>
  <c r="C125" i="82"/>
  <c r="H124" i="82"/>
  <c r="C124" i="82"/>
  <c r="H123" i="82"/>
  <c r="C123" i="82"/>
  <c r="H122" i="82"/>
  <c r="C122" i="82"/>
  <c r="L121" i="82"/>
  <c r="K121" i="82"/>
  <c r="J121" i="82"/>
  <c r="I121" i="82"/>
  <c r="G121" i="82"/>
  <c r="F121" i="82"/>
  <c r="F120" i="82" s="1"/>
  <c r="E121" i="82"/>
  <c r="E120" i="82" s="1"/>
  <c r="D121" i="82"/>
  <c r="K120" i="82"/>
  <c r="I120" i="82"/>
  <c r="G120" i="82"/>
  <c r="H119" i="82"/>
  <c r="C119" i="82"/>
  <c r="H118" i="82"/>
  <c r="C118" i="82"/>
  <c r="H117" i="82"/>
  <c r="C117" i="82"/>
  <c r="H116" i="82"/>
  <c r="C116" i="82"/>
  <c r="H115" i="82"/>
  <c r="C115" i="82"/>
  <c r="L114" i="82"/>
  <c r="K114" i="82"/>
  <c r="J114" i="82"/>
  <c r="I114" i="82"/>
  <c r="H114" i="82" s="1"/>
  <c r="G114" i="82"/>
  <c r="F114" i="82"/>
  <c r="E114" i="82"/>
  <c r="E83" i="82" s="1"/>
  <c r="D114" i="82"/>
  <c r="H113" i="82"/>
  <c r="C113" i="82"/>
  <c r="H112" i="82"/>
  <c r="C112" i="82"/>
  <c r="H111" i="82"/>
  <c r="C111" i="82"/>
  <c r="H110" i="82"/>
  <c r="C110" i="82"/>
  <c r="H109" i="82"/>
  <c r="C109" i="82"/>
  <c r="L108" i="82"/>
  <c r="K108" i="82"/>
  <c r="J108" i="82"/>
  <c r="I108" i="82"/>
  <c r="H108" i="82"/>
  <c r="G108" i="82"/>
  <c r="F108" i="82"/>
  <c r="E108" i="82"/>
  <c r="D108" i="82"/>
  <c r="H107" i="82"/>
  <c r="C107" i="82"/>
  <c r="H106" i="82"/>
  <c r="C106" i="82"/>
  <c r="H105" i="82"/>
  <c r="C105" i="82"/>
  <c r="H104" i="82"/>
  <c r="C104" i="82"/>
  <c r="H103" i="82"/>
  <c r="C103" i="82"/>
  <c r="H102" i="82"/>
  <c r="C102" i="82"/>
  <c r="H101" i="82"/>
  <c r="C101" i="82"/>
  <c r="H100" i="82"/>
  <c r="C100" i="82"/>
  <c r="L99" i="82"/>
  <c r="K99" i="82"/>
  <c r="J99" i="82"/>
  <c r="I99" i="82"/>
  <c r="I83" i="82" s="1"/>
  <c r="G99" i="82"/>
  <c r="F99" i="82"/>
  <c r="E99" i="82"/>
  <c r="D99" i="82"/>
  <c r="C99" i="82" s="1"/>
  <c r="H98" i="82"/>
  <c r="C98" i="82"/>
  <c r="H97" i="82"/>
  <c r="C97" i="82"/>
  <c r="H96" i="82"/>
  <c r="C96" i="82"/>
  <c r="H95" i="82"/>
  <c r="C95" i="82"/>
  <c r="H94" i="82"/>
  <c r="C94" i="82"/>
  <c r="H93" i="82"/>
  <c r="C93" i="82"/>
  <c r="H92" i="82"/>
  <c r="C92" i="82"/>
  <c r="L91" i="82"/>
  <c r="K91" i="82"/>
  <c r="K83" i="82" s="1"/>
  <c r="J91" i="82"/>
  <c r="I91" i="82"/>
  <c r="G91" i="82"/>
  <c r="F91" i="82"/>
  <c r="F83" i="82" s="1"/>
  <c r="E91" i="82"/>
  <c r="D91" i="82"/>
  <c r="H90" i="82"/>
  <c r="C90" i="82"/>
  <c r="H89" i="82"/>
  <c r="C89" i="82"/>
  <c r="H88" i="82"/>
  <c r="C88" i="82"/>
  <c r="H87" i="82"/>
  <c r="C87" i="82"/>
  <c r="H86" i="82"/>
  <c r="C86" i="82"/>
  <c r="L85" i="82"/>
  <c r="K85" i="82"/>
  <c r="J85" i="82"/>
  <c r="G85" i="82"/>
  <c r="F85" i="82"/>
  <c r="E85" i="82"/>
  <c r="D85" i="82"/>
  <c r="H84" i="82"/>
  <c r="C84" i="82"/>
  <c r="G83" i="82"/>
  <c r="H82" i="82"/>
  <c r="C82" i="82"/>
  <c r="H81" i="82"/>
  <c r="C81" i="82"/>
  <c r="L80" i="82"/>
  <c r="K80" i="82"/>
  <c r="J80" i="82"/>
  <c r="J76" i="82" s="1"/>
  <c r="I80" i="82"/>
  <c r="G80" i="82"/>
  <c r="F80" i="82"/>
  <c r="E80" i="82"/>
  <c r="C80" i="82" s="1"/>
  <c r="D80" i="82"/>
  <c r="H79" i="82"/>
  <c r="C79" i="82"/>
  <c r="H78" i="82"/>
  <c r="C78" i="82"/>
  <c r="L77" i="82"/>
  <c r="K77" i="82"/>
  <c r="J77" i="82"/>
  <c r="I77" i="82"/>
  <c r="G77" i="82"/>
  <c r="F77" i="82"/>
  <c r="F76" i="82" s="1"/>
  <c r="E77" i="82"/>
  <c r="D77" i="82"/>
  <c r="L76" i="82"/>
  <c r="K76" i="82"/>
  <c r="G76" i="82"/>
  <c r="D76" i="82"/>
  <c r="H74" i="82"/>
  <c r="C74" i="82"/>
  <c r="H73" i="82"/>
  <c r="C73" i="82"/>
  <c r="H72" i="82"/>
  <c r="C72" i="82"/>
  <c r="H71" i="82"/>
  <c r="C71" i="82"/>
  <c r="H70" i="82"/>
  <c r="C70" i="82"/>
  <c r="L69" i="82"/>
  <c r="K69" i="82"/>
  <c r="K67" i="82" s="1"/>
  <c r="J69" i="82"/>
  <c r="I69" i="82"/>
  <c r="G69" i="82"/>
  <c r="F69" i="82"/>
  <c r="F67" i="82" s="1"/>
  <c r="E69" i="82"/>
  <c r="D69" i="82"/>
  <c r="H68" i="82"/>
  <c r="C68" i="82"/>
  <c r="L67" i="82"/>
  <c r="J67" i="82"/>
  <c r="G67" i="82"/>
  <c r="D67" i="82"/>
  <c r="H66" i="82"/>
  <c r="C66" i="82"/>
  <c r="H65" i="82"/>
  <c r="C65" i="82"/>
  <c r="H64" i="82"/>
  <c r="C64" i="82"/>
  <c r="H63" i="82"/>
  <c r="C63" i="82"/>
  <c r="H62" i="82"/>
  <c r="C62" i="82"/>
  <c r="H61" i="82"/>
  <c r="C61" i="82"/>
  <c r="H60" i="82"/>
  <c r="C60" i="82"/>
  <c r="H59" i="82"/>
  <c r="C59" i="82"/>
  <c r="L58" i="82"/>
  <c r="K58" i="82"/>
  <c r="J58" i="82"/>
  <c r="I58" i="82"/>
  <c r="G58" i="82"/>
  <c r="F58" i="82"/>
  <c r="E58" i="82"/>
  <c r="D58" i="82"/>
  <c r="C58" i="82" s="1"/>
  <c r="H57" i="82"/>
  <c r="C57" i="82"/>
  <c r="H56" i="82"/>
  <c r="C56" i="82"/>
  <c r="L55" i="82"/>
  <c r="K55" i="82"/>
  <c r="J55" i="82"/>
  <c r="J54" i="82" s="1"/>
  <c r="J53" i="82" s="1"/>
  <c r="I55" i="82"/>
  <c r="G55" i="82"/>
  <c r="F55" i="82"/>
  <c r="E55" i="82"/>
  <c r="D55" i="82"/>
  <c r="L54" i="82"/>
  <c r="L53" i="82" s="1"/>
  <c r="D54" i="82"/>
  <c r="D53" i="82" s="1"/>
  <c r="H47" i="82"/>
  <c r="C47" i="82"/>
  <c r="H46" i="82"/>
  <c r="C46" i="82"/>
  <c r="L45" i="82"/>
  <c r="H45" i="82"/>
  <c r="G45" i="82"/>
  <c r="C45" i="82"/>
  <c r="H44" i="82"/>
  <c r="C44" i="82"/>
  <c r="K43" i="82"/>
  <c r="J43" i="82"/>
  <c r="H43" i="82" s="1"/>
  <c r="I43" i="82"/>
  <c r="F43" i="82"/>
  <c r="F20" i="82" s="1"/>
  <c r="E43" i="82"/>
  <c r="D43" i="82"/>
  <c r="H42" i="82"/>
  <c r="C42" i="82"/>
  <c r="I41" i="82"/>
  <c r="H41" i="82"/>
  <c r="D41" i="82"/>
  <c r="C41" i="82"/>
  <c r="H40" i="82"/>
  <c r="C40" i="82"/>
  <c r="H39" i="82"/>
  <c r="C39" i="82"/>
  <c r="H38" i="82"/>
  <c r="C38" i="82"/>
  <c r="H37" i="82"/>
  <c r="C37" i="82"/>
  <c r="K36" i="82"/>
  <c r="H36" i="82"/>
  <c r="F36" i="82"/>
  <c r="C36" i="82"/>
  <c r="H35" i="82"/>
  <c r="C35" i="82"/>
  <c r="H34" i="82"/>
  <c r="C34" i="82"/>
  <c r="K33" i="82"/>
  <c r="H33" i="82"/>
  <c r="F33" i="82"/>
  <c r="C33" i="82"/>
  <c r="H32" i="82"/>
  <c r="C32" i="82"/>
  <c r="K31" i="82"/>
  <c r="H31" i="82"/>
  <c r="F31" i="82"/>
  <c r="C31" i="82"/>
  <c r="H30" i="82"/>
  <c r="C30" i="82"/>
  <c r="H29" i="82"/>
  <c r="C29" i="82"/>
  <c r="H28" i="82"/>
  <c r="C28" i="82"/>
  <c r="K27" i="82"/>
  <c r="H27" i="82"/>
  <c r="F27" i="82"/>
  <c r="C27" i="82"/>
  <c r="F26" i="82"/>
  <c r="C26" i="82" s="1"/>
  <c r="H25" i="82"/>
  <c r="C25" i="82"/>
  <c r="C24" i="82"/>
  <c r="H23" i="82"/>
  <c r="C23" i="82"/>
  <c r="H22" i="82"/>
  <c r="C22" i="82"/>
  <c r="L21" i="82"/>
  <c r="L20" i="82" s="1"/>
  <c r="K21" i="82"/>
  <c r="J21" i="82"/>
  <c r="I21" i="82"/>
  <c r="I275" i="82" s="1"/>
  <c r="G21" i="82"/>
  <c r="F21" i="82"/>
  <c r="F275" i="82" s="1"/>
  <c r="F274" i="82" s="1"/>
  <c r="E21" i="82"/>
  <c r="E275" i="82" s="1"/>
  <c r="E274" i="82" s="1"/>
  <c r="D21" i="82"/>
  <c r="D20" i="82" s="1"/>
  <c r="E20" i="82"/>
  <c r="H284" i="81"/>
  <c r="C284" i="81"/>
  <c r="H283" i="81"/>
  <c r="C283" i="81"/>
  <c r="H282" i="81"/>
  <c r="C282" i="81"/>
  <c r="H281" i="81"/>
  <c r="C281" i="81"/>
  <c r="H280" i="81"/>
  <c r="C280" i="81"/>
  <c r="H279" i="81"/>
  <c r="C279" i="81"/>
  <c r="H278" i="81"/>
  <c r="C278" i="81"/>
  <c r="H277" i="81"/>
  <c r="C277" i="81"/>
  <c r="C276" i="81" s="1"/>
  <c r="L276" i="81"/>
  <c r="K276" i="81"/>
  <c r="J276" i="81"/>
  <c r="I276" i="81"/>
  <c r="H276" i="81"/>
  <c r="G276" i="81"/>
  <c r="F276" i="81"/>
  <c r="E276" i="81"/>
  <c r="D276" i="81"/>
  <c r="H271" i="81"/>
  <c r="C271" i="81"/>
  <c r="H270" i="81"/>
  <c r="C270" i="81"/>
  <c r="L269" i="81"/>
  <c r="K269" i="81"/>
  <c r="J269" i="81"/>
  <c r="I269" i="81"/>
  <c r="G269" i="81"/>
  <c r="F269" i="81"/>
  <c r="E269" i="81"/>
  <c r="D269" i="81"/>
  <c r="H268" i="81"/>
  <c r="C268" i="81"/>
  <c r="L267" i="81"/>
  <c r="K267" i="81"/>
  <c r="J267" i="81"/>
  <c r="J266" i="81" s="1"/>
  <c r="I267" i="81"/>
  <c r="G267" i="81"/>
  <c r="F267" i="81"/>
  <c r="F266" i="81" s="1"/>
  <c r="E267" i="81"/>
  <c r="D267" i="81"/>
  <c r="L266" i="81"/>
  <c r="L265" i="81" s="1"/>
  <c r="K266" i="81"/>
  <c r="K265" i="81" s="1"/>
  <c r="G266" i="81"/>
  <c r="G265" i="81" s="1"/>
  <c r="D266" i="81"/>
  <c r="D265" i="81" s="1"/>
  <c r="J265" i="81"/>
  <c r="F265" i="81"/>
  <c r="H264" i="81"/>
  <c r="C264" i="81"/>
  <c r="L263" i="81"/>
  <c r="K263" i="81"/>
  <c r="J263" i="81"/>
  <c r="I263" i="81"/>
  <c r="G263" i="81"/>
  <c r="F263" i="81"/>
  <c r="E263" i="81"/>
  <c r="D263" i="81"/>
  <c r="D252" i="81" s="1"/>
  <c r="H262" i="81"/>
  <c r="C262" i="81"/>
  <c r="H261" i="81"/>
  <c r="C261" i="81"/>
  <c r="H260" i="81"/>
  <c r="C260" i="81"/>
  <c r="H259" i="81"/>
  <c r="C259" i="81"/>
  <c r="H258" i="81"/>
  <c r="C258" i="81"/>
  <c r="L257" i="81"/>
  <c r="K257" i="81"/>
  <c r="K253" i="81" s="1"/>
  <c r="K252" i="81" s="1"/>
  <c r="J257" i="81"/>
  <c r="I257" i="81"/>
  <c r="G257" i="81"/>
  <c r="F257" i="81"/>
  <c r="C257" i="81" s="1"/>
  <c r="E257" i="81"/>
  <c r="D257" i="81"/>
  <c r="H256" i="81"/>
  <c r="C256" i="81"/>
  <c r="H255" i="81"/>
  <c r="C255" i="81"/>
  <c r="H254" i="81"/>
  <c r="C254" i="81"/>
  <c r="L253" i="81"/>
  <c r="I253" i="81"/>
  <c r="G253" i="81"/>
  <c r="G252" i="81" s="1"/>
  <c r="E253" i="81"/>
  <c r="D253" i="81"/>
  <c r="L252" i="81"/>
  <c r="I252" i="81"/>
  <c r="E252" i="81"/>
  <c r="H251" i="81"/>
  <c r="C251" i="81"/>
  <c r="L250" i="81"/>
  <c r="K250" i="81"/>
  <c r="J250" i="81"/>
  <c r="I250" i="81"/>
  <c r="H250" i="81" s="1"/>
  <c r="G250" i="81"/>
  <c r="F250" i="81"/>
  <c r="E250" i="81"/>
  <c r="D250" i="81"/>
  <c r="H249" i="81"/>
  <c r="C249" i="81"/>
  <c r="H248" i="81"/>
  <c r="C248" i="81"/>
  <c r="H247" i="81"/>
  <c r="C247" i="81"/>
  <c r="H246" i="81"/>
  <c r="C246" i="81"/>
  <c r="L245" i="81"/>
  <c r="K245" i="81"/>
  <c r="J245" i="81"/>
  <c r="H245" i="81" s="1"/>
  <c r="I245" i="81"/>
  <c r="G245" i="81"/>
  <c r="F245" i="81"/>
  <c r="E245" i="81"/>
  <c r="E240" i="81" s="1"/>
  <c r="D245" i="81"/>
  <c r="H244" i="81"/>
  <c r="C244" i="81"/>
  <c r="H243" i="81"/>
  <c r="C243" i="81"/>
  <c r="H242" i="81"/>
  <c r="C242" i="81"/>
  <c r="L241" i="81"/>
  <c r="K241" i="81"/>
  <c r="K240" i="81" s="1"/>
  <c r="J241" i="81"/>
  <c r="I241" i="81"/>
  <c r="G241" i="81"/>
  <c r="G240" i="81" s="1"/>
  <c r="F241" i="81"/>
  <c r="E241" i="81"/>
  <c r="D241" i="81"/>
  <c r="L240" i="81"/>
  <c r="I240" i="81"/>
  <c r="D240" i="81"/>
  <c r="H239" i="81"/>
  <c r="C239" i="81"/>
  <c r="H238" i="81"/>
  <c r="C238" i="81"/>
  <c r="H237" i="81"/>
  <c r="C237" i="81"/>
  <c r="H236" i="81"/>
  <c r="C236" i="81"/>
  <c r="H235" i="81"/>
  <c r="C235" i="81"/>
  <c r="H234" i="81"/>
  <c r="C234" i="81"/>
  <c r="L233" i="81"/>
  <c r="K233" i="81"/>
  <c r="K232" i="81" s="1"/>
  <c r="J233" i="81"/>
  <c r="I233" i="81"/>
  <c r="G233" i="81"/>
  <c r="G232" i="81" s="1"/>
  <c r="F233" i="81"/>
  <c r="E233" i="81"/>
  <c r="D233" i="81"/>
  <c r="L232" i="81"/>
  <c r="I232" i="81"/>
  <c r="E232" i="81"/>
  <c r="D232" i="81"/>
  <c r="H231" i="81"/>
  <c r="C231" i="81"/>
  <c r="H230" i="81"/>
  <c r="C230" i="81"/>
  <c r="H229" i="81"/>
  <c r="C229" i="81"/>
  <c r="H228" i="81"/>
  <c r="C228" i="81"/>
  <c r="L227" i="81"/>
  <c r="K227" i="81"/>
  <c r="J227" i="81"/>
  <c r="I227" i="81"/>
  <c r="G227" i="81"/>
  <c r="F227" i="81"/>
  <c r="E227" i="81"/>
  <c r="D227" i="81"/>
  <c r="H226" i="81"/>
  <c r="C226" i="81"/>
  <c r="H225" i="81"/>
  <c r="C225" i="81"/>
  <c r="H224" i="81"/>
  <c r="C224" i="81"/>
  <c r="H223" i="81"/>
  <c r="C223" i="81"/>
  <c r="H222" i="81"/>
  <c r="C222" i="81"/>
  <c r="H221" i="81"/>
  <c r="C221" i="81"/>
  <c r="H220" i="81"/>
  <c r="C220" i="81"/>
  <c r="L219" i="81"/>
  <c r="K219" i="81"/>
  <c r="J219" i="81"/>
  <c r="I219" i="81"/>
  <c r="G219" i="81"/>
  <c r="F219" i="81"/>
  <c r="E219" i="81"/>
  <c r="D219" i="81"/>
  <c r="H218" i="81"/>
  <c r="C218" i="81"/>
  <c r="H217" i="81"/>
  <c r="C217" i="81"/>
  <c r="L216" i="81"/>
  <c r="K216" i="81"/>
  <c r="J216" i="81"/>
  <c r="H216" i="81" s="1"/>
  <c r="I216" i="81"/>
  <c r="G216" i="81"/>
  <c r="F216" i="81"/>
  <c r="E216" i="81"/>
  <c r="D216" i="81"/>
  <c r="H215" i="81"/>
  <c r="C215" i="81"/>
  <c r="L214" i="81"/>
  <c r="K214" i="81"/>
  <c r="J214" i="81"/>
  <c r="I214" i="81"/>
  <c r="H214" i="81" s="1"/>
  <c r="G214" i="81"/>
  <c r="F214" i="81"/>
  <c r="E214" i="81"/>
  <c r="E212" i="81" s="1"/>
  <c r="E211" i="81" s="1"/>
  <c r="D214" i="81"/>
  <c r="H213" i="81"/>
  <c r="C213" i="81"/>
  <c r="I212" i="81"/>
  <c r="I211" i="81" s="1"/>
  <c r="H210" i="81"/>
  <c r="C210" i="81"/>
  <c r="H209" i="81"/>
  <c r="C209" i="81"/>
  <c r="L208" i="81"/>
  <c r="K208" i="81"/>
  <c r="J208" i="81"/>
  <c r="J187" i="81" s="1"/>
  <c r="I208" i="81"/>
  <c r="H208" i="81" s="1"/>
  <c r="G208" i="81"/>
  <c r="F208" i="81"/>
  <c r="E208" i="81"/>
  <c r="D208" i="81"/>
  <c r="H207" i="81"/>
  <c r="C207" i="81"/>
  <c r="H206" i="81"/>
  <c r="C206" i="81"/>
  <c r="H205" i="81"/>
  <c r="C205" i="81"/>
  <c r="H204" i="81"/>
  <c r="C204" i="81"/>
  <c r="H203" i="81"/>
  <c r="C203" i="81"/>
  <c r="H202" i="81"/>
  <c r="C202" i="81"/>
  <c r="H201" i="81"/>
  <c r="C201" i="81"/>
  <c r="H200" i="81"/>
  <c r="C200" i="81"/>
  <c r="L199" i="81"/>
  <c r="K199" i="81"/>
  <c r="J199" i="81"/>
  <c r="I199" i="81"/>
  <c r="G199" i="81"/>
  <c r="F199" i="81"/>
  <c r="C199" i="81" s="1"/>
  <c r="E199" i="81"/>
  <c r="D199" i="81"/>
  <c r="H198" i="81"/>
  <c r="C198" i="81"/>
  <c r="H197" i="81"/>
  <c r="C197" i="81"/>
  <c r="H196" i="81"/>
  <c r="C196" i="81"/>
  <c r="H195" i="81"/>
  <c r="C195" i="81"/>
  <c r="H194" i="81"/>
  <c r="C194" i="81"/>
  <c r="H193" i="81"/>
  <c r="C193" i="81"/>
  <c r="H192" i="81"/>
  <c r="C192" i="81"/>
  <c r="H191" i="81"/>
  <c r="C191" i="81"/>
  <c r="H190" i="81"/>
  <c r="C190" i="81"/>
  <c r="H189" i="81"/>
  <c r="C189" i="81"/>
  <c r="L188" i="81"/>
  <c r="K188" i="81"/>
  <c r="J188" i="81"/>
  <c r="I188" i="81"/>
  <c r="I187" i="81" s="1"/>
  <c r="G188" i="81"/>
  <c r="G187" i="81" s="1"/>
  <c r="F188" i="81"/>
  <c r="E188" i="81"/>
  <c r="E187" i="81" s="1"/>
  <c r="E182" i="81" s="1"/>
  <c r="D188" i="81"/>
  <c r="K187" i="81"/>
  <c r="H186" i="81"/>
  <c r="C186" i="81"/>
  <c r="H185" i="81"/>
  <c r="C185" i="81"/>
  <c r="H184" i="81"/>
  <c r="C184" i="81"/>
  <c r="L183" i="81"/>
  <c r="K183" i="81"/>
  <c r="J183" i="81"/>
  <c r="I183" i="81"/>
  <c r="G183" i="81"/>
  <c r="F183" i="81"/>
  <c r="E183" i="81"/>
  <c r="D183" i="81"/>
  <c r="H180" i="81"/>
  <c r="C180" i="81"/>
  <c r="L179" i="81"/>
  <c r="K179" i="81"/>
  <c r="K178" i="81" s="1"/>
  <c r="J179" i="81"/>
  <c r="I179" i="81"/>
  <c r="G179" i="81"/>
  <c r="G178" i="81" s="1"/>
  <c r="F179" i="81"/>
  <c r="E179" i="81"/>
  <c r="D179" i="81"/>
  <c r="L178" i="81"/>
  <c r="I178" i="81"/>
  <c r="E178" i="81"/>
  <c r="D178" i="81"/>
  <c r="H177" i="81"/>
  <c r="C177" i="81"/>
  <c r="H176" i="81"/>
  <c r="C176" i="81"/>
  <c r="L175" i="81"/>
  <c r="K175" i="81"/>
  <c r="J175" i="81"/>
  <c r="I175" i="81"/>
  <c r="G175" i="81"/>
  <c r="G174" i="81" s="1"/>
  <c r="F175" i="81"/>
  <c r="E175" i="81"/>
  <c r="D175" i="81"/>
  <c r="L174" i="81"/>
  <c r="I174" i="81"/>
  <c r="E174" i="81"/>
  <c r="D174" i="81"/>
  <c r="H173" i="81"/>
  <c r="C173" i="81"/>
  <c r="H172" i="81"/>
  <c r="C172" i="81"/>
  <c r="L171" i="81"/>
  <c r="K171" i="81"/>
  <c r="J171" i="81"/>
  <c r="I171" i="81"/>
  <c r="G171" i="81"/>
  <c r="F171" i="81"/>
  <c r="C171" i="81" s="1"/>
  <c r="E171" i="81"/>
  <c r="D171" i="81"/>
  <c r="H170" i="81"/>
  <c r="C170" i="81"/>
  <c r="H169" i="81"/>
  <c r="C169" i="81"/>
  <c r="H168" i="81"/>
  <c r="C168" i="81"/>
  <c r="H167" i="81"/>
  <c r="C167" i="81"/>
  <c r="L166" i="81"/>
  <c r="K166" i="81"/>
  <c r="K161" i="81" s="1"/>
  <c r="K160" i="81" s="1"/>
  <c r="J166" i="81"/>
  <c r="I166" i="81"/>
  <c r="H166" i="81" s="1"/>
  <c r="G166" i="81"/>
  <c r="G161" i="81" s="1"/>
  <c r="G160" i="81" s="1"/>
  <c r="F166" i="81"/>
  <c r="E166" i="81"/>
  <c r="E161" i="81" s="1"/>
  <c r="E160" i="81" s="1"/>
  <c r="D166" i="81"/>
  <c r="H165" i="81"/>
  <c r="C165" i="81"/>
  <c r="H164" i="81"/>
  <c r="C164" i="81"/>
  <c r="H163" i="81"/>
  <c r="C163" i="81"/>
  <c r="L162" i="81"/>
  <c r="L161" i="81" s="1"/>
  <c r="L160" i="81" s="1"/>
  <c r="K162" i="81"/>
  <c r="J162" i="81"/>
  <c r="H162" i="81" s="1"/>
  <c r="I162" i="81"/>
  <c r="G162" i="81"/>
  <c r="F162" i="81"/>
  <c r="F161" i="81" s="1"/>
  <c r="F160" i="81" s="1"/>
  <c r="E162" i="81"/>
  <c r="D162" i="81"/>
  <c r="J161" i="81"/>
  <c r="J160" i="81" s="1"/>
  <c r="H159" i="81"/>
  <c r="C159" i="81"/>
  <c r="H158" i="81"/>
  <c r="C158" i="81"/>
  <c r="H157" i="81"/>
  <c r="C157" i="81"/>
  <c r="H156" i="81"/>
  <c r="C156" i="81"/>
  <c r="H155" i="81"/>
  <c r="C155" i="81"/>
  <c r="H154" i="81"/>
  <c r="C154" i="81"/>
  <c r="L153" i="81"/>
  <c r="K153" i="81"/>
  <c r="K152" i="81" s="1"/>
  <c r="J153" i="81"/>
  <c r="I153" i="81"/>
  <c r="I152" i="81" s="1"/>
  <c r="G153" i="81"/>
  <c r="G152" i="81" s="1"/>
  <c r="F153" i="81"/>
  <c r="E153" i="81"/>
  <c r="D153" i="81"/>
  <c r="L152" i="81"/>
  <c r="E152" i="81"/>
  <c r="D152" i="81"/>
  <c r="H151" i="81"/>
  <c r="C151" i="81"/>
  <c r="H150" i="81"/>
  <c r="C150" i="81"/>
  <c r="H149" i="81"/>
  <c r="C149" i="81"/>
  <c r="H148" i="81"/>
  <c r="C148" i="81"/>
  <c r="L147" i="81"/>
  <c r="K147" i="81"/>
  <c r="J147" i="81"/>
  <c r="I147" i="81"/>
  <c r="G147" i="81"/>
  <c r="F147" i="81"/>
  <c r="E147" i="81"/>
  <c r="D147" i="81"/>
  <c r="H146" i="81"/>
  <c r="C146" i="81"/>
  <c r="H145" i="81"/>
  <c r="C145" i="81"/>
  <c r="H144" i="81"/>
  <c r="C144" i="81"/>
  <c r="H143" i="81"/>
  <c r="C143" i="81"/>
  <c r="H142" i="81"/>
  <c r="C142" i="81"/>
  <c r="H141" i="81"/>
  <c r="C141" i="81"/>
  <c r="H140" i="81"/>
  <c r="C140" i="81"/>
  <c r="H139" i="81"/>
  <c r="C139" i="81"/>
  <c r="L138" i="81"/>
  <c r="K138" i="81"/>
  <c r="J138" i="81"/>
  <c r="I138" i="81"/>
  <c r="H138" i="81" s="1"/>
  <c r="G138" i="81"/>
  <c r="F138" i="81"/>
  <c r="E138" i="81"/>
  <c r="D138" i="81"/>
  <c r="H137" i="81"/>
  <c r="C137" i="81"/>
  <c r="H136" i="81"/>
  <c r="C136" i="81"/>
  <c r="H135" i="81"/>
  <c r="C135" i="81"/>
  <c r="L134" i="81"/>
  <c r="L120" i="81" s="1"/>
  <c r="K134" i="81"/>
  <c r="J134" i="81"/>
  <c r="I134" i="81"/>
  <c r="H134" i="81"/>
  <c r="G134" i="81"/>
  <c r="F134" i="81"/>
  <c r="E134" i="81"/>
  <c r="D134" i="81"/>
  <c r="C134" i="81" s="1"/>
  <c r="H133" i="81"/>
  <c r="C133" i="81"/>
  <c r="H132" i="81"/>
  <c r="C132" i="81"/>
  <c r="L131" i="81"/>
  <c r="K131" i="81"/>
  <c r="J131" i="81"/>
  <c r="I131" i="81"/>
  <c r="G131" i="81"/>
  <c r="F131" i="81"/>
  <c r="E131" i="81"/>
  <c r="D131" i="81"/>
  <c r="H130" i="81"/>
  <c r="C130" i="81"/>
  <c r="H129" i="81"/>
  <c r="C129" i="81"/>
  <c r="H128" i="81"/>
  <c r="C128" i="81"/>
  <c r="H127" i="81"/>
  <c r="C127" i="81"/>
  <c r="L126" i="81"/>
  <c r="K126" i="81"/>
  <c r="J126" i="81"/>
  <c r="I126" i="81"/>
  <c r="H126" i="81" s="1"/>
  <c r="G126" i="81"/>
  <c r="F126" i="81"/>
  <c r="E126" i="81"/>
  <c r="D126" i="81"/>
  <c r="H125" i="81"/>
  <c r="C125" i="81"/>
  <c r="H124" i="81"/>
  <c r="C124" i="81"/>
  <c r="H123" i="81"/>
  <c r="C123" i="81"/>
  <c r="H122" i="81"/>
  <c r="C122" i="81"/>
  <c r="L121" i="81"/>
  <c r="K121" i="81"/>
  <c r="K120" i="81" s="1"/>
  <c r="J121" i="81"/>
  <c r="I121" i="81"/>
  <c r="G121" i="81"/>
  <c r="F121" i="81"/>
  <c r="E121" i="81"/>
  <c r="E120" i="81" s="1"/>
  <c r="D121" i="81"/>
  <c r="G120" i="81"/>
  <c r="H119" i="81"/>
  <c r="C119" i="81"/>
  <c r="H118" i="81"/>
  <c r="C118" i="81"/>
  <c r="H117" i="81"/>
  <c r="C117" i="81"/>
  <c r="H116" i="81"/>
  <c r="C116" i="81"/>
  <c r="H115" i="81"/>
  <c r="C115" i="81"/>
  <c r="L114" i="81"/>
  <c r="K114" i="81"/>
  <c r="J114" i="81"/>
  <c r="I114" i="81"/>
  <c r="H114" i="81"/>
  <c r="G114" i="81"/>
  <c r="F114" i="81"/>
  <c r="E114" i="81"/>
  <c r="D114" i="81"/>
  <c r="C114" i="81" s="1"/>
  <c r="H113" i="81"/>
  <c r="C113" i="81"/>
  <c r="H112" i="81"/>
  <c r="C112" i="81"/>
  <c r="H111" i="81"/>
  <c r="C111" i="81"/>
  <c r="H110" i="81"/>
  <c r="C110" i="81"/>
  <c r="H109" i="81"/>
  <c r="C109" i="81"/>
  <c r="L108" i="81"/>
  <c r="K108" i="81"/>
  <c r="K83" i="81" s="1"/>
  <c r="J108" i="81"/>
  <c r="I108" i="81"/>
  <c r="H108" i="81" s="1"/>
  <c r="G108" i="81"/>
  <c r="F108" i="81"/>
  <c r="E108" i="81"/>
  <c r="D108" i="81"/>
  <c r="H107" i="81"/>
  <c r="C107" i="81"/>
  <c r="H106" i="81"/>
  <c r="C106" i="81"/>
  <c r="H105" i="81"/>
  <c r="C105" i="81"/>
  <c r="H104" i="81"/>
  <c r="C104" i="81"/>
  <c r="H103" i="81"/>
  <c r="C103" i="81"/>
  <c r="H102" i="81"/>
  <c r="C102" i="81"/>
  <c r="H101" i="81"/>
  <c r="C101" i="81"/>
  <c r="H100" i="81"/>
  <c r="C100" i="81"/>
  <c r="L99" i="81"/>
  <c r="K99" i="81"/>
  <c r="J99" i="81"/>
  <c r="I99" i="81"/>
  <c r="G99" i="81"/>
  <c r="F99" i="81"/>
  <c r="E99" i="81"/>
  <c r="D99" i="81"/>
  <c r="H98" i="81"/>
  <c r="C98" i="81"/>
  <c r="H97" i="81"/>
  <c r="C97" i="81"/>
  <c r="H96" i="81"/>
  <c r="C96" i="81"/>
  <c r="H95" i="81"/>
  <c r="C95" i="81"/>
  <c r="H94" i="81"/>
  <c r="C94" i="81"/>
  <c r="H93" i="81"/>
  <c r="C93" i="81"/>
  <c r="H92" i="81"/>
  <c r="C92" i="81"/>
  <c r="L91" i="81"/>
  <c r="K91" i="81"/>
  <c r="J91" i="81"/>
  <c r="H91" i="81" s="1"/>
  <c r="I91" i="81"/>
  <c r="G91" i="81"/>
  <c r="F91" i="81"/>
  <c r="E91" i="81"/>
  <c r="E83" i="81" s="1"/>
  <c r="D91" i="81"/>
  <c r="H90" i="81"/>
  <c r="C90" i="81"/>
  <c r="H89" i="81"/>
  <c r="C89" i="81"/>
  <c r="H88" i="81"/>
  <c r="C88" i="81"/>
  <c r="H87" i="81"/>
  <c r="C87" i="81"/>
  <c r="H86" i="81"/>
  <c r="C86" i="81"/>
  <c r="L85" i="81"/>
  <c r="K85" i="81"/>
  <c r="J85" i="81"/>
  <c r="I85" i="81"/>
  <c r="G85" i="81"/>
  <c r="F85" i="81"/>
  <c r="E85" i="81"/>
  <c r="D85" i="81"/>
  <c r="H84" i="81"/>
  <c r="C84" i="81"/>
  <c r="I83" i="81"/>
  <c r="G83" i="81"/>
  <c r="F83" i="81"/>
  <c r="H82" i="81"/>
  <c r="C82" i="81"/>
  <c r="H81" i="81"/>
  <c r="C81" i="81"/>
  <c r="L80" i="81"/>
  <c r="K80" i="81"/>
  <c r="J80" i="81"/>
  <c r="I80" i="81"/>
  <c r="H80" i="81" s="1"/>
  <c r="G80" i="81"/>
  <c r="F80" i="81"/>
  <c r="E80" i="81"/>
  <c r="D80" i="81"/>
  <c r="H79" i="81"/>
  <c r="C79" i="81"/>
  <c r="H78" i="81"/>
  <c r="C78" i="81"/>
  <c r="L77" i="81"/>
  <c r="K77" i="81"/>
  <c r="J77" i="81"/>
  <c r="I77" i="81"/>
  <c r="G77" i="81"/>
  <c r="G76" i="81" s="1"/>
  <c r="F77" i="81"/>
  <c r="E77" i="81"/>
  <c r="E76" i="81" s="1"/>
  <c r="E75" i="81" s="1"/>
  <c r="D77" i="81"/>
  <c r="I76" i="81"/>
  <c r="H74" i="81"/>
  <c r="C74" i="81"/>
  <c r="H73" i="81"/>
  <c r="C73" i="81"/>
  <c r="H72" i="81"/>
  <c r="C72" i="81"/>
  <c r="H71" i="81"/>
  <c r="C71" i="81"/>
  <c r="H70" i="81"/>
  <c r="C70" i="81"/>
  <c r="L69" i="81"/>
  <c r="L67" i="81" s="1"/>
  <c r="K69" i="81"/>
  <c r="J69" i="81"/>
  <c r="I69" i="81"/>
  <c r="G69" i="81"/>
  <c r="G67" i="81" s="1"/>
  <c r="F69" i="81"/>
  <c r="E69" i="81"/>
  <c r="D69" i="81"/>
  <c r="H68" i="81"/>
  <c r="C68" i="81"/>
  <c r="K67" i="81"/>
  <c r="I67" i="81"/>
  <c r="F67" i="81"/>
  <c r="E67" i="81"/>
  <c r="D67" i="81"/>
  <c r="H66" i="81"/>
  <c r="C66" i="81"/>
  <c r="H65" i="81"/>
  <c r="C65" i="81"/>
  <c r="H64" i="81"/>
  <c r="C64" i="81"/>
  <c r="H63" i="81"/>
  <c r="C63" i="81"/>
  <c r="H62" i="81"/>
  <c r="C62" i="81"/>
  <c r="H61" i="81"/>
  <c r="C61" i="81"/>
  <c r="H60" i="81"/>
  <c r="C60" i="81"/>
  <c r="H59" i="81"/>
  <c r="C59" i="81"/>
  <c r="L58" i="81"/>
  <c r="K58" i="81"/>
  <c r="J58" i="81"/>
  <c r="I58" i="81"/>
  <c r="H58" i="81" s="1"/>
  <c r="G58" i="81"/>
  <c r="F58" i="81"/>
  <c r="E58" i="81"/>
  <c r="D58" i="81"/>
  <c r="H57" i="81"/>
  <c r="C57" i="81"/>
  <c r="H56" i="81"/>
  <c r="C56" i="81"/>
  <c r="L55" i="81"/>
  <c r="K55" i="81"/>
  <c r="K54" i="81" s="1"/>
  <c r="K53" i="81" s="1"/>
  <c r="J55" i="81"/>
  <c r="I55" i="81"/>
  <c r="G55" i="81"/>
  <c r="G54" i="81" s="1"/>
  <c r="F55" i="81"/>
  <c r="E55" i="81"/>
  <c r="E54" i="81" s="1"/>
  <c r="E53" i="81" s="1"/>
  <c r="D55" i="81"/>
  <c r="H47" i="81"/>
  <c r="C47" i="81"/>
  <c r="H46" i="81"/>
  <c r="C46" i="81"/>
  <c r="L45" i="81"/>
  <c r="H45" i="81" s="1"/>
  <c r="G45" i="81"/>
  <c r="H44" i="81"/>
  <c r="C44" i="81"/>
  <c r="K43" i="81"/>
  <c r="H43" i="81" s="1"/>
  <c r="J43" i="81"/>
  <c r="I43" i="81"/>
  <c r="F43" i="81"/>
  <c r="C43" i="81" s="1"/>
  <c r="E43" i="81"/>
  <c r="D43" i="81"/>
  <c r="H42" i="81"/>
  <c r="C42" i="81"/>
  <c r="I41" i="81"/>
  <c r="H41" i="81" s="1"/>
  <c r="D41" i="81"/>
  <c r="C41" i="81" s="1"/>
  <c r="H40" i="81"/>
  <c r="C40" i="81"/>
  <c r="H39" i="81"/>
  <c r="C39" i="81"/>
  <c r="H38" i="81"/>
  <c r="C38" i="81"/>
  <c r="H37" i="81"/>
  <c r="C37" i="81"/>
  <c r="K36" i="81"/>
  <c r="H36" i="81" s="1"/>
  <c r="F36" i="81"/>
  <c r="C36" i="81" s="1"/>
  <c r="H35" i="81"/>
  <c r="C35" i="81"/>
  <c r="H34" i="81"/>
  <c r="C34" i="81"/>
  <c r="K33" i="81"/>
  <c r="H33" i="81"/>
  <c r="F33" i="81"/>
  <c r="C33" i="81" s="1"/>
  <c r="H32" i="81"/>
  <c r="C32" i="81"/>
  <c r="K31" i="81"/>
  <c r="F31" i="81"/>
  <c r="C31" i="81"/>
  <c r="H30" i="81"/>
  <c r="C30" i="81"/>
  <c r="H29" i="81"/>
  <c r="C29" i="81"/>
  <c r="H28" i="81"/>
  <c r="C28" i="81"/>
  <c r="K27" i="81"/>
  <c r="H27" i="81" s="1"/>
  <c r="F27" i="81"/>
  <c r="C27" i="81" s="1"/>
  <c r="F26" i="81"/>
  <c r="H25" i="81"/>
  <c r="C25" i="81"/>
  <c r="C24" i="81"/>
  <c r="H23" i="81"/>
  <c r="C23" i="81"/>
  <c r="H22" i="81"/>
  <c r="C22" i="81"/>
  <c r="L21" i="81"/>
  <c r="K21" i="81"/>
  <c r="J21" i="81"/>
  <c r="J275" i="81" s="1"/>
  <c r="J274" i="81" s="1"/>
  <c r="I21" i="81"/>
  <c r="I275" i="81" s="1"/>
  <c r="H21" i="81"/>
  <c r="G21" i="81"/>
  <c r="G275" i="81" s="1"/>
  <c r="F21" i="81"/>
  <c r="E21" i="81"/>
  <c r="E275" i="81" s="1"/>
  <c r="D21" i="81"/>
  <c r="H284" i="80"/>
  <c r="C284" i="80"/>
  <c r="H283" i="80"/>
  <c r="C283" i="80"/>
  <c r="H282" i="80"/>
  <c r="C282" i="80"/>
  <c r="H281" i="80"/>
  <c r="C281" i="80"/>
  <c r="H280" i="80"/>
  <c r="C280" i="80"/>
  <c r="H279" i="80"/>
  <c r="C279" i="80"/>
  <c r="H278" i="80"/>
  <c r="C278" i="80"/>
  <c r="H277" i="80"/>
  <c r="C277" i="80"/>
  <c r="L276" i="80"/>
  <c r="K276" i="80"/>
  <c r="J276" i="80"/>
  <c r="I276" i="80"/>
  <c r="H276" i="80"/>
  <c r="G276" i="80"/>
  <c r="F276" i="80"/>
  <c r="E276" i="80"/>
  <c r="D276" i="80"/>
  <c r="C276" i="80"/>
  <c r="H271" i="80"/>
  <c r="C271" i="80"/>
  <c r="H270" i="80"/>
  <c r="C270" i="80"/>
  <c r="L269" i="80"/>
  <c r="K269" i="80"/>
  <c r="J269" i="80"/>
  <c r="I269" i="80"/>
  <c r="G269" i="80"/>
  <c r="F269" i="80"/>
  <c r="E269" i="80"/>
  <c r="D269" i="80"/>
  <c r="H268" i="80"/>
  <c r="C268" i="80"/>
  <c r="L267" i="80"/>
  <c r="K267" i="80"/>
  <c r="J267" i="80"/>
  <c r="I267" i="80"/>
  <c r="G267" i="80"/>
  <c r="F267" i="80"/>
  <c r="F266" i="80" s="1"/>
  <c r="F265" i="80" s="1"/>
  <c r="E267" i="80"/>
  <c r="E266" i="80" s="1"/>
  <c r="E265" i="80" s="1"/>
  <c r="D267" i="80"/>
  <c r="L266" i="80"/>
  <c r="L265" i="80" s="1"/>
  <c r="K266" i="80"/>
  <c r="I266" i="80"/>
  <c r="I265" i="80" s="1"/>
  <c r="G266" i="80"/>
  <c r="D266" i="80"/>
  <c r="K265" i="80"/>
  <c r="G265" i="80"/>
  <c r="H264" i="80"/>
  <c r="C264" i="80"/>
  <c r="L263" i="80"/>
  <c r="K263" i="80"/>
  <c r="J263" i="80"/>
  <c r="H263" i="80" s="1"/>
  <c r="I263" i="80"/>
  <c r="G263" i="80"/>
  <c r="F263" i="80"/>
  <c r="E263" i="80"/>
  <c r="E252" i="80" s="1"/>
  <c r="D263" i="80"/>
  <c r="H262" i="80"/>
  <c r="C262" i="80"/>
  <c r="H261" i="80"/>
  <c r="C261" i="80"/>
  <c r="H260" i="80"/>
  <c r="C260" i="80"/>
  <c r="H259" i="80"/>
  <c r="C259" i="80"/>
  <c r="H258" i="80"/>
  <c r="C258" i="80"/>
  <c r="L257" i="80"/>
  <c r="L253" i="80" s="1"/>
  <c r="L252" i="80" s="1"/>
  <c r="K257" i="80"/>
  <c r="J257" i="80"/>
  <c r="I257" i="80"/>
  <c r="G257" i="80"/>
  <c r="G253" i="80" s="1"/>
  <c r="G252" i="80" s="1"/>
  <c r="F257" i="80"/>
  <c r="F253" i="80" s="1"/>
  <c r="F252" i="80" s="1"/>
  <c r="E257" i="80"/>
  <c r="D257" i="80"/>
  <c r="H256" i="80"/>
  <c r="C256" i="80"/>
  <c r="H255" i="80"/>
  <c r="C255" i="80"/>
  <c r="H254" i="80"/>
  <c r="C254" i="80"/>
  <c r="K253" i="80"/>
  <c r="J253" i="80"/>
  <c r="J252" i="80" s="1"/>
  <c r="I253" i="80"/>
  <c r="E253" i="80"/>
  <c r="D253" i="80"/>
  <c r="D252" i="80" s="1"/>
  <c r="K252" i="80"/>
  <c r="I252" i="80"/>
  <c r="H251" i="80"/>
  <c r="C251" i="80"/>
  <c r="L250" i="80"/>
  <c r="K250" i="80"/>
  <c r="J250" i="80"/>
  <c r="I250" i="80"/>
  <c r="H250" i="80" s="1"/>
  <c r="G250" i="80"/>
  <c r="F250" i="80"/>
  <c r="E250" i="80"/>
  <c r="D250" i="80"/>
  <c r="H249" i="80"/>
  <c r="C249" i="80"/>
  <c r="H248" i="80"/>
  <c r="C248" i="80"/>
  <c r="H247" i="80"/>
  <c r="C247" i="80"/>
  <c r="H246" i="80"/>
  <c r="C246" i="80"/>
  <c r="L245" i="80"/>
  <c r="K245" i="80"/>
  <c r="J245" i="80"/>
  <c r="H245" i="80" s="1"/>
  <c r="I245" i="80"/>
  <c r="G245" i="80"/>
  <c r="F245" i="80"/>
  <c r="E245" i="80"/>
  <c r="D245" i="80"/>
  <c r="H244" i="80"/>
  <c r="C244" i="80"/>
  <c r="H243" i="80"/>
  <c r="C243" i="80"/>
  <c r="H242" i="80"/>
  <c r="C242" i="80"/>
  <c r="L241" i="80"/>
  <c r="K241" i="80"/>
  <c r="J241" i="80"/>
  <c r="I241" i="80"/>
  <c r="G241" i="80"/>
  <c r="G240" i="80" s="1"/>
  <c r="F241" i="80"/>
  <c r="E241" i="80"/>
  <c r="D241" i="80"/>
  <c r="L240" i="80"/>
  <c r="K240" i="80"/>
  <c r="I240" i="80"/>
  <c r="E240" i="80"/>
  <c r="D240" i="80"/>
  <c r="H239" i="80"/>
  <c r="C239" i="80"/>
  <c r="H238" i="80"/>
  <c r="C238" i="80"/>
  <c r="H237" i="80"/>
  <c r="C237" i="80"/>
  <c r="H236" i="80"/>
  <c r="C236" i="80"/>
  <c r="H235" i="80"/>
  <c r="C235" i="80"/>
  <c r="H234" i="80"/>
  <c r="C234" i="80"/>
  <c r="L233" i="80"/>
  <c r="K233" i="80"/>
  <c r="J233" i="80"/>
  <c r="I233" i="80"/>
  <c r="G233" i="80"/>
  <c r="G232" i="80" s="1"/>
  <c r="F233" i="80"/>
  <c r="F232" i="80" s="1"/>
  <c r="E233" i="80"/>
  <c r="E232" i="80" s="1"/>
  <c r="D233" i="80"/>
  <c r="L232" i="80"/>
  <c r="K232" i="80"/>
  <c r="I232" i="80"/>
  <c r="D232" i="80"/>
  <c r="H231" i="80"/>
  <c r="C231" i="80"/>
  <c r="H230" i="80"/>
  <c r="C230" i="80"/>
  <c r="H229" i="80"/>
  <c r="C229" i="80"/>
  <c r="H228" i="80"/>
  <c r="C228" i="80"/>
  <c r="L227" i="80"/>
  <c r="K227" i="80"/>
  <c r="J227" i="80"/>
  <c r="I227" i="80"/>
  <c r="G227" i="80"/>
  <c r="G212" i="80" s="1"/>
  <c r="F227" i="80"/>
  <c r="E227" i="80"/>
  <c r="D227" i="80"/>
  <c r="H226" i="80"/>
  <c r="C226" i="80"/>
  <c r="H225" i="80"/>
  <c r="C225" i="80"/>
  <c r="H224" i="80"/>
  <c r="C224" i="80"/>
  <c r="H223" i="80"/>
  <c r="C223" i="80"/>
  <c r="H222" i="80"/>
  <c r="C222" i="80"/>
  <c r="H221" i="80"/>
  <c r="C221" i="80"/>
  <c r="H220" i="80"/>
  <c r="C220" i="80"/>
  <c r="L219" i="80"/>
  <c r="K219" i="80"/>
  <c r="J219" i="80"/>
  <c r="I219" i="80"/>
  <c r="G219" i="80"/>
  <c r="F219" i="80"/>
  <c r="E219" i="80"/>
  <c r="D219" i="80"/>
  <c r="H218" i="80"/>
  <c r="C218" i="80"/>
  <c r="H217" i="80"/>
  <c r="C217" i="80"/>
  <c r="L216" i="80"/>
  <c r="K216" i="80"/>
  <c r="J216" i="80"/>
  <c r="I216" i="80"/>
  <c r="H216" i="80" s="1"/>
  <c r="G216" i="80"/>
  <c r="F216" i="80"/>
  <c r="E216" i="80"/>
  <c r="D216" i="80"/>
  <c r="H215" i="80"/>
  <c r="C215" i="80"/>
  <c r="L214" i="80"/>
  <c r="K214" i="80"/>
  <c r="J214" i="80"/>
  <c r="I214" i="80"/>
  <c r="H214" i="80" s="1"/>
  <c r="G214" i="80"/>
  <c r="F214" i="80"/>
  <c r="E214" i="80"/>
  <c r="D214" i="80"/>
  <c r="H213" i="80"/>
  <c r="C213" i="80"/>
  <c r="L212" i="80"/>
  <c r="L211" i="80" s="1"/>
  <c r="K212" i="80"/>
  <c r="E212" i="80"/>
  <c r="D212" i="80"/>
  <c r="K211" i="80"/>
  <c r="H210" i="80"/>
  <c r="C210" i="80"/>
  <c r="H209" i="80"/>
  <c r="C209" i="80"/>
  <c r="L208" i="80"/>
  <c r="K208" i="80"/>
  <c r="J208" i="80"/>
  <c r="I208" i="80"/>
  <c r="H208" i="80"/>
  <c r="G208" i="80"/>
  <c r="F208" i="80"/>
  <c r="E208" i="80"/>
  <c r="D208" i="80"/>
  <c r="C208" i="80" s="1"/>
  <c r="H207" i="80"/>
  <c r="C207" i="80"/>
  <c r="H206" i="80"/>
  <c r="C206" i="80"/>
  <c r="H205" i="80"/>
  <c r="C205" i="80"/>
  <c r="H204" i="80"/>
  <c r="C204" i="80"/>
  <c r="H203" i="80"/>
  <c r="C203" i="80"/>
  <c r="H202" i="80"/>
  <c r="C202" i="80"/>
  <c r="H201" i="80"/>
  <c r="C201" i="80"/>
  <c r="H200" i="80"/>
  <c r="C200" i="80"/>
  <c r="L199" i="80"/>
  <c r="K199" i="80"/>
  <c r="J199" i="80"/>
  <c r="I199" i="80"/>
  <c r="G199" i="80"/>
  <c r="F199" i="80"/>
  <c r="E199" i="80"/>
  <c r="D199" i="80"/>
  <c r="H198" i="80"/>
  <c r="C198" i="80"/>
  <c r="H197" i="80"/>
  <c r="C197" i="80"/>
  <c r="H196" i="80"/>
  <c r="C196" i="80"/>
  <c r="H195" i="80"/>
  <c r="C195" i="80"/>
  <c r="H194" i="80"/>
  <c r="C194" i="80"/>
  <c r="H193" i="80"/>
  <c r="C193" i="80"/>
  <c r="H192" i="80"/>
  <c r="C192" i="80"/>
  <c r="H191" i="80"/>
  <c r="C191" i="80"/>
  <c r="H190" i="80"/>
  <c r="C190" i="80"/>
  <c r="H189" i="80"/>
  <c r="C189" i="80"/>
  <c r="L188" i="80"/>
  <c r="K188" i="80"/>
  <c r="J188" i="80"/>
  <c r="I188" i="80"/>
  <c r="H188" i="80" s="1"/>
  <c r="G188" i="80"/>
  <c r="F188" i="80"/>
  <c r="E188" i="80"/>
  <c r="E187" i="80" s="1"/>
  <c r="D188" i="80"/>
  <c r="K187" i="80"/>
  <c r="J187" i="80"/>
  <c r="I187" i="80"/>
  <c r="I182" i="80" s="1"/>
  <c r="G187" i="80"/>
  <c r="F187" i="80"/>
  <c r="H186" i="80"/>
  <c r="C186" i="80"/>
  <c r="H185" i="80"/>
  <c r="C185" i="80"/>
  <c r="H184" i="80"/>
  <c r="C184" i="80"/>
  <c r="L183" i="80"/>
  <c r="K183" i="80"/>
  <c r="J183" i="80"/>
  <c r="I183" i="80"/>
  <c r="G183" i="80"/>
  <c r="F183" i="80"/>
  <c r="E183" i="80"/>
  <c r="D183" i="80"/>
  <c r="K182" i="80"/>
  <c r="G182" i="80"/>
  <c r="K181" i="80"/>
  <c r="H180" i="80"/>
  <c r="C180" i="80"/>
  <c r="L179" i="80"/>
  <c r="K179" i="80"/>
  <c r="J179" i="80"/>
  <c r="J178" i="80" s="1"/>
  <c r="I179" i="80"/>
  <c r="G179" i="80"/>
  <c r="F179" i="80"/>
  <c r="E179" i="80"/>
  <c r="E178" i="80" s="1"/>
  <c r="E174" i="80" s="1"/>
  <c r="D179" i="80"/>
  <c r="L178" i="80"/>
  <c r="K178" i="80"/>
  <c r="I178" i="80"/>
  <c r="I174" i="80" s="1"/>
  <c r="G178" i="80"/>
  <c r="D178" i="80"/>
  <c r="H177" i="80"/>
  <c r="C177" i="80"/>
  <c r="H176" i="80"/>
  <c r="C176" i="80"/>
  <c r="L175" i="80"/>
  <c r="K175" i="80"/>
  <c r="J175" i="80"/>
  <c r="I175" i="80"/>
  <c r="G175" i="80"/>
  <c r="G174" i="80" s="1"/>
  <c r="F175" i="80"/>
  <c r="E175" i="80"/>
  <c r="D175" i="80"/>
  <c r="K174" i="80"/>
  <c r="H173" i="80"/>
  <c r="C173" i="80"/>
  <c r="H172" i="80"/>
  <c r="C172" i="80"/>
  <c r="L171" i="80"/>
  <c r="K171" i="80"/>
  <c r="J171" i="80"/>
  <c r="I171" i="80"/>
  <c r="G171" i="80"/>
  <c r="F171" i="80"/>
  <c r="E171" i="80"/>
  <c r="D171" i="80"/>
  <c r="H170" i="80"/>
  <c r="C170" i="80"/>
  <c r="H169" i="80"/>
  <c r="C169" i="80"/>
  <c r="H168" i="80"/>
  <c r="C168" i="80"/>
  <c r="H167" i="80"/>
  <c r="C167" i="80"/>
  <c r="L166" i="80"/>
  <c r="K166" i="80"/>
  <c r="J166" i="80"/>
  <c r="I166" i="80"/>
  <c r="H166" i="80"/>
  <c r="G166" i="80"/>
  <c r="F166" i="80"/>
  <c r="E166" i="80"/>
  <c r="D166" i="80"/>
  <c r="C166" i="80" s="1"/>
  <c r="H165" i="80"/>
  <c r="C165" i="80"/>
  <c r="H164" i="80"/>
  <c r="C164" i="80"/>
  <c r="H163" i="80"/>
  <c r="C163" i="80"/>
  <c r="L162" i="80"/>
  <c r="K162" i="80"/>
  <c r="J162" i="80"/>
  <c r="I162" i="80"/>
  <c r="H162" i="80" s="1"/>
  <c r="G162" i="80"/>
  <c r="G161" i="80" s="1"/>
  <c r="G160" i="80" s="1"/>
  <c r="F162" i="80"/>
  <c r="E162" i="80"/>
  <c r="D162" i="80"/>
  <c r="K161" i="80"/>
  <c r="K160" i="80" s="1"/>
  <c r="J161" i="80"/>
  <c r="I161" i="80"/>
  <c r="F161" i="80"/>
  <c r="F160" i="80" s="1"/>
  <c r="E161" i="80"/>
  <c r="I160" i="80"/>
  <c r="E160" i="80"/>
  <c r="H159" i="80"/>
  <c r="C159" i="80"/>
  <c r="H158" i="80"/>
  <c r="C158" i="80"/>
  <c r="H157" i="80"/>
  <c r="C157" i="80"/>
  <c r="H156" i="80"/>
  <c r="C156" i="80"/>
  <c r="H155" i="80"/>
  <c r="C155" i="80"/>
  <c r="H154" i="80"/>
  <c r="C154" i="80"/>
  <c r="L153" i="80"/>
  <c r="K153" i="80"/>
  <c r="K152" i="80" s="1"/>
  <c r="J153" i="80"/>
  <c r="I153" i="80"/>
  <c r="G153" i="80"/>
  <c r="F153" i="80"/>
  <c r="E153" i="80"/>
  <c r="E152" i="80" s="1"/>
  <c r="D153" i="80"/>
  <c r="L152" i="80"/>
  <c r="I152" i="80"/>
  <c r="G152" i="80"/>
  <c r="D152" i="80"/>
  <c r="H151" i="80"/>
  <c r="C151" i="80"/>
  <c r="H150" i="80"/>
  <c r="C150" i="80"/>
  <c r="H149" i="80"/>
  <c r="C149" i="80"/>
  <c r="H148" i="80"/>
  <c r="C148" i="80"/>
  <c r="L147" i="80"/>
  <c r="K147" i="80"/>
  <c r="J147" i="80"/>
  <c r="I147" i="80"/>
  <c r="G147" i="80"/>
  <c r="F147" i="80"/>
  <c r="C147" i="80" s="1"/>
  <c r="E147" i="80"/>
  <c r="D147" i="80"/>
  <c r="H146" i="80"/>
  <c r="C146" i="80"/>
  <c r="H145" i="80"/>
  <c r="C145" i="80"/>
  <c r="H144" i="80"/>
  <c r="C144" i="80"/>
  <c r="H143" i="80"/>
  <c r="C143" i="80"/>
  <c r="H142" i="80"/>
  <c r="C142" i="80"/>
  <c r="H141" i="80"/>
  <c r="C141" i="80"/>
  <c r="H140" i="80"/>
  <c r="C140" i="80"/>
  <c r="H139" i="80"/>
  <c r="C139" i="80"/>
  <c r="L138" i="80"/>
  <c r="K138" i="80"/>
  <c r="J138" i="80"/>
  <c r="I138" i="80"/>
  <c r="H138" i="80" s="1"/>
  <c r="G138" i="80"/>
  <c r="F138" i="80"/>
  <c r="E138" i="80"/>
  <c r="D138" i="80"/>
  <c r="H137" i="80"/>
  <c r="C137" i="80"/>
  <c r="H136" i="80"/>
  <c r="C136" i="80"/>
  <c r="H135" i="80"/>
  <c r="C135" i="80"/>
  <c r="L134" i="80"/>
  <c r="K134" i="80"/>
  <c r="J134" i="80"/>
  <c r="I134" i="80"/>
  <c r="H134" i="80" s="1"/>
  <c r="G134" i="80"/>
  <c r="F134" i="80"/>
  <c r="E134" i="80"/>
  <c r="D134" i="80"/>
  <c r="H133" i="80"/>
  <c r="C133" i="80"/>
  <c r="H132" i="80"/>
  <c r="C132" i="80"/>
  <c r="L131" i="80"/>
  <c r="K131" i="80"/>
  <c r="J131" i="80"/>
  <c r="I131" i="80"/>
  <c r="G131" i="80"/>
  <c r="F131" i="80"/>
  <c r="C131" i="80" s="1"/>
  <c r="E131" i="80"/>
  <c r="D131" i="80"/>
  <c r="H130" i="80"/>
  <c r="C130" i="80"/>
  <c r="H129" i="80"/>
  <c r="C129" i="80"/>
  <c r="H128" i="80"/>
  <c r="C128" i="80"/>
  <c r="H127" i="80"/>
  <c r="C127" i="80"/>
  <c r="L126" i="80"/>
  <c r="K126" i="80"/>
  <c r="K120" i="80" s="1"/>
  <c r="J126" i="80"/>
  <c r="I126" i="80"/>
  <c r="G126" i="80"/>
  <c r="F126" i="80"/>
  <c r="E126" i="80"/>
  <c r="D126" i="80"/>
  <c r="H125" i="80"/>
  <c r="C125" i="80"/>
  <c r="H124" i="80"/>
  <c r="C124" i="80"/>
  <c r="H123" i="80"/>
  <c r="C123" i="80"/>
  <c r="H122" i="80"/>
  <c r="C122" i="80"/>
  <c r="L121" i="80"/>
  <c r="K121" i="80"/>
  <c r="J121" i="80"/>
  <c r="I121" i="80"/>
  <c r="G121" i="80"/>
  <c r="G120" i="80" s="1"/>
  <c r="F121" i="80"/>
  <c r="E121" i="80"/>
  <c r="D121" i="80"/>
  <c r="L120" i="80"/>
  <c r="I120" i="80"/>
  <c r="E120" i="80"/>
  <c r="D120" i="80"/>
  <c r="H119" i="80"/>
  <c r="C119" i="80"/>
  <c r="H118" i="80"/>
  <c r="C118" i="80"/>
  <c r="H117" i="80"/>
  <c r="C117" i="80"/>
  <c r="H116" i="80"/>
  <c r="C116" i="80"/>
  <c r="H115" i="80"/>
  <c r="C115" i="80"/>
  <c r="L114" i="80"/>
  <c r="K114" i="80"/>
  <c r="J114" i="80"/>
  <c r="I114" i="80"/>
  <c r="H114" i="80"/>
  <c r="G114" i="80"/>
  <c r="F114" i="80"/>
  <c r="E114" i="80"/>
  <c r="D114" i="80"/>
  <c r="C114" i="80" s="1"/>
  <c r="H113" i="80"/>
  <c r="C113" i="80"/>
  <c r="H112" i="80"/>
  <c r="C112" i="80"/>
  <c r="H111" i="80"/>
  <c r="C111" i="80"/>
  <c r="H110" i="80"/>
  <c r="C110" i="80"/>
  <c r="H109" i="80"/>
  <c r="C109" i="80"/>
  <c r="L108" i="80"/>
  <c r="K108" i="80"/>
  <c r="K83" i="80" s="1"/>
  <c r="J108" i="80"/>
  <c r="I108" i="80"/>
  <c r="G108" i="80"/>
  <c r="F108" i="80"/>
  <c r="E108" i="80"/>
  <c r="D108" i="80"/>
  <c r="H107" i="80"/>
  <c r="C107" i="80"/>
  <c r="H106" i="80"/>
  <c r="C106" i="80"/>
  <c r="H105" i="80"/>
  <c r="C105" i="80"/>
  <c r="H104" i="80"/>
  <c r="C104" i="80"/>
  <c r="H103" i="80"/>
  <c r="C103" i="80"/>
  <c r="H102" i="80"/>
  <c r="C102" i="80"/>
  <c r="H101" i="80"/>
  <c r="C101" i="80"/>
  <c r="H100" i="80"/>
  <c r="C100" i="80"/>
  <c r="L99" i="80"/>
  <c r="K99" i="80"/>
  <c r="J99" i="80"/>
  <c r="I99" i="80"/>
  <c r="G99" i="80"/>
  <c r="F99" i="80"/>
  <c r="E99" i="80"/>
  <c r="D99" i="80"/>
  <c r="H98" i="80"/>
  <c r="C98" i="80"/>
  <c r="H97" i="80"/>
  <c r="C97" i="80"/>
  <c r="H96" i="80"/>
  <c r="C96" i="80"/>
  <c r="H95" i="80"/>
  <c r="C95" i="80"/>
  <c r="H94" i="80"/>
  <c r="C94" i="80"/>
  <c r="H93" i="80"/>
  <c r="C93" i="80"/>
  <c r="H92" i="80"/>
  <c r="C92" i="80"/>
  <c r="L91" i="80"/>
  <c r="K91" i="80"/>
  <c r="J91" i="80"/>
  <c r="J83" i="80" s="1"/>
  <c r="I91" i="80"/>
  <c r="G91" i="80"/>
  <c r="F91" i="80"/>
  <c r="E91" i="80"/>
  <c r="C91" i="80" s="1"/>
  <c r="D91" i="80"/>
  <c r="H90" i="80"/>
  <c r="C90" i="80"/>
  <c r="H89" i="80"/>
  <c r="C89" i="80"/>
  <c r="H88" i="80"/>
  <c r="C88" i="80"/>
  <c r="H87" i="80"/>
  <c r="C87" i="80"/>
  <c r="H86" i="80"/>
  <c r="C86" i="80"/>
  <c r="L85" i="80"/>
  <c r="K85" i="80"/>
  <c r="J85" i="80"/>
  <c r="I85" i="80"/>
  <c r="G85" i="80"/>
  <c r="G83" i="80" s="1"/>
  <c r="F85" i="80"/>
  <c r="E85" i="80"/>
  <c r="D85" i="80"/>
  <c r="H84" i="80"/>
  <c r="C84" i="80"/>
  <c r="I83" i="80"/>
  <c r="F83" i="80"/>
  <c r="H82" i="80"/>
  <c r="C82" i="80"/>
  <c r="H81" i="80"/>
  <c r="C81" i="80"/>
  <c r="L80" i="80"/>
  <c r="K80" i="80"/>
  <c r="J80" i="80"/>
  <c r="I80" i="80"/>
  <c r="G80" i="80"/>
  <c r="G76" i="80" s="1"/>
  <c r="F80" i="80"/>
  <c r="E80" i="80"/>
  <c r="D80" i="80"/>
  <c r="C80" i="80"/>
  <c r="H79" i="80"/>
  <c r="C79" i="80"/>
  <c r="H78" i="80"/>
  <c r="C78" i="80"/>
  <c r="L77" i="80"/>
  <c r="K77" i="80"/>
  <c r="J77" i="80"/>
  <c r="I77" i="80"/>
  <c r="H77" i="80" s="1"/>
  <c r="G77" i="80"/>
  <c r="F77" i="80"/>
  <c r="E77" i="80"/>
  <c r="D77" i="80"/>
  <c r="D76" i="80" s="1"/>
  <c r="K76" i="80"/>
  <c r="J76" i="80"/>
  <c r="F76" i="80"/>
  <c r="H74" i="80"/>
  <c r="C74" i="80"/>
  <c r="H73" i="80"/>
  <c r="C73" i="80"/>
  <c r="H72" i="80"/>
  <c r="C72" i="80"/>
  <c r="H71" i="80"/>
  <c r="C71" i="80"/>
  <c r="H70" i="80"/>
  <c r="C70" i="80"/>
  <c r="L69" i="80"/>
  <c r="K69" i="80"/>
  <c r="K67" i="80" s="1"/>
  <c r="J69" i="80"/>
  <c r="I69" i="80"/>
  <c r="G69" i="80"/>
  <c r="F69" i="80"/>
  <c r="F67" i="80" s="1"/>
  <c r="E69" i="80"/>
  <c r="D69" i="80"/>
  <c r="H68" i="80"/>
  <c r="C68" i="80"/>
  <c r="L67" i="80"/>
  <c r="J67" i="80"/>
  <c r="I67" i="80"/>
  <c r="G67" i="80"/>
  <c r="E67" i="80"/>
  <c r="D67" i="80"/>
  <c r="H66" i="80"/>
  <c r="C66" i="80"/>
  <c r="H65" i="80"/>
  <c r="C65" i="80"/>
  <c r="H64" i="80"/>
  <c r="C64" i="80"/>
  <c r="H63" i="80"/>
  <c r="C63" i="80"/>
  <c r="H62" i="80"/>
  <c r="C62" i="80"/>
  <c r="H61" i="80"/>
  <c r="C61" i="80"/>
  <c r="H60" i="80"/>
  <c r="C60" i="80"/>
  <c r="H59" i="80"/>
  <c r="C59" i="80"/>
  <c r="L58" i="80"/>
  <c r="K58" i="80"/>
  <c r="J58" i="80"/>
  <c r="I58" i="80"/>
  <c r="H58" i="80" s="1"/>
  <c r="G58" i="80"/>
  <c r="F58" i="80"/>
  <c r="E58" i="80"/>
  <c r="D58" i="80"/>
  <c r="C58" i="80" s="1"/>
  <c r="H57" i="80"/>
  <c r="C57" i="80"/>
  <c r="H56" i="80"/>
  <c r="C56" i="80"/>
  <c r="L55" i="80"/>
  <c r="L54" i="80" s="1"/>
  <c r="L53" i="80" s="1"/>
  <c r="K55" i="80"/>
  <c r="J55" i="80"/>
  <c r="J54" i="80" s="1"/>
  <c r="J53" i="80" s="1"/>
  <c r="I55" i="80"/>
  <c r="G55" i="80"/>
  <c r="F55" i="80"/>
  <c r="E55" i="80"/>
  <c r="C55" i="80" s="1"/>
  <c r="D55" i="80"/>
  <c r="K54" i="80"/>
  <c r="G54" i="80"/>
  <c r="G53" i="80" s="1"/>
  <c r="F54" i="80"/>
  <c r="H47" i="80"/>
  <c r="C47" i="80"/>
  <c r="H46" i="80"/>
  <c r="C46" i="80"/>
  <c r="L45" i="80"/>
  <c r="H45" i="80" s="1"/>
  <c r="G45" i="80"/>
  <c r="C45" i="80" s="1"/>
  <c r="H44" i="80"/>
  <c r="C44" i="80"/>
  <c r="K43" i="80"/>
  <c r="J43" i="80"/>
  <c r="I43" i="80"/>
  <c r="F43" i="80"/>
  <c r="E43" i="80"/>
  <c r="C43" i="80" s="1"/>
  <c r="D43" i="80"/>
  <c r="H42" i="80"/>
  <c r="C42" i="80"/>
  <c r="I41" i="80"/>
  <c r="H41" i="80" s="1"/>
  <c r="D41" i="80"/>
  <c r="C41" i="80" s="1"/>
  <c r="H40" i="80"/>
  <c r="C40" i="80"/>
  <c r="H39" i="80"/>
  <c r="C39" i="80"/>
  <c r="H38" i="80"/>
  <c r="C38" i="80"/>
  <c r="H37" i="80"/>
  <c r="C37" i="80"/>
  <c r="K36" i="80"/>
  <c r="H36" i="80" s="1"/>
  <c r="F36" i="80"/>
  <c r="C36" i="80" s="1"/>
  <c r="H35" i="80"/>
  <c r="C35" i="80"/>
  <c r="H34" i="80"/>
  <c r="C34" i="80"/>
  <c r="K33" i="80"/>
  <c r="H33" i="80" s="1"/>
  <c r="F33" i="80"/>
  <c r="C33" i="80" s="1"/>
  <c r="H32" i="80"/>
  <c r="C32" i="80"/>
  <c r="K31" i="80"/>
  <c r="H31" i="80" s="1"/>
  <c r="F31" i="80"/>
  <c r="F26" i="80" s="1"/>
  <c r="H30" i="80"/>
  <c r="C30" i="80"/>
  <c r="H29" i="80"/>
  <c r="C29" i="80"/>
  <c r="H28" i="80"/>
  <c r="C28" i="80"/>
  <c r="K27" i="80"/>
  <c r="H27" i="80" s="1"/>
  <c r="F27" i="80"/>
  <c r="C27" i="80" s="1"/>
  <c r="K26" i="80"/>
  <c r="H26" i="80" s="1"/>
  <c r="H25" i="80"/>
  <c r="C25" i="80"/>
  <c r="C24" i="80"/>
  <c r="H23" i="80"/>
  <c r="C23" i="80"/>
  <c r="H22" i="80"/>
  <c r="C22" i="80"/>
  <c r="L21" i="80"/>
  <c r="L275" i="80" s="1"/>
  <c r="L274" i="80" s="1"/>
  <c r="K21" i="80"/>
  <c r="K275" i="80" s="1"/>
  <c r="K274" i="80" s="1"/>
  <c r="J21" i="80"/>
  <c r="J275" i="80" s="1"/>
  <c r="J274" i="80" s="1"/>
  <c r="I21" i="80"/>
  <c r="I275" i="80" s="1"/>
  <c r="I274" i="80" s="1"/>
  <c r="G21" i="80"/>
  <c r="G275" i="80" s="1"/>
  <c r="G274" i="80" s="1"/>
  <c r="F21" i="80"/>
  <c r="F275" i="80" s="1"/>
  <c r="F274" i="80" s="1"/>
  <c r="E21" i="80"/>
  <c r="E275" i="80" s="1"/>
  <c r="E274" i="80" s="1"/>
  <c r="D21" i="80"/>
  <c r="D275" i="80" s="1"/>
  <c r="D274" i="80" s="1"/>
  <c r="L20" i="80"/>
  <c r="E20" i="80"/>
  <c r="D20" i="80"/>
  <c r="H284" i="79"/>
  <c r="C284" i="79"/>
  <c r="H283" i="79"/>
  <c r="C283" i="79"/>
  <c r="H282" i="79"/>
  <c r="C282" i="79"/>
  <c r="H281" i="79"/>
  <c r="C281" i="79"/>
  <c r="H280" i="79"/>
  <c r="C280" i="79"/>
  <c r="H279" i="79"/>
  <c r="C279" i="79"/>
  <c r="H278" i="79"/>
  <c r="C278" i="79"/>
  <c r="H277" i="79"/>
  <c r="H276" i="79" s="1"/>
  <c r="C277" i="79"/>
  <c r="L276" i="79"/>
  <c r="K276" i="79"/>
  <c r="J276" i="79"/>
  <c r="I276" i="79"/>
  <c r="G276" i="79"/>
  <c r="F276" i="79"/>
  <c r="E276" i="79"/>
  <c r="D276" i="79"/>
  <c r="C276" i="79"/>
  <c r="H271" i="79"/>
  <c r="C271" i="79"/>
  <c r="H270" i="79"/>
  <c r="C270" i="79"/>
  <c r="L269" i="79"/>
  <c r="K269" i="79"/>
  <c r="J269" i="79"/>
  <c r="I269" i="79"/>
  <c r="G269" i="79"/>
  <c r="F269" i="79"/>
  <c r="E269" i="79"/>
  <c r="D269" i="79"/>
  <c r="H268" i="79"/>
  <c r="C268" i="79"/>
  <c r="L267" i="79"/>
  <c r="K267" i="79"/>
  <c r="J267" i="79"/>
  <c r="I267" i="79"/>
  <c r="G267" i="79"/>
  <c r="G266" i="79" s="1"/>
  <c r="G265" i="79" s="1"/>
  <c r="F267" i="79"/>
  <c r="E267" i="79"/>
  <c r="C267" i="79" s="1"/>
  <c r="D267" i="79"/>
  <c r="L266" i="79"/>
  <c r="K266" i="79"/>
  <c r="K265" i="79" s="1"/>
  <c r="J266" i="79"/>
  <c r="J265" i="79" s="1"/>
  <c r="F266" i="79"/>
  <c r="D266" i="79"/>
  <c r="L265" i="79"/>
  <c r="F265" i="79"/>
  <c r="D265" i="79"/>
  <c r="H264" i="79"/>
  <c r="C264" i="79"/>
  <c r="L263" i="79"/>
  <c r="K263" i="79"/>
  <c r="J263" i="79"/>
  <c r="I263" i="79"/>
  <c r="G263" i="79"/>
  <c r="F263" i="79"/>
  <c r="E263" i="79"/>
  <c r="C263" i="79" s="1"/>
  <c r="D263" i="79"/>
  <c r="H262" i="79"/>
  <c r="C262" i="79"/>
  <c r="H261" i="79"/>
  <c r="C261" i="79"/>
  <c r="H260" i="79"/>
  <c r="C260" i="79"/>
  <c r="H259" i="79"/>
  <c r="C259" i="79"/>
  <c r="H258" i="79"/>
  <c r="C258" i="79"/>
  <c r="L257" i="79"/>
  <c r="L253" i="79" s="1"/>
  <c r="L252" i="79" s="1"/>
  <c r="K257" i="79"/>
  <c r="J257" i="79"/>
  <c r="I257" i="79"/>
  <c r="G257" i="79"/>
  <c r="G253" i="79" s="1"/>
  <c r="G252" i="79" s="1"/>
  <c r="F257" i="79"/>
  <c r="E257" i="79"/>
  <c r="D257" i="79"/>
  <c r="H256" i="79"/>
  <c r="C256" i="79"/>
  <c r="H255" i="79"/>
  <c r="C255" i="79"/>
  <c r="H254" i="79"/>
  <c r="C254" i="79"/>
  <c r="K253" i="79"/>
  <c r="J253" i="79"/>
  <c r="I253" i="79"/>
  <c r="F253" i="79"/>
  <c r="E253" i="79"/>
  <c r="D253" i="79"/>
  <c r="K252" i="79"/>
  <c r="J252" i="79"/>
  <c r="F252" i="79"/>
  <c r="D252" i="79"/>
  <c r="H251" i="79"/>
  <c r="C251" i="79"/>
  <c r="L250" i="79"/>
  <c r="K250" i="79"/>
  <c r="J250" i="79"/>
  <c r="I250" i="79"/>
  <c r="G250" i="79"/>
  <c r="F250" i="79"/>
  <c r="E250" i="79"/>
  <c r="D250" i="79"/>
  <c r="C250" i="79" s="1"/>
  <c r="H249" i="79"/>
  <c r="C249" i="79"/>
  <c r="H248" i="79"/>
  <c r="C248" i="79"/>
  <c r="H247" i="79"/>
  <c r="C247" i="79"/>
  <c r="H246" i="79"/>
  <c r="C246" i="79"/>
  <c r="L245" i="79"/>
  <c r="K245" i="79"/>
  <c r="K240" i="79" s="1"/>
  <c r="J245" i="79"/>
  <c r="I245" i="79"/>
  <c r="G245" i="79"/>
  <c r="F245" i="79"/>
  <c r="F240" i="79" s="1"/>
  <c r="E245" i="79"/>
  <c r="D245" i="79"/>
  <c r="H244" i="79"/>
  <c r="C244" i="79"/>
  <c r="H243" i="79"/>
  <c r="C243" i="79"/>
  <c r="H242" i="79"/>
  <c r="C242" i="79"/>
  <c r="L241" i="79"/>
  <c r="K241" i="79"/>
  <c r="J241" i="79"/>
  <c r="I241" i="79"/>
  <c r="H241" i="79" s="1"/>
  <c r="G241" i="79"/>
  <c r="F241" i="79"/>
  <c r="E241" i="79"/>
  <c r="D241" i="79"/>
  <c r="D240" i="79" s="1"/>
  <c r="L240" i="79"/>
  <c r="J240" i="79"/>
  <c r="G240" i="79"/>
  <c r="H239" i="79"/>
  <c r="C239" i="79"/>
  <c r="H238" i="79"/>
  <c r="C238" i="79"/>
  <c r="H237" i="79"/>
  <c r="C237" i="79"/>
  <c r="H236" i="79"/>
  <c r="C236" i="79"/>
  <c r="H235" i="79"/>
  <c r="C235" i="79"/>
  <c r="H234" i="79"/>
  <c r="C234" i="79"/>
  <c r="L233" i="79"/>
  <c r="K233" i="79"/>
  <c r="J233" i="79"/>
  <c r="I233" i="79"/>
  <c r="G233" i="79"/>
  <c r="F233" i="79"/>
  <c r="F232" i="79" s="1"/>
  <c r="E233" i="79"/>
  <c r="D233" i="79"/>
  <c r="L232" i="79"/>
  <c r="K232" i="79"/>
  <c r="J232" i="79"/>
  <c r="G232" i="79"/>
  <c r="D232" i="79"/>
  <c r="H231" i="79"/>
  <c r="C231" i="79"/>
  <c r="H230" i="79"/>
  <c r="C230" i="79"/>
  <c r="H229" i="79"/>
  <c r="C229" i="79"/>
  <c r="H228" i="79"/>
  <c r="C228" i="79"/>
  <c r="L227" i="79"/>
  <c r="K227" i="79"/>
  <c r="J227" i="79"/>
  <c r="I227" i="79"/>
  <c r="H227" i="79" s="1"/>
  <c r="G227" i="79"/>
  <c r="F227" i="79"/>
  <c r="E227" i="79"/>
  <c r="D227" i="79"/>
  <c r="C227" i="79" s="1"/>
  <c r="H226" i="79"/>
  <c r="C226" i="79"/>
  <c r="H225" i="79"/>
  <c r="C225" i="79"/>
  <c r="H224" i="79"/>
  <c r="C224" i="79"/>
  <c r="H223" i="79"/>
  <c r="C223" i="79"/>
  <c r="H222" i="79"/>
  <c r="C222" i="79"/>
  <c r="H221" i="79"/>
  <c r="C221" i="79"/>
  <c r="H220" i="79"/>
  <c r="C220" i="79"/>
  <c r="L219" i="79"/>
  <c r="K219" i="79"/>
  <c r="J219" i="79"/>
  <c r="I219" i="79"/>
  <c r="G219" i="79"/>
  <c r="F219" i="79"/>
  <c r="E219" i="79"/>
  <c r="D219" i="79"/>
  <c r="H218" i="79"/>
  <c r="C218" i="79"/>
  <c r="H217" i="79"/>
  <c r="C217" i="79"/>
  <c r="L216" i="79"/>
  <c r="K216" i="79"/>
  <c r="K212" i="79" s="1"/>
  <c r="K211" i="79" s="1"/>
  <c r="J216" i="79"/>
  <c r="I216" i="79"/>
  <c r="G216" i="79"/>
  <c r="F216" i="79"/>
  <c r="F212" i="79" s="1"/>
  <c r="E216" i="79"/>
  <c r="D216" i="79"/>
  <c r="C216" i="79" s="1"/>
  <c r="H215" i="79"/>
  <c r="C215" i="79"/>
  <c r="L214" i="79"/>
  <c r="L212" i="79" s="1"/>
  <c r="L211" i="79" s="1"/>
  <c r="K214" i="79"/>
  <c r="J214" i="79"/>
  <c r="J212" i="79" s="1"/>
  <c r="J211" i="79" s="1"/>
  <c r="J181" i="79" s="1"/>
  <c r="I214" i="79"/>
  <c r="G214" i="79"/>
  <c r="F214" i="79"/>
  <c r="E214" i="79"/>
  <c r="C214" i="79" s="1"/>
  <c r="D214" i="79"/>
  <c r="H213" i="79"/>
  <c r="C213" i="79"/>
  <c r="G212" i="79"/>
  <c r="G211" i="79" s="1"/>
  <c r="H210" i="79"/>
  <c r="C210" i="79"/>
  <c r="H209" i="79"/>
  <c r="C209" i="79"/>
  <c r="L208" i="79"/>
  <c r="K208" i="79"/>
  <c r="J208" i="79"/>
  <c r="I208" i="79"/>
  <c r="I187" i="79" s="1"/>
  <c r="G208" i="79"/>
  <c r="F208" i="79"/>
  <c r="E208" i="79"/>
  <c r="D208" i="79"/>
  <c r="C208" i="79" s="1"/>
  <c r="H207" i="79"/>
  <c r="C207" i="79"/>
  <c r="H206" i="79"/>
  <c r="C206" i="79"/>
  <c r="H205" i="79"/>
  <c r="C205" i="79"/>
  <c r="H204" i="79"/>
  <c r="C204" i="79"/>
  <c r="H203" i="79"/>
  <c r="C203" i="79"/>
  <c r="H202" i="79"/>
  <c r="C202" i="79"/>
  <c r="H201" i="79"/>
  <c r="C201" i="79"/>
  <c r="H200" i="79"/>
  <c r="C200" i="79"/>
  <c r="L199" i="79"/>
  <c r="K199" i="79"/>
  <c r="J199" i="79"/>
  <c r="I199" i="79"/>
  <c r="G199" i="79"/>
  <c r="F199" i="79"/>
  <c r="E199" i="79"/>
  <c r="D199" i="79"/>
  <c r="H198" i="79"/>
  <c r="C198" i="79"/>
  <c r="H197" i="79"/>
  <c r="C197" i="79"/>
  <c r="H196" i="79"/>
  <c r="C196" i="79"/>
  <c r="H195" i="79"/>
  <c r="C195" i="79"/>
  <c r="H194" i="79"/>
  <c r="C194" i="79"/>
  <c r="H193" i="79"/>
  <c r="C193" i="79"/>
  <c r="H192" i="79"/>
  <c r="C192" i="79"/>
  <c r="H191" i="79"/>
  <c r="C191" i="79"/>
  <c r="H190" i="79"/>
  <c r="C190" i="79"/>
  <c r="H189" i="79"/>
  <c r="C189" i="79"/>
  <c r="L188" i="79"/>
  <c r="L187" i="79" s="1"/>
  <c r="L182" i="79" s="1"/>
  <c r="K188" i="79"/>
  <c r="J188" i="79"/>
  <c r="I188" i="79"/>
  <c r="G188" i="79"/>
  <c r="G187" i="79" s="1"/>
  <c r="G182" i="79" s="1"/>
  <c r="F188" i="79"/>
  <c r="E188" i="79"/>
  <c r="E187" i="79" s="1"/>
  <c r="D188" i="79"/>
  <c r="J187" i="79"/>
  <c r="F187" i="79"/>
  <c r="D187" i="79"/>
  <c r="H186" i="79"/>
  <c r="C186" i="79"/>
  <c r="H185" i="79"/>
  <c r="C185" i="79"/>
  <c r="H184" i="79"/>
  <c r="C184" i="79"/>
  <c r="L183" i="79"/>
  <c r="K183" i="79"/>
  <c r="J183" i="79"/>
  <c r="I183" i="79"/>
  <c r="H183" i="79" s="1"/>
  <c r="G183" i="79"/>
  <c r="F183" i="79"/>
  <c r="F182" i="79" s="1"/>
  <c r="E183" i="79"/>
  <c r="D183" i="79"/>
  <c r="C183" i="79" s="1"/>
  <c r="J182" i="79"/>
  <c r="D182" i="79"/>
  <c r="H180" i="79"/>
  <c r="C180" i="79"/>
  <c r="L179" i="79"/>
  <c r="K179" i="79"/>
  <c r="J179" i="79"/>
  <c r="I179" i="79"/>
  <c r="G179" i="79"/>
  <c r="F179" i="79"/>
  <c r="F178" i="79" s="1"/>
  <c r="E179" i="79"/>
  <c r="E178" i="79" s="1"/>
  <c r="D179" i="79"/>
  <c r="L178" i="79"/>
  <c r="K178" i="79"/>
  <c r="K174" i="79" s="1"/>
  <c r="J178" i="79"/>
  <c r="G178" i="79"/>
  <c r="D178" i="79"/>
  <c r="H177" i="79"/>
  <c r="C177" i="79"/>
  <c r="H176" i="79"/>
  <c r="C176" i="79"/>
  <c r="L175" i="79"/>
  <c r="K175" i="79"/>
  <c r="J175" i="79"/>
  <c r="I175" i="79"/>
  <c r="H175" i="79" s="1"/>
  <c r="G175" i="79"/>
  <c r="F175" i="79"/>
  <c r="E175" i="79"/>
  <c r="E174" i="79" s="1"/>
  <c r="D175" i="79"/>
  <c r="C175" i="79" s="1"/>
  <c r="L174" i="79"/>
  <c r="J174" i="79"/>
  <c r="G174" i="79"/>
  <c r="H173" i="79"/>
  <c r="C173" i="79"/>
  <c r="H172" i="79"/>
  <c r="C172" i="79"/>
  <c r="L171" i="79"/>
  <c r="K171" i="79"/>
  <c r="J171" i="79"/>
  <c r="I171" i="79"/>
  <c r="G171" i="79"/>
  <c r="F171" i="79"/>
  <c r="E171" i="79"/>
  <c r="D171" i="79"/>
  <c r="H170" i="79"/>
  <c r="C170" i="79"/>
  <c r="H169" i="79"/>
  <c r="C169" i="79"/>
  <c r="H168" i="79"/>
  <c r="C168" i="79"/>
  <c r="H167" i="79"/>
  <c r="C167" i="79"/>
  <c r="L166" i="79"/>
  <c r="K166" i="79"/>
  <c r="H166" i="79" s="1"/>
  <c r="J166" i="79"/>
  <c r="I166" i="79"/>
  <c r="I161" i="79" s="1"/>
  <c r="G166" i="79"/>
  <c r="F166" i="79"/>
  <c r="F161" i="79" s="1"/>
  <c r="F160" i="79" s="1"/>
  <c r="E166" i="79"/>
  <c r="D166" i="79"/>
  <c r="C166" i="79" s="1"/>
  <c r="H165" i="79"/>
  <c r="C165" i="79"/>
  <c r="H164" i="79"/>
  <c r="C164" i="79"/>
  <c r="H163" i="79"/>
  <c r="C163" i="79"/>
  <c r="L162" i="79"/>
  <c r="L161" i="79" s="1"/>
  <c r="L160" i="79" s="1"/>
  <c r="K162" i="79"/>
  <c r="J162" i="79"/>
  <c r="I162" i="79"/>
  <c r="G162" i="79"/>
  <c r="G161" i="79" s="1"/>
  <c r="G160" i="79" s="1"/>
  <c r="F162" i="79"/>
  <c r="E162" i="79"/>
  <c r="C162" i="79" s="1"/>
  <c r="D162" i="79"/>
  <c r="J161" i="79"/>
  <c r="J160" i="79" s="1"/>
  <c r="D161" i="79"/>
  <c r="D160" i="79"/>
  <c r="H159" i="79"/>
  <c r="C159" i="79"/>
  <c r="H158" i="79"/>
  <c r="C158" i="79"/>
  <c r="H157" i="79"/>
  <c r="C157" i="79"/>
  <c r="H156" i="79"/>
  <c r="C156" i="79"/>
  <c r="H155" i="79"/>
  <c r="C155" i="79"/>
  <c r="H154" i="79"/>
  <c r="C154" i="79"/>
  <c r="L153" i="79"/>
  <c r="K153" i="79"/>
  <c r="J153" i="79"/>
  <c r="I153" i="79"/>
  <c r="H153" i="79" s="1"/>
  <c r="G153" i="79"/>
  <c r="F153" i="79"/>
  <c r="F152" i="79" s="1"/>
  <c r="E153" i="79"/>
  <c r="D153" i="79"/>
  <c r="D152" i="79" s="1"/>
  <c r="L152" i="79"/>
  <c r="K152" i="79"/>
  <c r="J152" i="79"/>
  <c r="G152" i="79"/>
  <c r="H151" i="79"/>
  <c r="C151" i="79"/>
  <c r="H150" i="79"/>
  <c r="C150" i="79"/>
  <c r="H149" i="79"/>
  <c r="C149" i="79"/>
  <c r="H148" i="79"/>
  <c r="C148" i="79"/>
  <c r="L147" i="79"/>
  <c r="K147" i="79"/>
  <c r="J147" i="79"/>
  <c r="I147" i="79"/>
  <c r="G147" i="79"/>
  <c r="F147" i="79"/>
  <c r="E147" i="79"/>
  <c r="D147" i="79"/>
  <c r="H146" i="79"/>
  <c r="C146" i="79"/>
  <c r="H145" i="79"/>
  <c r="C145" i="79"/>
  <c r="H144" i="79"/>
  <c r="C144" i="79"/>
  <c r="H143" i="79"/>
  <c r="C143" i="79"/>
  <c r="H142" i="79"/>
  <c r="C142" i="79"/>
  <c r="H141" i="79"/>
  <c r="C141" i="79"/>
  <c r="H140" i="79"/>
  <c r="C140" i="79"/>
  <c r="H139" i="79"/>
  <c r="C139" i="79"/>
  <c r="L138" i="79"/>
  <c r="K138" i="79"/>
  <c r="J138" i="79"/>
  <c r="I138" i="79"/>
  <c r="G138" i="79"/>
  <c r="F138" i="79"/>
  <c r="E138" i="79"/>
  <c r="D138" i="79"/>
  <c r="C138" i="79" s="1"/>
  <c r="H137" i="79"/>
  <c r="C137" i="79"/>
  <c r="H136" i="79"/>
  <c r="C136" i="79"/>
  <c r="H135" i="79"/>
  <c r="C135" i="79"/>
  <c r="L134" i="79"/>
  <c r="K134" i="79"/>
  <c r="J134" i="79"/>
  <c r="J120" i="79" s="1"/>
  <c r="I134" i="79"/>
  <c r="G134" i="79"/>
  <c r="F134" i="79"/>
  <c r="E134" i="79"/>
  <c r="C134" i="79" s="1"/>
  <c r="D134" i="79"/>
  <c r="H133" i="79"/>
  <c r="C133" i="79"/>
  <c r="H132" i="79"/>
  <c r="C132" i="79"/>
  <c r="L131" i="79"/>
  <c r="K131" i="79"/>
  <c r="J131" i="79"/>
  <c r="I131" i="79"/>
  <c r="G131" i="79"/>
  <c r="F131" i="79"/>
  <c r="E131" i="79"/>
  <c r="D131" i="79"/>
  <c r="H130" i="79"/>
  <c r="C130" i="79"/>
  <c r="H129" i="79"/>
  <c r="C129" i="79"/>
  <c r="H128" i="79"/>
  <c r="C128" i="79"/>
  <c r="H127" i="79"/>
  <c r="C127" i="79"/>
  <c r="L126" i="79"/>
  <c r="K126" i="79"/>
  <c r="H126" i="79" s="1"/>
  <c r="J126" i="79"/>
  <c r="I126" i="79"/>
  <c r="G126" i="79"/>
  <c r="F126" i="79"/>
  <c r="E126" i="79"/>
  <c r="D126" i="79"/>
  <c r="D120" i="79" s="1"/>
  <c r="H125" i="79"/>
  <c r="C125" i="79"/>
  <c r="H124" i="79"/>
  <c r="C124" i="79"/>
  <c r="H123" i="79"/>
  <c r="C123" i="79"/>
  <c r="H122" i="79"/>
  <c r="C122" i="79"/>
  <c r="L121" i="79"/>
  <c r="K121" i="79"/>
  <c r="J121" i="79"/>
  <c r="I121" i="79"/>
  <c r="G121" i="79"/>
  <c r="G120" i="79" s="1"/>
  <c r="F121" i="79"/>
  <c r="E121" i="79"/>
  <c r="D121" i="79"/>
  <c r="L120" i="79"/>
  <c r="F120" i="79"/>
  <c r="H119" i="79"/>
  <c r="C119" i="79"/>
  <c r="H118" i="79"/>
  <c r="C118" i="79"/>
  <c r="H117" i="79"/>
  <c r="C117" i="79"/>
  <c r="H116" i="79"/>
  <c r="C116" i="79"/>
  <c r="H115" i="79"/>
  <c r="C115" i="79"/>
  <c r="L114" i="79"/>
  <c r="K114" i="79"/>
  <c r="J114" i="79"/>
  <c r="I114" i="79"/>
  <c r="G114" i="79"/>
  <c r="F114" i="79"/>
  <c r="E114" i="79"/>
  <c r="D114" i="79"/>
  <c r="C114" i="79"/>
  <c r="H113" i="79"/>
  <c r="C113" i="79"/>
  <c r="H112" i="79"/>
  <c r="C112" i="79"/>
  <c r="H111" i="79"/>
  <c r="C111" i="79"/>
  <c r="H110" i="79"/>
  <c r="C110" i="79"/>
  <c r="H109" i="79"/>
  <c r="C109" i="79"/>
  <c r="L108" i="79"/>
  <c r="K108" i="79"/>
  <c r="K83" i="79" s="1"/>
  <c r="J108" i="79"/>
  <c r="I108" i="79"/>
  <c r="G108" i="79"/>
  <c r="F108" i="79"/>
  <c r="F83" i="79" s="1"/>
  <c r="E108" i="79"/>
  <c r="D108" i="79"/>
  <c r="C108" i="79" s="1"/>
  <c r="H107" i="79"/>
  <c r="C107" i="79"/>
  <c r="H106" i="79"/>
  <c r="C106" i="79"/>
  <c r="H105" i="79"/>
  <c r="C105" i="79"/>
  <c r="H104" i="79"/>
  <c r="C104" i="79"/>
  <c r="H103" i="79"/>
  <c r="C103" i="79"/>
  <c r="H102" i="79"/>
  <c r="C102" i="79"/>
  <c r="H101" i="79"/>
  <c r="C101" i="79"/>
  <c r="H100" i="79"/>
  <c r="C100" i="79"/>
  <c r="L99" i="79"/>
  <c r="K99" i="79"/>
  <c r="J99" i="79"/>
  <c r="I99" i="79"/>
  <c r="G99" i="79"/>
  <c r="F99" i="79"/>
  <c r="E99" i="79"/>
  <c r="D99" i="79"/>
  <c r="H98" i="79"/>
  <c r="C98" i="79"/>
  <c r="H97" i="79"/>
  <c r="C97" i="79"/>
  <c r="H96" i="79"/>
  <c r="C96" i="79"/>
  <c r="H95" i="79"/>
  <c r="C95" i="79"/>
  <c r="H94" i="79"/>
  <c r="C94" i="79"/>
  <c r="H93" i="79"/>
  <c r="C93" i="79"/>
  <c r="H92" i="79"/>
  <c r="C92" i="79"/>
  <c r="L91" i="79"/>
  <c r="K91" i="79"/>
  <c r="J91" i="79"/>
  <c r="I91" i="79"/>
  <c r="G91" i="79"/>
  <c r="F91" i="79"/>
  <c r="E91" i="79"/>
  <c r="C91" i="79" s="1"/>
  <c r="D91" i="79"/>
  <c r="H90" i="79"/>
  <c r="C90" i="79"/>
  <c r="H89" i="79"/>
  <c r="C89" i="79"/>
  <c r="H88" i="79"/>
  <c r="C88" i="79"/>
  <c r="H87" i="79"/>
  <c r="C87" i="79"/>
  <c r="H86" i="79"/>
  <c r="C86" i="79"/>
  <c r="L85" i="79"/>
  <c r="L83" i="79" s="1"/>
  <c r="K85" i="79"/>
  <c r="J85" i="79"/>
  <c r="J83" i="79" s="1"/>
  <c r="I85" i="79"/>
  <c r="G85" i="79"/>
  <c r="F85" i="79"/>
  <c r="E85" i="79"/>
  <c r="D85" i="79"/>
  <c r="H84" i="79"/>
  <c r="C84" i="79"/>
  <c r="I83" i="79"/>
  <c r="H82" i="79"/>
  <c r="C82" i="79"/>
  <c r="H81" i="79"/>
  <c r="C81" i="79"/>
  <c r="L80" i="79"/>
  <c r="L76" i="79" s="1"/>
  <c r="L75" i="79" s="1"/>
  <c r="K80" i="79"/>
  <c r="J80" i="79"/>
  <c r="I80" i="79"/>
  <c r="G80" i="79"/>
  <c r="G76" i="79" s="1"/>
  <c r="F80" i="79"/>
  <c r="E80" i="79"/>
  <c r="D80" i="79"/>
  <c r="H79" i="79"/>
  <c r="C79" i="79"/>
  <c r="H78" i="79"/>
  <c r="C78" i="79"/>
  <c r="L77" i="79"/>
  <c r="K77" i="79"/>
  <c r="J77" i="79"/>
  <c r="I77" i="79"/>
  <c r="H77" i="79" s="1"/>
  <c r="G77" i="79"/>
  <c r="F77" i="79"/>
  <c r="F76" i="79" s="1"/>
  <c r="E77" i="79"/>
  <c r="D77" i="79"/>
  <c r="K76" i="79"/>
  <c r="D76" i="79"/>
  <c r="H74" i="79"/>
  <c r="C74" i="79"/>
  <c r="H73" i="79"/>
  <c r="C73" i="79"/>
  <c r="H72" i="79"/>
  <c r="C72" i="79"/>
  <c r="H71" i="79"/>
  <c r="C71" i="79"/>
  <c r="H70" i="79"/>
  <c r="C70" i="79"/>
  <c r="L69" i="79"/>
  <c r="L67" i="79" s="1"/>
  <c r="K69" i="79"/>
  <c r="J69" i="79"/>
  <c r="I69" i="79"/>
  <c r="G69" i="79"/>
  <c r="G67" i="79" s="1"/>
  <c r="F69" i="79"/>
  <c r="E69" i="79"/>
  <c r="D69" i="79"/>
  <c r="D67" i="79" s="1"/>
  <c r="H68" i="79"/>
  <c r="C68" i="79"/>
  <c r="K67" i="79"/>
  <c r="J67" i="79"/>
  <c r="F67" i="79"/>
  <c r="E67" i="79"/>
  <c r="H66" i="79"/>
  <c r="C66" i="79"/>
  <c r="H65" i="79"/>
  <c r="C65" i="79"/>
  <c r="H64" i="79"/>
  <c r="C64" i="79"/>
  <c r="H63" i="79"/>
  <c r="C63" i="79"/>
  <c r="H62" i="79"/>
  <c r="C62" i="79"/>
  <c r="H61" i="79"/>
  <c r="C61" i="79"/>
  <c r="H60" i="79"/>
  <c r="C60" i="79"/>
  <c r="H59" i="79"/>
  <c r="C59" i="79"/>
  <c r="L58" i="79"/>
  <c r="L54" i="79" s="1"/>
  <c r="K58" i="79"/>
  <c r="J58" i="79"/>
  <c r="I58" i="79"/>
  <c r="G58" i="79"/>
  <c r="F58" i="79"/>
  <c r="E58" i="79"/>
  <c r="C58" i="79" s="1"/>
  <c r="D58" i="79"/>
  <c r="H57" i="79"/>
  <c r="C57" i="79"/>
  <c r="H56" i="79"/>
  <c r="C56" i="79"/>
  <c r="L55" i="79"/>
  <c r="K55" i="79"/>
  <c r="J55" i="79"/>
  <c r="I55" i="79"/>
  <c r="G55" i="79"/>
  <c r="G54" i="79" s="1"/>
  <c r="F55" i="79"/>
  <c r="F54" i="79" s="1"/>
  <c r="F53" i="79" s="1"/>
  <c r="E55" i="79"/>
  <c r="D55" i="79"/>
  <c r="K54" i="79"/>
  <c r="K53" i="79" s="1"/>
  <c r="D54" i="79"/>
  <c r="H47" i="79"/>
  <c r="C47" i="79"/>
  <c r="H46" i="79"/>
  <c r="C46" i="79"/>
  <c r="L45" i="79"/>
  <c r="H45" i="79" s="1"/>
  <c r="G45" i="79"/>
  <c r="C45" i="79" s="1"/>
  <c r="H44" i="79"/>
  <c r="C44" i="79"/>
  <c r="K43" i="79"/>
  <c r="J43" i="79"/>
  <c r="I43" i="79"/>
  <c r="F43" i="79"/>
  <c r="E43" i="79"/>
  <c r="C43" i="79" s="1"/>
  <c r="D43" i="79"/>
  <c r="H42" i="79"/>
  <c r="C42" i="79"/>
  <c r="I41" i="79"/>
  <c r="H41" i="79" s="1"/>
  <c r="D41" i="79"/>
  <c r="C41" i="79" s="1"/>
  <c r="H40" i="79"/>
  <c r="C40" i="79"/>
  <c r="H39" i="79"/>
  <c r="C39" i="79"/>
  <c r="H38" i="79"/>
  <c r="C38" i="79"/>
  <c r="H37" i="79"/>
  <c r="C37" i="79"/>
  <c r="K36" i="79"/>
  <c r="H36" i="79" s="1"/>
  <c r="F36" i="79"/>
  <c r="C36" i="79" s="1"/>
  <c r="H35" i="79"/>
  <c r="C35" i="79"/>
  <c r="H34" i="79"/>
  <c r="C34" i="79"/>
  <c r="K33" i="79"/>
  <c r="H33" i="79" s="1"/>
  <c r="F33" i="79"/>
  <c r="C33" i="79" s="1"/>
  <c r="H32" i="79"/>
  <c r="C32" i="79"/>
  <c r="K31" i="79"/>
  <c r="K26" i="79" s="1"/>
  <c r="F31" i="79"/>
  <c r="C31" i="79" s="1"/>
  <c r="H30" i="79"/>
  <c r="C30" i="79"/>
  <c r="H29" i="79"/>
  <c r="C29" i="79"/>
  <c r="H28" i="79"/>
  <c r="C28" i="79"/>
  <c r="K27" i="79"/>
  <c r="H27" i="79" s="1"/>
  <c r="F27" i="79"/>
  <c r="C27" i="79" s="1"/>
  <c r="H25" i="79"/>
  <c r="C25" i="79"/>
  <c r="C24" i="79"/>
  <c r="H23" i="79"/>
  <c r="C23" i="79"/>
  <c r="H22" i="79"/>
  <c r="C22" i="79"/>
  <c r="L21" i="79"/>
  <c r="K21" i="79"/>
  <c r="J21" i="79"/>
  <c r="J275" i="79" s="1"/>
  <c r="I21" i="79"/>
  <c r="G21" i="79"/>
  <c r="F21" i="79"/>
  <c r="F275" i="79" s="1"/>
  <c r="F274" i="79" s="1"/>
  <c r="E21" i="79"/>
  <c r="D21" i="79"/>
  <c r="D275" i="79" s="1"/>
  <c r="D274" i="79" s="1"/>
  <c r="H284" i="78"/>
  <c r="C284" i="78"/>
  <c r="H283" i="78"/>
  <c r="C283" i="78"/>
  <c r="H282" i="78"/>
  <c r="C282" i="78"/>
  <c r="H281" i="78"/>
  <c r="C281" i="78"/>
  <c r="H280" i="78"/>
  <c r="C280" i="78"/>
  <c r="H279" i="78"/>
  <c r="C279" i="78"/>
  <c r="H278" i="78"/>
  <c r="C278" i="78"/>
  <c r="H277" i="78"/>
  <c r="H276" i="78" s="1"/>
  <c r="C277" i="78"/>
  <c r="C276" i="78" s="1"/>
  <c r="L276" i="78"/>
  <c r="K276" i="78"/>
  <c r="J276" i="78"/>
  <c r="I276" i="78"/>
  <c r="G276" i="78"/>
  <c r="F276" i="78"/>
  <c r="E276" i="78"/>
  <c r="D276" i="78"/>
  <c r="H271" i="78"/>
  <c r="C271" i="78"/>
  <c r="H270" i="78"/>
  <c r="C270" i="78"/>
  <c r="L269" i="78"/>
  <c r="K269" i="78"/>
  <c r="J269" i="78"/>
  <c r="I269" i="78"/>
  <c r="G269" i="78"/>
  <c r="F269" i="78"/>
  <c r="E269" i="78"/>
  <c r="D269" i="78"/>
  <c r="H268" i="78"/>
  <c r="C268" i="78"/>
  <c r="L267" i="78"/>
  <c r="K267" i="78"/>
  <c r="J267" i="78"/>
  <c r="I267" i="78"/>
  <c r="G267" i="78"/>
  <c r="F267" i="78"/>
  <c r="E267" i="78"/>
  <c r="D267" i="78"/>
  <c r="D266" i="78" s="1"/>
  <c r="D265" i="78" s="1"/>
  <c r="L266" i="78"/>
  <c r="K266" i="78"/>
  <c r="K265" i="78" s="1"/>
  <c r="J266" i="78"/>
  <c r="G266" i="78"/>
  <c r="G265" i="78" s="1"/>
  <c r="F266" i="78"/>
  <c r="L265" i="78"/>
  <c r="J265" i="78"/>
  <c r="F265" i="78"/>
  <c r="H264" i="78"/>
  <c r="C264" i="78"/>
  <c r="L263" i="78"/>
  <c r="K263" i="78"/>
  <c r="J263" i="78"/>
  <c r="I263" i="78"/>
  <c r="H263" i="78" s="1"/>
  <c r="G263" i="78"/>
  <c r="F263" i="78"/>
  <c r="E263" i="78"/>
  <c r="D263" i="78"/>
  <c r="C263" i="78" s="1"/>
  <c r="H262" i="78"/>
  <c r="C262" i="78"/>
  <c r="H261" i="78"/>
  <c r="C261" i="78"/>
  <c r="H260" i="78"/>
  <c r="C260" i="78"/>
  <c r="H259" i="78"/>
  <c r="C259" i="78"/>
  <c r="H258" i="78"/>
  <c r="C258" i="78"/>
  <c r="L257" i="78"/>
  <c r="L253" i="78" s="1"/>
  <c r="L252" i="78" s="1"/>
  <c r="K257" i="78"/>
  <c r="K253" i="78" s="1"/>
  <c r="K252" i="78" s="1"/>
  <c r="J257" i="78"/>
  <c r="I257" i="78"/>
  <c r="G257" i="78"/>
  <c r="F257" i="78"/>
  <c r="F253" i="78" s="1"/>
  <c r="F252" i="78" s="1"/>
  <c r="E257" i="78"/>
  <c r="D257" i="78"/>
  <c r="H256" i="78"/>
  <c r="C256" i="78"/>
  <c r="H255" i="78"/>
  <c r="C255" i="78"/>
  <c r="H254" i="78"/>
  <c r="C254" i="78"/>
  <c r="J253" i="78"/>
  <c r="J252" i="78" s="1"/>
  <c r="G253" i="78"/>
  <c r="G252" i="78" s="1"/>
  <c r="D253" i="78"/>
  <c r="D252" i="78"/>
  <c r="H251" i="78"/>
  <c r="C251" i="78"/>
  <c r="L250" i="78"/>
  <c r="K250" i="78"/>
  <c r="H250" i="78" s="1"/>
  <c r="J250" i="78"/>
  <c r="I250" i="78"/>
  <c r="G250" i="78"/>
  <c r="F250" i="78"/>
  <c r="C250" i="78" s="1"/>
  <c r="E250" i="78"/>
  <c r="D250" i="78"/>
  <c r="H249" i="78"/>
  <c r="C249" i="78"/>
  <c r="H248" i="78"/>
  <c r="C248" i="78"/>
  <c r="H247" i="78"/>
  <c r="C247" i="78"/>
  <c r="H246" i="78"/>
  <c r="C246" i="78"/>
  <c r="L245" i="78"/>
  <c r="L240" i="78" s="1"/>
  <c r="K245" i="78"/>
  <c r="J245" i="78"/>
  <c r="I245" i="78"/>
  <c r="G245" i="78"/>
  <c r="G240" i="78" s="1"/>
  <c r="F245" i="78"/>
  <c r="E245" i="78"/>
  <c r="D245" i="78"/>
  <c r="H244" i="78"/>
  <c r="C244" i="78"/>
  <c r="H243" i="78"/>
  <c r="C243" i="78"/>
  <c r="H242" i="78"/>
  <c r="C242" i="78"/>
  <c r="L241" i="78"/>
  <c r="K241" i="78"/>
  <c r="J241" i="78"/>
  <c r="I241" i="78"/>
  <c r="G241" i="78"/>
  <c r="F241" i="78"/>
  <c r="F240" i="78" s="1"/>
  <c r="F211" i="78" s="1"/>
  <c r="E241" i="78"/>
  <c r="D241" i="78"/>
  <c r="K240" i="78"/>
  <c r="J240" i="78"/>
  <c r="D240" i="78"/>
  <c r="H239" i="78"/>
  <c r="C239" i="78"/>
  <c r="H238" i="78"/>
  <c r="C238" i="78"/>
  <c r="H237" i="78"/>
  <c r="C237" i="78"/>
  <c r="H236" i="78"/>
  <c r="C236" i="78"/>
  <c r="H235" i="78"/>
  <c r="C235" i="78"/>
  <c r="H234" i="78"/>
  <c r="C234" i="78"/>
  <c r="L233" i="78"/>
  <c r="K233" i="78"/>
  <c r="J233" i="78"/>
  <c r="I233" i="78"/>
  <c r="G233" i="78"/>
  <c r="G232" i="78" s="1"/>
  <c r="F233" i="78"/>
  <c r="E233" i="78"/>
  <c r="D233" i="78"/>
  <c r="D232" i="78" s="1"/>
  <c r="L232" i="78"/>
  <c r="K232" i="78"/>
  <c r="J232" i="78"/>
  <c r="F232" i="78"/>
  <c r="H231" i="78"/>
  <c r="C231" i="78"/>
  <c r="H230" i="78"/>
  <c r="C230" i="78"/>
  <c r="H229" i="78"/>
  <c r="C229" i="78"/>
  <c r="H228" i="78"/>
  <c r="C228" i="78"/>
  <c r="L227" i="78"/>
  <c r="K227" i="78"/>
  <c r="J227" i="78"/>
  <c r="J212" i="78" s="1"/>
  <c r="J211" i="78" s="1"/>
  <c r="I227" i="78"/>
  <c r="G227" i="78"/>
  <c r="F227" i="78"/>
  <c r="E227" i="78"/>
  <c r="C227" i="78" s="1"/>
  <c r="D227" i="78"/>
  <c r="H226" i="78"/>
  <c r="C226" i="78"/>
  <c r="H225" i="78"/>
  <c r="C225" i="78"/>
  <c r="H224" i="78"/>
  <c r="C224" i="78"/>
  <c r="H223" i="78"/>
  <c r="C223" i="78"/>
  <c r="H222" i="78"/>
  <c r="C222" i="78"/>
  <c r="H221" i="78"/>
  <c r="C221" i="78"/>
  <c r="H220" i="78"/>
  <c r="C220" i="78"/>
  <c r="L219" i="78"/>
  <c r="K219" i="78"/>
  <c r="J219" i="78"/>
  <c r="I219" i="78"/>
  <c r="G219" i="78"/>
  <c r="F219" i="78"/>
  <c r="E219" i="78"/>
  <c r="D219" i="78"/>
  <c r="H218" i="78"/>
  <c r="C218" i="78"/>
  <c r="H217" i="78"/>
  <c r="C217" i="78"/>
  <c r="L216" i="78"/>
  <c r="K216" i="78"/>
  <c r="J216" i="78"/>
  <c r="I216" i="78"/>
  <c r="G216" i="78"/>
  <c r="G212" i="78" s="1"/>
  <c r="F216" i="78"/>
  <c r="E216" i="78"/>
  <c r="D216" i="78"/>
  <c r="D212" i="78" s="1"/>
  <c r="C216" i="78"/>
  <c r="H215" i="78"/>
  <c r="C215" i="78"/>
  <c r="L214" i="78"/>
  <c r="L212" i="78" s="1"/>
  <c r="K214" i="78"/>
  <c r="K212" i="78" s="1"/>
  <c r="K211" i="78" s="1"/>
  <c r="J214" i="78"/>
  <c r="I214" i="78"/>
  <c r="G214" i="78"/>
  <c r="F214" i="78"/>
  <c r="C214" i="78" s="1"/>
  <c r="E214" i="78"/>
  <c r="D214" i="78"/>
  <c r="H213" i="78"/>
  <c r="C213" i="78"/>
  <c r="F212" i="78"/>
  <c r="H210" i="78"/>
  <c r="C210" i="78"/>
  <c r="H209" i="78"/>
  <c r="C209" i="78"/>
  <c r="L208" i="78"/>
  <c r="K208" i="78"/>
  <c r="J208" i="78"/>
  <c r="J187" i="78" s="1"/>
  <c r="J182" i="78" s="1"/>
  <c r="I208" i="78"/>
  <c r="G208" i="78"/>
  <c r="F208" i="78"/>
  <c r="E208" i="78"/>
  <c r="D208" i="78"/>
  <c r="C208" i="78" s="1"/>
  <c r="H207" i="78"/>
  <c r="C207" i="78"/>
  <c r="H206" i="78"/>
  <c r="C206" i="78"/>
  <c r="H205" i="78"/>
  <c r="C205" i="78"/>
  <c r="H204" i="78"/>
  <c r="C204" i="78"/>
  <c r="H203" i="78"/>
  <c r="C203" i="78"/>
  <c r="H202" i="78"/>
  <c r="C202" i="78"/>
  <c r="H201" i="78"/>
  <c r="C201" i="78"/>
  <c r="H200" i="78"/>
  <c r="C200" i="78"/>
  <c r="L199" i="78"/>
  <c r="K199" i="78"/>
  <c r="J199" i="78"/>
  <c r="I199" i="78"/>
  <c r="G199" i="78"/>
  <c r="F199" i="78"/>
  <c r="E199" i="78"/>
  <c r="D199" i="78"/>
  <c r="H198" i="78"/>
  <c r="C198" i="78"/>
  <c r="H197" i="78"/>
  <c r="C197" i="78"/>
  <c r="H196" i="78"/>
  <c r="C196" i="78"/>
  <c r="H195" i="78"/>
  <c r="C195" i="78"/>
  <c r="H194" i="78"/>
  <c r="C194" i="78"/>
  <c r="H193" i="78"/>
  <c r="C193" i="78"/>
  <c r="H192" i="78"/>
  <c r="C192" i="78"/>
  <c r="H191" i="78"/>
  <c r="C191" i="78"/>
  <c r="H190" i="78"/>
  <c r="C190" i="78"/>
  <c r="H189" i="78"/>
  <c r="C189" i="78"/>
  <c r="L188" i="78"/>
  <c r="K188" i="78"/>
  <c r="J188" i="78"/>
  <c r="I188" i="78"/>
  <c r="G188" i="78"/>
  <c r="G187" i="78" s="1"/>
  <c r="F188" i="78"/>
  <c r="C188" i="78" s="1"/>
  <c r="E188" i="78"/>
  <c r="D188" i="78"/>
  <c r="L187" i="78"/>
  <c r="I187" i="78"/>
  <c r="E187" i="78"/>
  <c r="D187" i="78"/>
  <c r="H186" i="78"/>
  <c r="C186" i="78"/>
  <c r="H185" i="78"/>
  <c r="C185" i="78"/>
  <c r="H184" i="78"/>
  <c r="C184" i="78"/>
  <c r="L183" i="78"/>
  <c r="K183" i="78"/>
  <c r="J183" i="78"/>
  <c r="I183" i="78"/>
  <c r="G183" i="78"/>
  <c r="G182" i="78" s="1"/>
  <c r="F183" i="78"/>
  <c r="E183" i="78"/>
  <c r="D183" i="78"/>
  <c r="L182" i="78"/>
  <c r="D182" i="78"/>
  <c r="H180" i="78"/>
  <c r="C180" i="78"/>
  <c r="L179" i="78"/>
  <c r="K179" i="78"/>
  <c r="J179" i="78"/>
  <c r="I179" i="78"/>
  <c r="G179" i="78"/>
  <c r="G178" i="78" s="1"/>
  <c r="F179" i="78"/>
  <c r="F178" i="78" s="1"/>
  <c r="F174" i="78" s="1"/>
  <c r="E179" i="78"/>
  <c r="E178" i="78" s="1"/>
  <c r="D179" i="78"/>
  <c r="L178" i="78"/>
  <c r="L174" i="78" s="1"/>
  <c r="K178" i="78"/>
  <c r="K174" i="78" s="1"/>
  <c r="J178" i="78"/>
  <c r="D178" i="78"/>
  <c r="H177" i="78"/>
  <c r="C177" i="78"/>
  <c r="H176" i="78"/>
  <c r="C176" i="78"/>
  <c r="L175" i="78"/>
  <c r="K175" i="78"/>
  <c r="J175" i="78"/>
  <c r="I175" i="78"/>
  <c r="G175" i="78"/>
  <c r="F175" i="78"/>
  <c r="E175" i="78"/>
  <c r="E174" i="78" s="1"/>
  <c r="D175" i="78"/>
  <c r="D174" i="78" s="1"/>
  <c r="J174" i="78"/>
  <c r="H173" i="78"/>
  <c r="C173" i="78"/>
  <c r="H172" i="78"/>
  <c r="C172" i="78"/>
  <c r="L171" i="78"/>
  <c r="K171" i="78"/>
  <c r="J171" i="78"/>
  <c r="I171" i="78"/>
  <c r="G171" i="78"/>
  <c r="F171" i="78"/>
  <c r="E171" i="78"/>
  <c r="D171" i="78"/>
  <c r="H170" i="78"/>
  <c r="C170" i="78"/>
  <c r="H169" i="78"/>
  <c r="C169" i="78"/>
  <c r="H168" i="78"/>
  <c r="C168" i="78"/>
  <c r="H167" i="78"/>
  <c r="C167" i="78"/>
  <c r="L166" i="78"/>
  <c r="K166" i="78"/>
  <c r="J166" i="78"/>
  <c r="J161" i="78" s="1"/>
  <c r="J160" i="78" s="1"/>
  <c r="I166" i="78"/>
  <c r="G166" i="78"/>
  <c r="F166" i="78"/>
  <c r="F161" i="78" s="1"/>
  <c r="F160" i="78" s="1"/>
  <c r="E166" i="78"/>
  <c r="D166" i="78"/>
  <c r="C166" i="78" s="1"/>
  <c r="H165" i="78"/>
  <c r="C165" i="78"/>
  <c r="H164" i="78"/>
  <c r="C164" i="78"/>
  <c r="H163" i="78"/>
  <c r="C163" i="78"/>
  <c r="L162" i="78"/>
  <c r="L161" i="78" s="1"/>
  <c r="L160" i="78" s="1"/>
  <c r="K162" i="78"/>
  <c r="J162" i="78"/>
  <c r="I162" i="78"/>
  <c r="G162" i="78"/>
  <c r="G161" i="78" s="1"/>
  <c r="G160" i="78" s="1"/>
  <c r="F162" i="78"/>
  <c r="E162" i="78"/>
  <c r="E161" i="78" s="1"/>
  <c r="D162" i="78"/>
  <c r="C162" i="78" s="1"/>
  <c r="I161" i="78"/>
  <c r="H159" i="78"/>
  <c r="C159" i="78"/>
  <c r="H158" i="78"/>
  <c r="C158" i="78"/>
  <c r="H157" i="78"/>
  <c r="C157" i="78"/>
  <c r="H156" i="78"/>
  <c r="C156" i="78"/>
  <c r="H155" i="78"/>
  <c r="C155" i="78"/>
  <c r="H154" i="78"/>
  <c r="C154" i="78"/>
  <c r="L153" i="78"/>
  <c r="K153" i="78"/>
  <c r="J153" i="78"/>
  <c r="I153" i="78"/>
  <c r="G153" i="78"/>
  <c r="G152" i="78" s="1"/>
  <c r="F153" i="78"/>
  <c r="E153" i="78"/>
  <c r="D153" i="78"/>
  <c r="D152" i="78" s="1"/>
  <c r="L152" i="78"/>
  <c r="K152" i="78"/>
  <c r="J152" i="78"/>
  <c r="F152" i="78"/>
  <c r="H151" i="78"/>
  <c r="C151" i="78"/>
  <c r="H150" i="78"/>
  <c r="C150" i="78"/>
  <c r="H149" i="78"/>
  <c r="C149" i="78"/>
  <c r="H148" i="78"/>
  <c r="C148" i="78"/>
  <c r="L147" i="78"/>
  <c r="K147" i="78"/>
  <c r="J147" i="78"/>
  <c r="I147" i="78"/>
  <c r="G147" i="78"/>
  <c r="F147" i="78"/>
  <c r="E147" i="78"/>
  <c r="C147" i="78" s="1"/>
  <c r="D147" i="78"/>
  <c r="H146" i="78"/>
  <c r="C146" i="78"/>
  <c r="H145" i="78"/>
  <c r="C145" i="78"/>
  <c r="H144" i="78"/>
  <c r="C144" i="78"/>
  <c r="H143" i="78"/>
  <c r="C143" i="78"/>
  <c r="H142" i="78"/>
  <c r="C142" i="78"/>
  <c r="H141" i="78"/>
  <c r="C141" i="78"/>
  <c r="H140" i="78"/>
  <c r="C140" i="78"/>
  <c r="H139" i="78"/>
  <c r="C139" i="78"/>
  <c r="L138" i="78"/>
  <c r="K138" i="78"/>
  <c r="J138" i="78"/>
  <c r="I138" i="78"/>
  <c r="G138" i="78"/>
  <c r="F138" i="78"/>
  <c r="E138" i="78"/>
  <c r="D138" i="78"/>
  <c r="C138" i="78" s="1"/>
  <c r="H137" i="78"/>
  <c r="C137" i="78"/>
  <c r="H136" i="78"/>
  <c r="C136" i="78"/>
  <c r="H135" i="78"/>
  <c r="C135" i="78"/>
  <c r="L134" i="78"/>
  <c r="K134" i="78"/>
  <c r="J134" i="78"/>
  <c r="I134" i="78"/>
  <c r="G134" i="78"/>
  <c r="F134" i="78"/>
  <c r="E134" i="78"/>
  <c r="D134" i="78"/>
  <c r="C134" i="78" s="1"/>
  <c r="H133" i="78"/>
  <c r="C133" i="78"/>
  <c r="H132" i="78"/>
  <c r="C132" i="78"/>
  <c r="L131" i="78"/>
  <c r="K131" i="78"/>
  <c r="J131" i="78"/>
  <c r="I131" i="78"/>
  <c r="G131" i="78"/>
  <c r="F131" i="78"/>
  <c r="E131" i="78"/>
  <c r="C131" i="78" s="1"/>
  <c r="D131" i="78"/>
  <c r="H130" i="78"/>
  <c r="C130" i="78"/>
  <c r="H129" i="78"/>
  <c r="C129" i="78"/>
  <c r="H128" i="78"/>
  <c r="C128" i="78"/>
  <c r="H127" i="78"/>
  <c r="C127" i="78"/>
  <c r="L126" i="78"/>
  <c r="K126" i="78"/>
  <c r="J126" i="78"/>
  <c r="J120" i="78" s="1"/>
  <c r="I126" i="78"/>
  <c r="G126" i="78"/>
  <c r="F126" i="78"/>
  <c r="E126" i="78"/>
  <c r="D126" i="78"/>
  <c r="C126" i="78" s="1"/>
  <c r="H125" i="78"/>
  <c r="C125" i="78"/>
  <c r="H124" i="78"/>
  <c r="C124" i="78"/>
  <c r="H123" i="78"/>
  <c r="C123" i="78"/>
  <c r="H122" i="78"/>
  <c r="C122" i="78"/>
  <c r="L121" i="78"/>
  <c r="K121" i="78"/>
  <c r="J121" i="78"/>
  <c r="I121" i="78"/>
  <c r="G121" i="78"/>
  <c r="F121" i="78"/>
  <c r="F120" i="78" s="1"/>
  <c r="E121" i="78"/>
  <c r="D121" i="78"/>
  <c r="L120" i="78"/>
  <c r="K120" i="78"/>
  <c r="H119" i="78"/>
  <c r="C119" i="78"/>
  <c r="H118" i="78"/>
  <c r="C118" i="78"/>
  <c r="H117" i="78"/>
  <c r="C117" i="78"/>
  <c r="H116" i="78"/>
  <c r="C116" i="78"/>
  <c r="H115" i="78"/>
  <c r="C115" i="78"/>
  <c r="L114" i="78"/>
  <c r="K114" i="78"/>
  <c r="J114" i="78"/>
  <c r="I114" i="78"/>
  <c r="G114" i="78"/>
  <c r="F114" i="78"/>
  <c r="E114" i="78"/>
  <c r="D114" i="78"/>
  <c r="C114" i="78" s="1"/>
  <c r="H113" i="78"/>
  <c r="C113" i="78"/>
  <c r="H112" i="78"/>
  <c r="C112" i="78"/>
  <c r="H111" i="78"/>
  <c r="C111" i="78"/>
  <c r="H110" i="78"/>
  <c r="C110" i="78"/>
  <c r="H109" i="78"/>
  <c r="C109" i="78"/>
  <c r="L108" i="78"/>
  <c r="K108" i="78"/>
  <c r="J108" i="78"/>
  <c r="I108" i="78"/>
  <c r="G108" i="78"/>
  <c r="F108" i="78"/>
  <c r="E108" i="78"/>
  <c r="D108" i="78"/>
  <c r="C108" i="78" s="1"/>
  <c r="H107" i="78"/>
  <c r="C107" i="78"/>
  <c r="H106" i="78"/>
  <c r="C106" i="78"/>
  <c r="H105" i="78"/>
  <c r="C105" i="78"/>
  <c r="H104" i="78"/>
  <c r="C104" i="78"/>
  <c r="H103" i="78"/>
  <c r="C103" i="78"/>
  <c r="H102" i="78"/>
  <c r="C102" i="78"/>
  <c r="H101" i="78"/>
  <c r="C101" i="78"/>
  <c r="H100" i="78"/>
  <c r="C100" i="78"/>
  <c r="L99" i="78"/>
  <c r="K99" i="78"/>
  <c r="J99" i="78"/>
  <c r="I99" i="78"/>
  <c r="G99" i="78"/>
  <c r="F99" i="78"/>
  <c r="E99" i="78"/>
  <c r="C99" i="78" s="1"/>
  <c r="D99" i="78"/>
  <c r="H98" i="78"/>
  <c r="C98" i="78"/>
  <c r="H97" i="78"/>
  <c r="C97" i="78"/>
  <c r="H96" i="78"/>
  <c r="C96" i="78"/>
  <c r="H95" i="78"/>
  <c r="C95" i="78"/>
  <c r="H94" i="78"/>
  <c r="C94" i="78"/>
  <c r="H93" i="78"/>
  <c r="C93" i="78"/>
  <c r="H92" i="78"/>
  <c r="C92" i="78"/>
  <c r="L91" i="78"/>
  <c r="K91" i="78"/>
  <c r="J91" i="78"/>
  <c r="I91" i="78"/>
  <c r="G91" i="78"/>
  <c r="F91" i="78"/>
  <c r="E91" i="78"/>
  <c r="D91" i="78"/>
  <c r="D83" i="78" s="1"/>
  <c r="H90" i="78"/>
  <c r="C90" i="78"/>
  <c r="H89" i="78"/>
  <c r="C89" i="78"/>
  <c r="H88" i="78"/>
  <c r="C88" i="78"/>
  <c r="H87" i="78"/>
  <c r="C87" i="78"/>
  <c r="H86" i="78"/>
  <c r="C86" i="78"/>
  <c r="L85" i="78"/>
  <c r="K85" i="78"/>
  <c r="J85" i="78"/>
  <c r="J83" i="78" s="1"/>
  <c r="I85" i="78"/>
  <c r="I83" i="78" s="1"/>
  <c r="G85" i="78"/>
  <c r="F85" i="78"/>
  <c r="E85" i="78"/>
  <c r="C85" i="78" s="1"/>
  <c r="D85" i="78"/>
  <c r="H84" i="78"/>
  <c r="C84" i="78"/>
  <c r="L83" i="78"/>
  <c r="F83" i="78"/>
  <c r="E83" i="78"/>
  <c r="H82" i="78"/>
  <c r="C82" i="78"/>
  <c r="H81" i="78"/>
  <c r="C81" i="78"/>
  <c r="L80" i="78"/>
  <c r="K80" i="78"/>
  <c r="J80" i="78"/>
  <c r="H80" i="78" s="1"/>
  <c r="I80" i="78"/>
  <c r="G80" i="78"/>
  <c r="F80" i="78"/>
  <c r="E80" i="78"/>
  <c r="D80" i="78"/>
  <c r="C80" i="78" s="1"/>
  <c r="H79" i="78"/>
  <c r="C79" i="78"/>
  <c r="H78" i="78"/>
  <c r="C78" i="78"/>
  <c r="L77" i="78"/>
  <c r="L76" i="78" s="1"/>
  <c r="K77" i="78"/>
  <c r="K76" i="78" s="1"/>
  <c r="J77" i="78"/>
  <c r="I77" i="78"/>
  <c r="G77" i="78"/>
  <c r="G76" i="78" s="1"/>
  <c r="F77" i="78"/>
  <c r="F76" i="78" s="1"/>
  <c r="E77" i="78"/>
  <c r="D77" i="78"/>
  <c r="J76" i="78"/>
  <c r="H74" i="78"/>
  <c r="C74" i="78"/>
  <c r="H73" i="78"/>
  <c r="C73" i="78"/>
  <c r="H72" i="78"/>
  <c r="C72" i="78"/>
  <c r="H71" i="78"/>
  <c r="C71" i="78"/>
  <c r="H70" i="78"/>
  <c r="C70" i="78"/>
  <c r="L69" i="78"/>
  <c r="K69" i="78"/>
  <c r="J69" i="78"/>
  <c r="J67" i="78" s="1"/>
  <c r="I69" i="78"/>
  <c r="H69" i="78" s="1"/>
  <c r="G69" i="78"/>
  <c r="F69" i="78"/>
  <c r="E69" i="78"/>
  <c r="E67" i="78" s="1"/>
  <c r="D69" i="78"/>
  <c r="C69" i="78" s="1"/>
  <c r="H68" i="78"/>
  <c r="C68" i="78"/>
  <c r="L67" i="78"/>
  <c r="K67" i="78"/>
  <c r="G67" i="78"/>
  <c r="F67" i="78"/>
  <c r="H66" i="78"/>
  <c r="C66" i="78"/>
  <c r="H65" i="78"/>
  <c r="C65" i="78"/>
  <c r="H64" i="78"/>
  <c r="C64" i="78"/>
  <c r="H63" i="78"/>
  <c r="C63" i="78"/>
  <c r="H62" i="78"/>
  <c r="C62" i="78"/>
  <c r="H61" i="78"/>
  <c r="C61" i="78"/>
  <c r="H60" i="78"/>
  <c r="C60" i="78"/>
  <c r="H59" i="78"/>
  <c r="C59" i="78"/>
  <c r="L58" i="78"/>
  <c r="K58" i="78"/>
  <c r="J58" i="78"/>
  <c r="I58" i="78"/>
  <c r="G58" i="78"/>
  <c r="F58" i="78"/>
  <c r="C58" i="78" s="1"/>
  <c r="E58" i="78"/>
  <c r="D58" i="78"/>
  <c r="H57" i="78"/>
  <c r="C57" i="78"/>
  <c r="H56" i="78"/>
  <c r="C56" i="78"/>
  <c r="L55" i="78"/>
  <c r="L54" i="78" s="1"/>
  <c r="L53" i="78" s="1"/>
  <c r="K55" i="78"/>
  <c r="J55" i="78"/>
  <c r="I55" i="78"/>
  <c r="G55" i="78"/>
  <c r="G54" i="78" s="1"/>
  <c r="G53" i="78" s="1"/>
  <c r="F55" i="78"/>
  <c r="E55" i="78"/>
  <c r="D55" i="78"/>
  <c r="K54" i="78"/>
  <c r="K53" i="78" s="1"/>
  <c r="J54" i="78"/>
  <c r="H47" i="78"/>
  <c r="C47" i="78"/>
  <c r="H46" i="78"/>
  <c r="C46" i="78"/>
  <c r="L45" i="78"/>
  <c r="H45" i="78" s="1"/>
  <c r="G45" i="78"/>
  <c r="C45" i="78" s="1"/>
  <c r="H44" i="78"/>
  <c r="C44" i="78"/>
  <c r="K43" i="78"/>
  <c r="J43" i="78"/>
  <c r="I43" i="78"/>
  <c r="F43" i="78"/>
  <c r="E43" i="78"/>
  <c r="D43" i="78"/>
  <c r="H42" i="78"/>
  <c r="C42" i="78"/>
  <c r="I41" i="78"/>
  <c r="H41" i="78" s="1"/>
  <c r="D41" i="78"/>
  <c r="C41" i="78"/>
  <c r="H40" i="78"/>
  <c r="C40" i="78"/>
  <c r="H39" i="78"/>
  <c r="C39" i="78"/>
  <c r="H38" i="78"/>
  <c r="C38" i="78"/>
  <c r="H37" i="78"/>
  <c r="C37" i="78"/>
  <c r="K36" i="78"/>
  <c r="H36" i="78" s="1"/>
  <c r="F36" i="78"/>
  <c r="C36" i="78"/>
  <c r="H35" i="78"/>
  <c r="C35" i="78"/>
  <c r="H34" i="78"/>
  <c r="C34" i="78"/>
  <c r="K33" i="78"/>
  <c r="H33" i="78" s="1"/>
  <c r="F33" i="78"/>
  <c r="C33" i="78"/>
  <c r="H32" i="78"/>
  <c r="C32" i="78"/>
  <c r="K31" i="78"/>
  <c r="K26" i="78" s="1"/>
  <c r="H26" i="78" s="1"/>
  <c r="H31" i="78"/>
  <c r="F31" i="78"/>
  <c r="C31" i="78" s="1"/>
  <c r="H30" i="78"/>
  <c r="C30" i="78"/>
  <c r="H29" i="78"/>
  <c r="C29" i="78"/>
  <c r="H28" i="78"/>
  <c r="C28" i="78"/>
  <c r="K27" i="78"/>
  <c r="H27" i="78" s="1"/>
  <c r="F27" i="78"/>
  <c r="F26" i="78" s="1"/>
  <c r="C26" i="78" s="1"/>
  <c r="C27" i="78"/>
  <c r="H25" i="78"/>
  <c r="C25" i="78"/>
  <c r="C24" i="78"/>
  <c r="H23" i="78"/>
  <c r="C23" i="78"/>
  <c r="H22" i="78"/>
  <c r="C22" i="78"/>
  <c r="L21" i="78"/>
  <c r="L275" i="78" s="1"/>
  <c r="L274" i="78" s="1"/>
  <c r="K21" i="78"/>
  <c r="K275" i="78" s="1"/>
  <c r="K274" i="78" s="1"/>
  <c r="J21" i="78"/>
  <c r="J275" i="78" s="1"/>
  <c r="I21" i="78"/>
  <c r="I275" i="78" s="1"/>
  <c r="G21" i="78"/>
  <c r="G275" i="78" s="1"/>
  <c r="G274" i="78" s="1"/>
  <c r="F21" i="78"/>
  <c r="F275" i="78" s="1"/>
  <c r="F274" i="78" s="1"/>
  <c r="E21" i="78"/>
  <c r="E275" i="78" s="1"/>
  <c r="D21" i="78"/>
  <c r="D275" i="78" s="1"/>
  <c r="D274" i="78" s="1"/>
  <c r="L20" i="78"/>
  <c r="D20" i="78"/>
  <c r="H284" i="77"/>
  <c r="C284" i="77"/>
  <c r="H283" i="77"/>
  <c r="C283" i="77"/>
  <c r="H282" i="77"/>
  <c r="C282" i="77"/>
  <c r="H281" i="77"/>
  <c r="C281" i="77"/>
  <c r="H280" i="77"/>
  <c r="C280" i="77"/>
  <c r="H279" i="77"/>
  <c r="C279" i="77"/>
  <c r="H278" i="77"/>
  <c r="C278" i="77"/>
  <c r="H277" i="77"/>
  <c r="C277" i="77"/>
  <c r="C276" i="77" s="1"/>
  <c r="L276" i="77"/>
  <c r="K276" i="77"/>
  <c r="J276" i="77"/>
  <c r="I276" i="77"/>
  <c r="H276" i="77"/>
  <c r="G276" i="77"/>
  <c r="F276" i="77"/>
  <c r="E276" i="77"/>
  <c r="D276" i="77"/>
  <c r="H271" i="77"/>
  <c r="C271" i="77"/>
  <c r="H270" i="77"/>
  <c r="C270" i="77"/>
  <c r="L269" i="77"/>
  <c r="K269" i="77"/>
  <c r="J269" i="77"/>
  <c r="I269" i="77"/>
  <c r="G269" i="77"/>
  <c r="F269" i="77"/>
  <c r="E269" i="77"/>
  <c r="D269" i="77"/>
  <c r="H268" i="77"/>
  <c r="C268" i="77"/>
  <c r="L267" i="77"/>
  <c r="K267" i="77"/>
  <c r="J267" i="77"/>
  <c r="I267" i="77"/>
  <c r="G267" i="77"/>
  <c r="G266" i="77" s="1"/>
  <c r="G265" i="77" s="1"/>
  <c r="F267" i="77"/>
  <c r="E267" i="77"/>
  <c r="E266" i="77" s="1"/>
  <c r="D267" i="77"/>
  <c r="L266" i="77"/>
  <c r="L265" i="77" s="1"/>
  <c r="K266" i="77"/>
  <c r="K265" i="77" s="1"/>
  <c r="J266" i="77"/>
  <c r="F266" i="77"/>
  <c r="J265" i="77"/>
  <c r="F265" i="77"/>
  <c r="H264" i="77"/>
  <c r="C264" i="77"/>
  <c r="L263" i="77"/>
  <c r="K263" i="77"/>
  <c r="J263" i="77"/>
  <c r="I263" i="77"/>
  <c r="G263" i="77"/>
  <c r="F263" i="77"/>
  <c r="E263" i="77"/>
  <c r="D263" i="77"/>
  <c r="H262" i="77"/>
  <c r="C262" i="77"/>
  <c r="H261" i="77"/>
  <c r="C261" i="77"/>
  <c r="H260" i="77"/>
  <c r="C260" i="77"/>
  <c r="H259" i="77"/>
  <c r="C259" i="77"/>
  <c r="H258" i="77"/>
  <c r="C258" i="77"/>
  <c r="L257" i="77"/>
  <c r="K257" i="77"/>
  <c r="K253" i="77" s="1"/>
  <c r="K252" i="77" s="1"/>
  <c r="J257" i="77"/>
  <c r="J253" i="77" s="1"/>
  <c r="J252" i="77" s="1"/>
  <c r="I257" i="77"/>
  <c r="G257" i="77"/>
  <c r="F257" i="77"/>
  <c r="F253" i="77" s="1"/>
  <c r="F252" i="77" s="1"/>
  <c r="E257" i="77"/>
  <c r="E253" i="77" s="1"/>
  <c r="E252" i="77" s="1"/>
  <c r="D257" i="77"/>
  <c r="H256" i="77"/>
  <c r="C256" i="77"/>
  <c r="H255" i="77"/>
  <c r="C255" i="77"/>
  <c r="H254" i="77"/>
  <c r="C254" i="77"/>
  <c r="L253" i="77"/>
  <c r="I253" i="77"/>
  <c r="G253" i="77"/>
  <c r="G252" i="77" s="1"/>
  <c r="D253" i="77"/>
  <c r="L252" i="77"/>
  <c r="H251" i="77"/>
  <c r="C251" i="77"/>
  <c r="L250" i="77"/>
  <c r="K250" i="77"/>
  <c r="J250" i="77"/>
  <c r="I250" i="77"/>
  <c r="G250" i="77"/>
  <c r="C250" i="77" s="1"/>
  <c r="F250" i="77"/>
  <c r="E250" i="77"/>
  <c r="D250" i="77"/>
  <c r="H249" i="77"/>
  <c r="C249" i="77"/>
  <c r="H248" i="77"/>
  <c r="C248" i="77"/>
  <c r="H247" i="77"/>
  <c r="C247" i="77"/>
  <c r="H246" i="77"/>
  <c r="C246" i="77"/>
  <c r="L245" i="77"/>
  <c r="K245" i="77"/>
  <c r="J245" i="77"/>
  <c r="J240" i="77" s="1"/>
  <c r="I245" i="77"/>
  <c r="H245" i="77" s="1"/>
  <c r="G245" i="77"/>
  <c r="F245" i="77"/>
  <c r="E245" i="77"/>
  <c r="D245" i="77"/>
  <c r="H244" i="77"/>
  <c r="C244" i="77"/>
  <c r="H243" i="77"/>
  <c r="C243" i="77"/>
  <c r="H242" i="77"/>
  <c r="C242" i="77"/>
  <c r="L241" i="77"/>
  <c r="K241" i="77"/>
  <c r="J241" i="77"/>
  <c r="I241" i="77"/>
  <c r="G241" i="77"/>
  <c r="G240" i="77" s="1"/>
  <c r="F241" i="77"/>
  <c r="F240" i="77" s="1"/>
  <c r="E241" i="77"/>
  <c r="D241" i="77"/>
  <c r="L240" i="77"/>
  <c r="K240" i="77"/>
  <c r="D240" i="77"/>
  <c r="H239" i="77"/>
  <c r="C239" i="77"/>
  <c r="H238" i="77"/>
  <c r="C238" i="77"/>
  <c r="H237" i="77"/>
  <c r="C237" i="77"/>
  <c r="H236" i="77"/>
  <c r="C236" i="77"/>
  <c r="H235" i="77"/>
  <c r="C235" i="77"/>
  <c r="H234" i="77"/>
  <c r="C234" i="77"/>
  <c r="L233" i="77"/>
  <c r="K233" i="77"/>
  <c r="J233" i="77"/>
  <c r="I233" i="77"/>
  <c r="H233" i="77" s="1"/>
  <c r="G233" i="77"/>
  <c r="F233" i="77"/>
  <c r="E233" i="77"/>
  <c r="D233" i="77"/>
  <c r="D232" i="77" s="1"/>
  <c r="L232" i="77"/>
  <c r="K232" i="77"/>
  <c r="J232" i="77"/>
  <c r="G232" i="77"/>
  <c r="F232" i="77"/>
  <c r="H231" i="77"/>
  <c r="C231" i="77"/>
  <c r="H230" i="77"/>
  <c r="C230" i="77"/>
  <c r="H229" i="77"/>
  <c r="C229" i="77"/>
  <c r="H228" i="77"/>
  <c r="C228" i="77"/>
  <c r="L227" i="77"/>
  <c r="K227" i="77"/>
  <c r="J227" i="77"/>
  <c r="I227" i="77"/>
  <c r="G227" i="77"/>
  <c r="F227" i="77"/>
  <c r="F212" i="77" s="1"/>
  <c r="F211" i="77" s="1"/>
  <c r="E227" i="77"/>
  <c r="D227" i="77"/>
  <c r="H226" i="77"/>
  <c r="C226" i="77"/>
  <c r="H225" i="77"/>
  <c r="C225" i="77"/>
  <c r="H224" i="77"/>
  <c r="C224" i="77"/>
  <c r="H223" i="77"/>
  <c r="C223" i="77"/>
  <c r="H222" i="77"/>
  <c r="C222" i="77"/>
  <c r="H221" i="77"/>
  <c r="C221" i="77"/>
  <c r="H220" i="77"/>
  <c r="C220" i="77"/>
  <c r="L219" i="77"/>
  <c r="K219" i="77"/>
  <c r="J219" i="77"/>
  <c r="I219" i="77"/>
  <c r="H219" i="77" s="1"/>
  <c r="G219" i="77"/>
  <c r="F219" i="77"/>
  <c r="E219" i="77"/>
  <c r="D219" i="77"/>
  <c r="H218" i="77"/>
  <c r="C218" i="77"/>
  <c r="H217" i="77"/>
  <c r="C217" i="77"/>
  <c r="L216" i="77"/>
  <c r="K216" i="77"/>
  <c r="J216" i="77"/>
  <c r="J212" i="77" s="1"/>
  <c r="J211" i="77" s="1"/>
  <c r="I216" i="77"/>
  <c r="G216" i="77"/>
  <c r="F216" i="77"/>
  <c r="E216" i="77"/>
  <c r="D216" i="77"/>
  <c r="C216" i="77" s="1"/>
  <c r="H215" i="77"/>
  <c r="C215" i="77"/>
  <c r="L214" i="77"/>
  <c r="L212" i="77" s="1"/>
  <c r="L211" i="77" s="1"/>
  <c r="K214" i="77"/>
  <c r="J214" i="77"/>
  <c r="I214" i="77"/>
  <c r="G214" i="77"/>
  <c r="G212" i="77" s="1"/>
  <c r="G211" i="77" s="1"/>
  <c r="F214" i="77"/>
  <c r="E214" i="77"/>
  <c r="D214" i="77"/>
  <c r="C214" i="77"/>
  <c r="H213" i="77"/>
  <c r="C213" i="77"/>
  <c r="K212" i="77"/>
  <c r="K211" i="77" s="1"/>
  <c r="D212" i="77"/>
  <c r="D211" i="77" s="1"/>
  <c r="H210" i="77"/>
  <c r="C210" i="77"/>
  <c r="H209" i="77"/>
  <c r="C209" i="77"/>
  <c r="L208" i="77"/>
  <c r="K208" i="77"/>
  <c r="J208" i="77"/>
  <c r="I208" i="77"/>
  <c r="H208" i="77" s="1"/>
  <c r="G208" i="77"/>
  <c r="F208" i="77"/>
  <c r="E208" i="77"/>
  <c r="D208" i="77"/>
  <c r="C208" i="77" s="1"/>
  <c r="H207" i="77"/>
  <c r="C207" i="77"/>
  <c r="H206" i="77"/>
  <c r="C206" i="77"/>
  <c r="H205" i="77"/>
  <c r="C205" i="77"/>
  <c r="H204" i="77"/>
  <c r="C204" i="77"/>
  <c r="H203" i="77"/>
  <c r="C203" i="77"/>
  <c r="H202" i="77"/>
  <c r="C202" i="77"/>
  <c r="H201" i="77"/>
  <c r="C201" i="77"/>
  <c r="H200" i="77"/>
  <c r="C200" i="77"/>
  <c r="L199" i="77"/>
  <c r="K199" i="77"/>
  <c r="J199" i="77"/>
  <c r="I199" i="77"/>
  <c r="G199" i="77"/>
  <c r="F199" i="77"/>
  <c r="E199" i="77"/>
  <c r="D199" i="77"/>
  <c r="H198" i="77"/>
  <c r="C198" i="77"/>
  <c r="H197" i="77"/>
  <c r="C197" i="77"/>
  <c r="H196" i="77"/>
  <c r="C196" i="77"/>
  <c r="H195" i="77"/>
  <c r="C195" i="77"/>
  <c r="H194" i="77"/>
  <c r="C194" i="77"/>
  <c r="H193" i="77"/>
  <c r="C193" i="77"/>
  <c r="H192" i="77"/>
  <c r="C192" i="77"/>
  <c r="H191" i="77"/>
  <c r="C191" i="77"/>
  <c r="H190" i="77"/>
  <c r="C190" i="77"/>
  <c r="H189" i="77"/>
  <c r="C189" i="77"/>
  <c r="L188" i="77"/>
  <c r="K188" i="77"/>
  <c r="K187" i="77" s="1"/>
  <c r="J188" i="77"/>
  <c r="I188" i="77"/>
  <c r="G188" i="77"/>
  <c r="G187" i="77" s="1"/>
  <c r="F188" i="77"/>
  <c r="F187" i="77" s="1"/>
  <c r="E188" i="77"/>
  <c r="C188" i="77" s="1"/>
  <c r="D188" i="77"/>
  <c r="L187" i="77"/>
  <c r="J187" i="77"/>
  <c r="D187" i="77"/>
  <c r="D182" i="77" s="1"/>
  <c r="H186" i="77"/>
  <c r="C186" i="77"/>
  <c r="H185" i="77"/>
  <c r="C185" i="77"/>
  <c r="H184" i="77"/>
  <c r="C184" i="77"/>
  <c r="L183" i="77"/>
  <c r="K183" i="77"/>
  <c r="J183" i="77"/>
  <c r="I183" i="77"/>
  <c r="G183" i="77"/>
  <c r="F183" i="77"/>
  <c r="F182" i="77" s="1"/>
  <c r="F181" i="77" s="1"/>
  <c r="E183" i="77"/>
  <c r="D183" i="77"/>
  <c r="L182" i="77"/>
  <c r="J182" i="77"/>
  <c r="H180" i="77"/>
  <c r="C180" i="77"/>
  <c r="L179" i="77"/>
  <c r="K179" i="77"/>
  <c r="J179" i="77"/>
  <c r="I179" i="77"/>
  <c r="H179" i="77" s="1"/>
  <c r="G179" i="77"/>
  <c r="F179" i="77"/>
  <c r="F178" i="77" s="1"/>
  <c r="E179" i="77"/>
  <c r="D179" i="77"/>
  <c r="D178" i="77" s="1"/>
  <c r="D174" i="77" s="1"/>
  <c r="L178" i="77"/>
  <c r="K178" i="77"/>
  <c r="J178" i="77"/>
  <c r="J174" i="77" s="1"/>
  <c r="G178" i="77"/>
  <c r="H177" i="77"/>
  <c r="C177" i="77"/>
  <c r="H176" i="77"/>
  <c r="C176" i="77"/>
  <c r="L175" i="77"/>
  <c r="K175" i="77"/>
  <c r="J175" i="77"/>
  <c r="I175" i="77"/>
  <c r="G175" i="77"/>
  <c r="G174" i="77" s="1"/>
  <c r="F175" i="77"/>
  <c r="F174" i="77" s="1"/>
  <c r="E175" i="77"/>
  <c r="D175" i="77"/>
  <c r="L174" i="77"/>
  <c r="K174" i="77"/>
  <c r="H173" i="77"/>
  <c r="C173" i="77"/>
  <c r="H172" i="77"/>
  <c r="C172" i="77"/>
  <c r="L171" i="77"/>
  <c r="K171" i="77"/>
  <c r="J171" i="77"/>
  <c r="I171" i="77"/>
  <c r="H171" i="77" s="1"/>
  <c r="G171" i="77"/>
  <c r="F171" i="77"/>
  <c r="E171" i="77"/>
  <c r="D171" i="77"/>
  <c r="H170" i="77"/>
  <c r="C170" i="77"/>
  <c r="H169" i="77"/>
  <c r="C169" i="77"/>
  <c r="H168" i="77"/>
  <c r="C168" i="77"/>
  <c r="H167" i="77"/>
  <c r="C167" i="77"/>
  <c r="L166" i="77"/>
  <c r="K166" i="77"/>
  <c r="J166" i="77"/>
  <c r="J161" i="77" s="1"/>
  <c r="J160" i="77" s="1"/>
  <c r="I166" i="77"/>
  <c r="I161" i="77" s="1"/>
  <c r="G166" i="77"/>
  <c r="F166" i="77"/>
  <c r="E166" i="77"/>
  <c r="E161" i="77" s="1"/>
  <c r="C161" i="77" s="1"/>
  <c r="D166" i="77"/>
  <c r="C166" i="77" s="1"/>
  <c r="H165" i="77"/>
  <c r="C165" i="77"/>
  <c r="H164" i="77"/>
  <c r="C164" i="77"/>
  <c r="H163" i="77"/>
  <c r="C163" i="77"/>
  <c r="L162" i="77"/>
  <c r="L161" i="77" s="1"/>
  <c r="L160" i="77" s="1"/>
  <c r="K162" i="77"/>
  <c r="K161" i="77" s="1"/>
  <c r="K160" i="77" s="1"/>
  <c r="J162" i="77"/>
  <c r="I162" i="77"/>
  <c r="G162" i="77"/>
  <c r="G161" i="77" s="1"/>
  <c r="G160" i="77" s="1"/>
  <c r="F162" i="77"/>
  <c r="E162" i="77"/>
  <c r="D162" i="77"/>
  <c r="D161" i="77" s="1"/>
  <c r="D160" i="77" s="1"/>
  <c r="C162" i="77"/>
  <c r="F161" i="77"/>
  <c r="F160" i="77" s="1"/>
  <c r="H159" i="77"/>
  <c r="C159" i="77"/>
  <c r="H158" i="77"/>
  <c r="C158" i="77"/>
  <c r="H157" i="77"/>
  <c r="C157" i="77"/>
  <c r="H156" i="77"/>
  <c r="C156" i="77"/>
  <c r="H155" i="77"/>
  <c r="C155" i="77"/>
  <c r="H154" i="77"/>
  <c r="C154" i="77"/>
  <c r="L153" i="77"/>
  <c r="K153" i="77"/>
  <c r="J153" i="77"/>
  <c r="I153" i="77"/>
  <c r="G153" i="77"/>
  <c r="G152" i="77" s="1"/>
  <c r="F153" i="77"/>
  <c r="F152" i="77" s="1"/>
  <c r="E153" i="77"/>
  <c r="D153" i="77"/>
  <c r="L152" i="77"/>
  <c r="K152" i="77"/>
  <c r="J152" i="77"/>
  <c r="D152" i="77"/>
  <c r="H151" i="77"/>
  <c r="C151" i="77"/>
  <c r="H150" i="77"/>
  <c r="C150" i="77"/>
  <c r="H149" i="77"/>
  <c r="C149" i="77"/>
  <c r="H148" i="77"/>
  <c r="C148" i="77"/>
  <c r="L147" i="77"/>
  <c r="K147" i="77"/>
  <c r="J147" i="77"/>
  <c r="I147" i="77"/>
  <c r="G147" i="77"/>
  <c r="F147" i="77"/>
  <c r="E147" i="77"/>
  <c r="D147" i="77"/>
  <c r="H146" i="77"/>
  <c r="C146" i="77"/>
  <c r="H145" i="77"/>
  <c r="C145" i="77"/>
  <c r="H144" i="77"/>
  <c r="C144" i="77"/>
  <c r="H143" i="77"/>
  <c r="C143" i="77"/>
  <c r="H142" i="77"/>
  <c r="C142" i="77"/>
  <c r="H141" i="77"/>
  <c r="C141" i="77"/>
  <c r="H140" i="77"/>
  <c r="C140" i="77"/>
  <c r="H139" i="77"/>
  <c r="C139" i="77"/>
  <c r="L138" i="77"/>
  <c r="K138" i="77"/>
  <c r="J138" i="77"/>
  <c r="I138" i="77"/>
  <c r="G138" i="77"/>
  <c r="F138" i="77"/>
  <c r="E138" i="77"/>
  <c r="D138" i="77"/>
  <c r="C138" i="77"/>
  <c r="H137" i="77"/>
  <c r="C137" i="77"/>
  <c r="H136" i="77"/>
  <c r="C136" i="77"/>
  <c r="H135" i="77"/>
  <c r="C135" i="77"/>
  <c r="L134" i="77"/>
  <c r="K134" i="77"/>
  <c r="K120" i="77" s="1"/>
  <c r="J134" i="77"/>
  <c r="I134" i="77"/>
  <c r="G134" i="77"/>
  <c r="F134" i="77"/>
  <c r="F120" i="77" s="1"/>
  <c r="E134" i="77"/>
  <c r="D134" i="77"/>
  <c r="H133" i="77"/>
  <c r="C133" i="77"/>
  <c r="H132" i="77"/>
  <c r="C132" i="77"/>
  <c r="L131" i="77"/>
  <c r="K131" i="77"/>
  <c r="J131" i="77"/>
  <c r="I131" i="77"/>
  <c r="G131" i="77"/>
  <c r="F131" i="77"/>
  <c r="E131" i="77"/>
  <c r="D131" i="77"/>
  <c r="H130" i="77"/>
  <c r="C130" i="77"/>
  <c r="H129" i="77"/>
  <c r="C129" i="77"/>
  <c r="H128" i="77"/>
  <c r="C128" i="77"/>
  <c r="H127" i="77"/>
  <c r="C127" i="77"/>
  <c r="L126" i="77"/>
  <c r="L120" i="77" s="1"/>
  <c r="K126" i="77"/>
  <c r="J126" i="77"/>
  <c r="I126" i="77"/>
  <c r="G126" i="77"/>
  <c r="F126" i="77"/>
  <c r="E126" i="77"/>
  <c r="D126" i="77"/>
  <c r="C126" i="77"/>
  <c r="H125" i="77"/>
  <c r="C125" i="77"/>
  <c r="H124" i="77"/>
  <c r="C124" i="77"/>
  <c r="H123" i="77"/>
  <c r="C123" i="77"/>
  <c r="H122" i="77"/>
  <c r="C122" i="77"/>
  <c r="L121" i="77"/>
  <c r="K121" i="77"/>
  <c r="J121" i="77"/>
  <c r="I121" i="77"/>
  <c r="H121" i="77" s="1"/>
  <c r="G121" i="77"/>
  <c r="F121" i="77"/>
  <c r="E121" i="77"/>
  <c r="E120" i="77" s="1"/>
  <c r="D121" i="77"/>
  <c r="C121" i="77" s="1"/>
  <c r="J120" i="77"/>
  <c r="G120" i="77"/>
  <c r="H119" i="77"/>
  <c r="C119" i="77"/>
  <c r="H118" i="77"/>
  <c r="C118" i="77"/>
  <c r="H117" i="77"/>
  <c r="C117" i="77"/>
  <c r="H116" i="77"/>
  <c r="C116" i="77"/>
  <c r="H115" i="77"/>
  <c r="C115" i="77"/>
  <c r="L114" i="77"/>
  <c r="K114" i="77"/>
  <c r="J114" i="77"/>
  <c r="I114" i="77"/>
  <c r="H114" i="77" s="1"/>
  <c r="G114" i="77"/>
  <c r="F114" i="77"/>
  <c r="E114" i="77"/>
  <c r="D114" i="77"/>
  <c r="C114" i="77" s="1"/>
  <c r="H113" i="77"/>
  <c r="C113" i="77"/>
  <c r="H112" i="77"/>
  <c r="C112" i="77"/>
  <c r="H111" i="77"/>
  <c r="C111" i="77"/>
  <c r="H110" i="77"/>
  <c r="C110" i="77"/>
  <c r="H109" i="77"/>
  <c r="C109" i="77"/>
  <c r="L108" i="77"/>
  <c r="L83" i="77" s="1"/>
  <c r="K108" i="77"/>
  <c r="J108" i="77"/>
  <c r="I108" i="77"/>
  <c r="G108" i="77"/>
  <c r="G83" i="77" s="1"/>
  <c r="F108" i="77"/>
  <c r="E108" i="77"/>
  <c r="D108" i="77"/>
  <c r="C108" i="77"/>
  <c r="H107" i="77"/>
  <c r="C107" i="77"/>
  <c r="H106" i="77"/>
  <c r="C106" i="77"/>
  <c r="H105" i="77"/>
  <c r="C105" i="77"/>
  <c r="H104" i="77"/>
  <c r="C104" i="77"/>
  <c r="H103" i="77"/>
  <c r="C103" i="77"/>
  <c r="H102" i="77"/>
  <c r="C102" i="77"/>
  <c r="H101" i="77"/>
  <c r="C101" i="77"/>
  <c r="H100" i="77"/>
  <c r="C100" i="77"/>
  <c r="L99" i="77"/>
  <c r="K99" i="77"/>
  <c r="J99" i="77"/>
  <c r="I99" i="77"/>
  <c r="H99" i="77" s="1"/>
  <c r="G99" i="77"/>
  <c r="F99" i="77"/>
  <c r="E99" i="77"/>
  <c r="D99" i="77"/>
  <c r="C99" i="77" s="1"/>
  <c r="H98" i="77"/>
  <c r="C98" i="77"/>
  <c r="H97" i="77"/>
  <c r="C97" i="77"/>
  <c r="H96" i="77"/>
  <c r="C96" i="77"/>
  <c r="H95" i="77"/>
  <c r="C95" i="77"/>
  <c r="H94" i="77"/>
  <c r="C94" i="77"/>
  <c r="H93" i="77"/>
  <c r="C93" i="77"/>
  <c r="H92" i="77"/>
  <c r="C92" i="77"/>
  <c r="L91" i="77"/>
  <c r="K91" i="77"/>
  <c r="J91" i="77"/>
  <c r="I91" i="77"/>
  <c r="G91" i="77"/>
  <c r="F91" i="77"/>
  <c r="F83" i="77" s="1"/>
  <c r="E91" i="77"/>
  <c r="D91" i="77"/>
  <c r="H90" i="77"/>
  <c r="C90" i="77"/>
  <c r="H89" i="77"/>
  <c r="C89" i="77"/>
  <c r="H88" i="77"/>
  <c r="C88" i="77"/>
  <c r="H87" i="77"/>
  <c r="C87" i="77"/>
  <c r="H86" i="77"/>
  <c r="C86" i="77"/>
  <c r="L85" i="77"/>
  <c r="K85" i="77"/>
  <c r="J85" i="77"/>
  <c r="I85" i="77"/>
  <c r="H85" i="77" s="1"/>
  <c r="G85" i="77"/>
  <c r="F85" i="77"/>
  <c r="E85" i="77"/>
  <c r="D85" i="77"/>
  <c r="C85" i="77" s="1"/>
  <c r="H84" i="77"/>
  <c r="C84" i="77"/>
  <c r="J83" i="77"/>
  <c r="E83" i="77"/>
  <c r="D83" i="77"/>
  <c r="H82" i="77"/>
  <c r="C82" i="77"/>
  <c r="H81" i="77"/>
  <c r="C81" i="77"/>
  <c r="L80" i="77"/>
  <c r="K80" i="77"/>
  <c r="J80" i="77"/>
  <c r="I80" i="77"/>
  <c r="G80" i="77"/>
  <c r="F80" i="77"/>
  <c r="E80" i="77"/>
  <c r="D80" i="77"/>
  <c r="C80" i="77" s="1"/>
  <c r="H79" i="77"/>
  <c r="C79" i="77"/>
  <c r="H78" i="77"/>
  <c r="C78" i="77"/>
  <c r="L77" i="77"/>
  <c r="K77" i="77"/>
  <c r="J77" i="77"/>
  <c r="I77" i="77"/>
  <c r="G77" i="77"/>
  <c r="F77" i="77"/>
  <c r="F76" i="77" s="1"/>
  <c r="E77" i="77"/>
  <c r="E76" i="77" s="1"/>
  <c r="D77" i="77"/>
  <c r="L76" i="77"/>
  <c r="K76" i="77"/>
  <c r="J76" i="77"/>
  <c r="J75" i="77" s="1"/>
  <c r="G76" i="77"/>
  <c r="H74" i="77"/>
  <c r="C74" i="77"/>
  <c r="H73" i="77"/>
  <c r="C73" i="77"/>
  <c r="H72" i="77"/>
  <c r="C72" i="77"/>
  <c r="H71" i="77"/>
  <c r="C71" i="77"/>
  <c r="H70" i="77"/>
  <c r="C70" i="77"/>
  <c r="L69" i="77"/>
  <c r="K69" i="77"/>
  <c r="J69" i="77"/>
  <c r="J67" i="77" s="1"/>
  <c r="J53" i="77" s="1"/>
  <c r="J52" i="77" s="1"/>
  <c r="I69" i="77"/>
  <c r="H69" i="77" s="1"/>
  <c r="G69" i="77"/>
  <c r="F69" i="77"/>
  <c r="E69" i="77"/>
  <c r="E67" i="77" s="1"/>
  <c r="D69" i="77"/>
  <c r="C69" i="77" s="1"/>
  <c r="H68" i="77"/>
  <c r="C68" i="77"/>
  <c r="L67" i="77"/>
  <c r="K67" i="77"/>
  <c r="G67" i="77"/>
  <c r="F67" i="77"/>
  <c r="H66" i="77"/>
  <c r="C66" i="77"/>
  <c r="H65" i="77"/>
  <c r="C65" i="77"/>
  <c r="H64" i="77"/>
  <c r="C64" i="77"/>
  <c r="H63" i="77"/>
  <c r="C63" i="77"/>
  <c r="H62" i="77"/>
  <c r="C62" i="77"/>
  <c r="H61" i="77"/>
  <c r="C61" i="77"/>
  <c r="H60" i="77"/>
  <c r="C60" i="77"/>
  <c r="H59" i="77"/>
  <c r="C59" i="77"/>
  <c r="L58" i="77"/>
  <c r="K58" i="77"/>
  <c r="K54" i="77" s="1"/>
  <c r="K53" i="77" s="1"/>
  <c r="J58" i="77"/>
  <c r="I58" i="77"/>
  <c r="G58" i="77"/>
  <c r="F58" i="77"/>
  <c r="C58" i="77" s="1"/>
  <c r="E58" i="77"/>
  <c r="D58" i="77"/>
  <c r="H57" i="77"/>
  <c r="C57" i="77"/>
  <c r="H56" i="77"/>
  <c r="C56" i="77"/>
  <c r="L55" i="77"/>
  <c r="K55" i="77"/>
  <c r="J55" i="77"/>
  <c r="I55" i="77"/>
  <c r="G55" i="77"/>
  <c r="G54" i="77" s="1"/>
  <c r="G53" i="77" s="1"/>
  <c r="F55" i="77"/>
  <c r="E55" i="77"/>
  <c r="D55" i="77"/>
  <c r="L54" i="77"/>
  <c r="L53" i="77" s="1"/>
  <c r="J54" i="77"/>
  <c r="F54" i="77"/>
  <c r="F53" i="77" s="1"/>
  <c r="H47" i="77"/>
  <c r="C47" i="77"/>
  <c r="H46" i="77"/>
  <c r="C46" i="77"/>
  <c r="L45" i="77"/>
  <c r="H45" i="77"/>
  <c r="G45" i="77"/>
  <c r="C45" i="77" s="1"/>
  <c r="H44" i="77"/>
  <c r="C44" i="77"/>
  <c r="K43" i="77"/>
  <c r="J43" i="77"/>
  <c r="I43" i="77"/>
  <c r="F43" i="77"/>
  <c r="E43" i="77"/>
  <c r="D43" i="77"/>
  <c r="H42" i="77"/>
  <c r="C42" i="77"/>
  <c r="I41" i="77"/>
  <c r="H41" i="77" s="1"/>
  <c r="D41" i="77"/>
  <c r="C41" i="77"/>
  <c r="H40" i="77"/>
  <c r="C40" i="77"/>
  <c r="H39" i="77"/>
  <c r="C39" i="77"/>
  <c r="H38" i="77"/>
  <c r="C38" i="77"/>
  <c r="H37" i="77"/>
  <c r="C37" i="77"/>
  <c r="K36" i="77"/>
  <c r="H36" i="77" s="1"/>
  <c r="F36" i="77"/>
  <c r="C36" i="77"/>
  <c r="H35" i="77"/>
  <c r="C35" i="77"/>
  <c r="H34" i="77"/>
  <c r="C34" i="77"/>
  <c r="K33" i="77"/>
  <c r="H33" i="77" s="1"/>
  <c r="F33" i="77"/>
  <c r="C33" i="77"/>
  <c r="H32" i="77"/>
  <c r="C32" i="77"/>
  <c r="K31" i="77"/>
  <c r="K26" i="77" s="1"/>
  <c r="H31" i="77"/>
  <c r="F31" i="77"/>
  <c r="C31" i="77" s="1"/>
  <c r="H30" i="77"/>
  <c r="C30" i="77"/>
  <c r="H29" i="77"/>
  <c r="C29" i="77"/>
  <c r="H28" i="77"/>
  <c r="C28" i="77"/>
  <c r="K27" i="77"/>
  <c r="H27" i="77" s="1"/>
  <c r="F27" i="77"/>
  <c r="F26" i="77" s="1"/>
  <c r="C27" i="77"/>
  <c r="H25" i="77"/>
  <c r="C25" i="77"/>
  <c r="C24" i="77"/>
  <c r="H23" i="77"/>
  <c r="C23" i="77"/>
  <c r="H22" i="77"/>
  <c r="C22" i="77"/>
  <c r="L21" i="77"/>
  <c r="L275" i="77" s="1"/>
  <c r="L274" i="77" s="1"/>
  <c r="K21" i="77"/>
  <c r="K275" i="77" s="1"/>
  <c r="K274" i="77" s="1"/>
  <c r="J21" i="77"/>
  <c r="I21" i="77"/>
  <c r="G21" i="77"/>
  <c r="G275" i="77" s="1"/>
  <c r="G274" i="77" s="1"/>
  <c r="F21" i="77"/>
  <c r="F275" i="77" s="1"/>
  <c r="F274" i="77" s="1"/>
  <c r="E21" i="77"/>
  <c r="D21" i="77"/>
  <c r="D275" i="77" s="1"/>
  <c r="C21" i="77"/>
  <c r="E20" i="77"/>
  <c r="H284" i="76"/>
  <c r="C284" i="76"/>
  <c r="H283" i="76"/>
  <c r="C283" i="76"/>
  <c r="H282" i="76"/>
  <c r="C282" i="76"/>
  <c r="H281" i="76"/>
  <c r="C281" i="76"/>
  <c r="H280" i="76"/>
  <c r="C280" i="76"/>
  <c r="H279" i="76"/>
  <c r="C279" i="76"/>
  <c r="H278" i="76"/>
  <c r="C278" i="76"/>
  <c r="H277" i="76"/>
  <c r="H276" i="76" s="1"/>
  <c r="C277" i="76"/>
  <c r="L276" i="76"/>
  <c r="K276" i="76"/>
  <c r="J276" i="76"/>
  <c r="I276" i="76"/>
  <c r="G276" i="76"/>
  <c r="F276" i="76"/>
  <c r="E276" i="76"/>
  <c r="D276" i="76"/>
  <c r="C276" i="76"/>
  <c r="H271" i="76"/>
  <c r="C271" i="76"/>
  <c r="H270" i="76"/>
  <c r="C270" i="76"/>
  <c r="L269" i="76"/>
  <c r="K269" i="76"/>
  <c r="J269" i="76"/>
  <c r="I269" i="76"/>
  <c r="H269" i="76"/>
  <c r="G269" i="76"/>
  <c r="F269" i="76"/>
  <c r="E269" i="76"/>
  <c r="D269" i="76"/>
  <c r="C269" i="76" s="1"/>
  <c r="H268" i="76"/>
  <c r="C268" i="76"/>
  <c r="L267" i="76"/>
  <c r="K267" i="76"/>
  <c r="K266" i="76" s="1"/>
  <c r="J267" i="76"/>
  <c r="I267" i="76"/>
  <c r="G267" i="76"/>
  <c r="F267" i="76"/>
  <c r="F266" i="76" s="1"/>
  <c r="F265" i="76" s="1"/>
  <c r="E267" i="76"/>
  <c r="D267" i="76"/>
  <c r="C267" i="76" s="1"/>
  <c r="L266" i="76"/>
  <c r="L265" i="76" s="1"/>
  <c r="J266" i="76"/>
  <c r="I266" i="76"/>
  <c r="G266" i="76"/>
  <c r="E266" i="76"/>
  <c r="D266" i="76"/>
  <c r="C266" i="76" s="1"/>
  <c r="J265" i="76"/>
  <c r="I265" i="76"/>
  <c r="G265" i="76"/>
  <c r="E265" i="76"/>
  <c r="H264" i="76"/>
  <c r="C264" i="76"/>
  <c r="L263" i="76"/>
  <c r="K263" i="76"/>
  <c r="J263" i="76"/>
  <c r="I263" i="76"/>
  <c r="H263" i="76" s="1"/>
  <c r="G263" i="76"/>
  <c r="F263" i="76"/>
  <c r="E263" i="76"/>
  <c r="E252" i="76" s="1"/>
  <c r="D263" i="76"/>
  <c r="H262" i="76"/>
  <c r="C262" i="76"/>
  <c r="H261" i="76"/>
  <c r="C261" i="76"/>
  <c r="H260" i="76"/>
  <c r="C260" i="76"/>
  <c r="H259" i="76"/>
  <c r="C259" i="76"/>
  <c r="H258" i="76"/>
  <c r="C258" i="76"/>
  <c r="L257" i="76"/>
  <c r="L253" i="76" s="1"/>
  <c r="L252" i="76" s="1"/>
  <c r="K257" i="76"/>
  <c r="J257" i="76"/>
  <c r="I257" i="76"/>
  <c r="H257" i="76"/>
  <c r="G257" i="76"/>
  <c r="F257" i="76"/>
  <c r="E257" i="76"/>
  <c r="D257" i="76"/>
  <c r="C257" i="76" s="1"/>
  <c r="H256" i="76"/>
  <c r="C256" i="76"/>
  <c r="H255" i="76"/>
  <c r="C255" i="76"/>
  <c r="H254" i="76"/>
  <c r="C254" i="76"/>
  <c r="K253" i="76"/>
  <c r="K252" i="76" s="1"/>
  <c r="J253" i="76"/>
  <c r="I253" i="76"/>
  <c r="H253" i="76" s="1"/>
  <c r="G253" i="76"/>
  <c r="F253" i="76"/>
  <c r="E253" i="76"/>
  <c r="J252" i="76"/>
  <c r="G252" i="76"/>
  <c r="F252" i="76"/>
  <c r="H251" i="76"/>
  <c r="C251" i="76"/>
  <c r="L250" i="76"/>
  <c r="K250" i="76"/>
  <c r="J250" i="76"/>
  <c r="I250" i="76"/>
  <c r="G250" i="76"/>
  <c r="F250" i="76"/>
  <c r="E250" i="76"/>
  <c r="D250" i="76"/>
  <c r="C250" i="76" s="1"/>
  <c r="H249" i="76"/>
  <c r="C249" i="76"/>
  <c r="H248" i="76"/>
  <c r="C248" i="76"/>
  <c r="H247" i="76"/>
  <c r="C247" i="76"/>
  <c r="H246" i="76"/>
  <c r="C246" i="76"/>
  <c r="L245" i="76"/>
  <c r="K245" i="76"/>
  <c r="J245" i="76"/>
  <c r="I245" i="76"/>
  <c r="H245" i="76" s="1"/>
  <c r="G245" i="76"/>
  <c r="F245" i="76"/>
  <c r="E245" i="76"/>
  <c r="D245" i="76"/>
  <c r="C245" i="76"/>
  <c r="H244" i="76"/>
  <c r="C244" i="76"/>
  <c r="H243" i="76"/>
  <c r="C243" i="76"/>
  <c r="H242" i="76"/>
  <c r="C242" i="76"/>
  <c r="L241" i="76"/>
  <c r="K241" i="76"/>
  <c r="K240" i="76" s="1"/>
  <c r="J241" i="76"/>
  <c r="I241" i="76"/>
  <c r="G241" i="76"/>
  <c r="F241" i="76"/>
  <c r="F240" i="76" s="1"/>
  <c r="E241" i="76"/>
  <c r="D241" i="76"/>
  <c r="C241" i="76" s="1"/>
  <c r="L240" i="76"/>
  <c r="J240" i="76"/>
  <c r="I240" i="76"/>
  <c r="G240" i="76"/>
  <c r="E240" i="76"/>
  <c r="D240" i="76"/>
  <c r="H239" i="76"/>
  <c r="C239" i="76"/>
  <c r="H238" i="76"/>
  <c r="C238" i="76"/>
  <c r="H237" i="76"/>
  <c r="C237" i="76"/>
  <c r="H236" i="76"/>
  <c r="C236" i="76"/>
  <c r="H235" i="76"/>
  <c r="C235" i="76"/>
  <c r="H234" i="76"/>
  <c r="C234" i="76"/>
  <c r="L233" i="76"/>
  <c r="L232" i="76" s="1"/>
  <c r="L211" i="76" s="1"/>
  <c r="L181" i="76" s="1"/>
  <c r="K233" i="76"/>
  <c r="J233" i="76"/>
  <c r="I233" i="76"/>
  <c r="G233" i="76"/>
  <c r="G232" i="76" s="1"/>
  <c r="G211" i="76" s="1"/>
  <c r="F233" i="76"/>
  <c r="E233" i="76"/>
  <c r="D233" i="76"/>
  <c r="C233" i="76"/>
  <c r="K232" i="76"/>
  <c r="J232" i="76"/>
  <c r="I232" i="76"/>
  <c r="F232" i="76"/>
  <c r="E232" i="76"/>
  <c r="D232" i="76"/>
  <c r="H231" i="76"/>
  <c r="C231" i="76"/>
  <c r="H230" i="76"/>
  <c r="C230" i="76"/>
  <c r="H229" i="76"/>
  <c r="C229" i="76"/>
  <c r="H228" i="76"/>
  <c r="C228" i="76"/>
  <c r="L227" i="76"/>
  <c r="K227" i="76"/>
  <c r="J227" i="76"/>
  <c r="J212" i="76" s="1"/>
  <c r="J211" i="76" s="1"/>
  <c r="I227" i="76"/>
  <c r="G227" i="76"/>
  <c r="F227" i="76"/>
  <c r="E227" i="76"/>
  <c r="E212" i="76" s="1"/>
  <c r="E211" i="76" s="1"/>
  <c r="D227" i="76"/>
  <c r="C227" i="76" s="1"/>
  <c r="H226" i="76"/>
  <c r="C226" i="76"/>
  <c r="H225" i="76"/>
  <c r="C225" i="76"/>
  <c r="H224" i="76"/>
  <c r="C224" i="76"/>
  <c r="H223" i="76"/>
  <c r="C223" i="76"/>
  <c r="H222" i="76"/>
  <c r="C222" i="76"/>
  <c r="H221" i="76"/>
  <c r="C221" i="76"/>
  <c r="H220" i="76"/>
  <c r="C220" i="76"/>
  <c r="L219" i="76"/>
  <c r="K219" i="76"/>
  <c r="J219" i="76"/>
  <c r="I219" i="76"/>
  <c r="G219" i="76"/>
  <c r="F219" i="76"/>
  <c r="E219" i="76"/>
  <c r="D219" i="76"/>
  <c r="H218" i="76"/>
  <c r="C218" i="76"/>
  <c r="H217" i="76"/>
  <c r="C217" i="76"/>
  <c r="L216" i="76"/>
  <c r="K216" i="76"/>
  <c r="J216" i="76"/>
  <c r="I216" i="76"/>
  <c r="H216" i="76" s="1"/>
  <c r="G216" i="76"/>
  <c r="F216" i="76"/>
  <c r="E216" i="76"/>
  <c r="D216" i="76"/>
  <c r="C216" i="76" s="1"/>
  <c r="H215" i="76"/>
  <c r="C215" i="76"/>
  <c r="L214" i="76"/>
  <c r="K214" i="76"/>
  <c r="K212" i="76" s="1"/>
  <c r="K211" i="76" s="1"/>
  <c r="J214" i="76"/>
  <c r="I214" i="76"/>
  <c r="G214" i="76"/>
  <c r="F214" i="76"/>
  <c r="F212" i="76" s="1"/>
  <c r="F211" i="76" s="1"/>
  <c r="E214" i="76"/>
  <c r="D214" i="76"/>
  <c r="H213" i="76"/>
  <c r="C213" i="76"/>
  <c r="L212" i="76"/>
  <c r="I212" i="76"/>
  <c r="G212" i="76"/>
  <c r="D212" i="76"/>
  <c r="I211" i="76"/>
  <c r="H210" i="76"/>
  <c r="C210" i="76"/>
  <c r="H209" i="76"/>
  <c r="C209" i="76"/>
  <c r="L208" i="76"/>
  <c r="K208" i="76"/>
  <c r="J208" i="76"/>
  <c r="I208" i="76"/>
  <c r="G208" i="76"/>
  <c r="F208" i="76"/>
  <c r="E208" i="76"/>
  <c r="D208" i="76"/>
  <c r="H207" i="76"/>
  <c r="C207" i="76"/>
  <c r="H206" i="76"/>
  <c r="C206" i="76"/>
  <c r="H205" i="76"/>
  <c r="C205" i="76"/>
  <c r="H204" i="76"/>
  <c r="C204" i="76"/>
  <c r="H203" i="76"/>
  <c r="C203" i="76"/>
  <c r="H202" i="76"/>
  <c r="C202" i="76"/>
  <c r="H201" i="76"/>
  <c r="C201" i="76"/>
  <c r="H200" i="76"/>
  <c r="C200" i="76"/>
  <c r="L199" i="76"/>
  <c r="K199" i="76"/>
  <c r="K187" i="76" s="1"/>
  <c r="K182" i="76" s="1"/>
  <c r="J199" i="76"/>
  <c r="I199" i="76"/>
  <c r="H199" i="76" s="1"/>
  <c r="G199" i="76"/>
  <c r="G187" i="76" s="1"/>
  <c r="G182" i="76" s="1"/>
  <c r="G181" i="76" s="1"/>
  <c r="F199" i="76"/>
  <c r="E199" i="76"/>
  <c r="D199" i="76"/>
  <c r="C199" i="76"/>
  <c r="H198" i="76"/>
  <c r="C198" i="76"/>
  <c r="H197" i="76"/>
  <c r="C197" i="76"/>
  <c r="H196" i="76"/>
  <c r="C196" i="76"/>
  <c r="H195" i="76"/>
  <c r="C195" i="76"/>
  <c r="H194" i="76"/>
  <c r="C194" i="76"/>
  <c r="H193" i="76"/>
  <c r="C193" i="76"/>
  <c r="H192" i="76"/>
  <c r="C192" i="76"/>
  <c r="H191" i="76"/>
  <c r="C191" i="76"/>
  <c r="H190" i="76"/>
  <c r="C190" i="76"/>
  <c r="H189" i="76"/>
  <c r="C189" i="76"/>
  <c r="L188" i="76"/>
  <c r="K188" i="76"/>
  <c r="J188" i="76"/>
  <c r="I188" i="76"/>
  <c r="I187" i="76" s="1"/>
  <c r="H187" i="76" s="1"/>
  <c r="G188" i="76"/>
  <c r="F188" i="76"/>
  <c r="E188" i="76"/>
  <c r="E187" i="76" s="1"/>
  <c r="D188" i="76"/>
  <c r="C188" i="76" s="1"/>
  <c r="L187" i="76"/>
  <c r="J187" i="76"/>
  <c r="F187" i="76"/>
  <c r="H186" i="76"/>
  <c r="C186" i="76"/>
  <c r="H185" i="76"/>
  <c r="C185" i="76"/>
  <c r="H184" i="76"/>
  <c r="C184" i="76"/>
  <c r="L183" i="76"/>
  <c r="K183" i="76"/>
  <c r="J183" i="76"/>
  <c r="I183" i="76"/>
  <c r="H183" i="76" s="1"/>
  <c r="G183" i="76"/>
  <c r="F183" i="76"/>
  <c r="E183" i="76"/>
  <c r="E182" i="76" s="1"/>
  <c r="E181" i="76" s="1"/>
  <c r="D183" i="76"/>
  <c r="L182" i="76"/>
  <c r="J182" i="76"/>
  <c r="J181" i="76" s="1"/>
  <c r="F182" i="76"/>
  <c r="F181" i="76" s="1"/>
  <c r="H180" i="76"/>
  <c r="C180" i="76"/>
  <c r="L179" i="76"/>
  <c r="L178" i="76" s="1"/>
  <c r="K179" i="76"/>
  <c r="J179" i="76"/>
  <c r="H179" i="76" s="1"/>
  <c r="I179" i="76"/>
  <c r="G179" i="76"/>
  <c r="F179" i="76"/>
  <c r="F178" i="76" s="1"/>
  <c r="F174" i="76" s="1"/>
  <c r="E179" i="76"/>
  <c r="D179" i="76"/>
  <c r="K178" i="76"/>
  <c r="J178" i="76"/>
  <c r="J174" i="76" s="1"/>
  <c r="I178" i="76"/>
  <c r="G178" i="76"/>
  <c r="E178" i="76"/>
  <c r="H177" i="76"/>
  <c r="C177" i="76"/>
  <c r="H176" i="76"/>
  <c r="C176" i="76"/>
  <c r="L175" i="76"/>
  <c r="K175" i="76"/>
  <c r="J175" i="76"/>
  <c r="I175" i="76"/>
  <c r="H175" i="76" s="1"/>
  <c r="G175" i="76"/>
  <c r="F175" i="76"/>
  <c r="E175" i="76"/>
  <c r="E174" i="76" s="1"/>
  <c r="D175" i="76"/>
  <c r="K174" i="76"/>
  <c r="I174" i="76"/>
  <c r="G174" i="76"/>
  <c r="H173" i="76"/>
  <c r="C173" i="76"/>
  <c r="H172" i="76"/>
  <c r="C172" i="76"/>
  <c r="L171" i="76"/>
  <c r="K171" i="76"/>
  <c r="J171" i="76"/>
  <c r="I171" i="76"/>
  <c r="H171" i="76"/>
  <c r="G171" i="76"/>
  <c r="F171" i="76"/>
  <c r="E171" i="76"/>
  <c r="D171" i="76"/>
  <c r="C171" i="76" s="1"/>
  <c r="H170" i="76"/>
  <c r="C170" i="76"/>
  <c r="H169" i="76"/>
  <c r="C169" i="76"/>
  <c r="H168" i="76"/>
  <c r="C168" i="76"/>
  <c r="H167" i="76"/>
  <c r="C167" i="76"/>
  <c r="L166" i="76"/>
  <c r="K166" i="76"/>
  <c r="J166" i="76"/>
  <c r="J161" i="76" s="1"/>
  <c r="J160" i="76" s="1"/>
  <c r="I166" i="76"/>
  <c r="G166" i="76"/>
  <c r="F166" i="76"/>
  <c r="E166" i="76"/>
  <c r="C166" i="76" s="1"/>
  <c r="D166" i="76"/>
  <c r="H165" i="76"/>
  <c r="C165" i="76"/>
  <c r="H164" i="76"/>
  <c r="C164" i="76"/>
  <c r="H163" i="76"/>
  <c r="C163" i="76"/>
  <c r="L162" i="76"/>
  <c r="K162" i="76"/>
  <c r="J162" i="76"/>
  <c r="I162" i="76"/>
  <c r="H162" i="76" s="1"/>
  <c r="G162" i="76"/>
  <c r="F162" i="76"/>
  <c r="E162" i="76"/>
  <c r="E161" i="76" s="1"/>
  <c r="E160" i="76" s="1"/>
  <c r="D162" i="76"/>
  <c r="L161" i="76"/>
  <c r="K161" i="76"/>
  <c r="K160" i="76" s="1"/>
  <c r="G161" i="76"/>
  <c r="F161" i="76"/>
  <c r="F160" i="76" s="1"/>
  <c r="D161" i="76"/>
  <c r="L160" i="76"/>
  <c r="G160" i="76"/>
  <c r="D160" i="76"/>
  <c r="H159" i="76"/>
  <c r="C159" i="76"/>
  <c r="H158" i="76"/>
  <c r="C158" i="76"/>
  <c r="H157" i="76"/>
  <c r="C157" i="76"/>
  <c r="H156" i="76"/>
  <c r="C156" i="76"/>
  <c r="H155" i="76"/>
  <c r="C155" i="76"/>
  <c r="H154" i="76"/>
  <c r="C154" i="76"/>
  <c r="L153" i="76"/>
  <c r="K153" i="76"/>
  <c r="J153" i="76"/>
  <c r="I153" i="76"/>
  <c r="H153" i="76" s="1"/>
  <c r="G153" i="76"/>
  <c r="F153" i="76"/>
  <c r="E153" i="76"/>
  <c r="C153" i="76" s="1"/>
  <c r="D153" i="76"/>
  <c r="L152" i="76"/>
  <c r="K152" i="76"/>
  <c r="J152" i="76"/>
  <c r="G152" i="76"/>
  <c r="F152" i="76"/>
  <c r="D152" i="76"/>
  <c r="H151" i="76"/>
  <c r="C151" i="76"/>
  <c r="H150" i="76"/>
  <c r="C150" i="76"/>
  <c r="H149" i="76"/>
  <c r="C149" i="76"/>
  <c r="H148" i="76"/>
  <c r="C148" i="76"/>
  <c r="L147" i="76"/>
  <c r="K147" i="76"/>
  <c r="J147" i="76"/>
  <c r="I147" i="76"/>
  <c r="H147" i="76" s="1"/>
  <c r="G147" i="76"/>
  <c r="F147" i="76"/>
  <c r="E147" i="76"/>
  <c r="D147" i="76"/>
  <c r="H146" i="76"/>
  <c r="C146" i="76"/>
  <c r="H145" i="76"/>
  <c r="C145" i="76"/>
  <c r="H144" i="76"/>
  <c r="C144" i="76"/>
  <c r="H143" i="76"/>
  <c r="C143" i="76"/>
  <c r="H142" i="76"/>
  <c r="C142" i="76"/>
  <c r="H141" i="76"/>
  <c r="C141" i="76"/>
  <c r="H140" i="76"/>
  <c r="C140" i="76"/>
  <c r="H139" i="76"/>
  <c r="C139" i="76"/>
  <c r="L138" i="76"/>
  <c r="K138" i="76"/>
  <c r="J138" i="76"/>
  <c r="I138" i="76"/>
  <c r="H138" i="76" s="1"/>
  <c r="G138" i="76"/>
  <c r="F138" i="76"/>
  <c r="E138" i="76"/>
  <c r="D138" i="76"/>
  <c r="C138" i="76" s="1"/>
  <c r="H137" i="76"/>
  <c r="C137" i="76"/>
  <c r="H136" i="76"/>
  <c r="C136" i="76"/>
  <c r="H135" i="76"/>
  <c r="C135" i="76"/>
  <c r="L134" i="76"/>
  <c r="K134" i="76"/>
  <c r="J134" i="76"/>
  <c r="J120" i="76" s="1"/>
  <c r="I134" i="76"/>
  <c r="G134" i="76"/>
  <c r="F134" i="76"/>
  <c r="E134" i="76"/>
  <c r="C134" i="76" s="1"/>
  <c r="D134" i="76"/>
  <c r="H133" i="76"/>
  <c r="C133" i="76"/>
  <c r="H132" i="76"/>
  <c r="C132" i="76"/>
  <c r="L131" i="76"/>
  <c r="K131" i="76"/>
  <c r="J131" i="76"/>
  <c r="I131" i="76"/>
  <c r="G131" i="76"/>
  <c r="F131" i="76"/>
  <c r="E131" i="76"/>
  <c r="D131" i="76"/>
  <c r="H130" i="76"/>
  <c r="C130" i="76"/>
  <c r="H129" i="76"/>
  <c r="C129" i="76"/>
  <c r="H128" i="76"/>
  <c r="C128" i="76"/>
  <c r="H127" i="76"/>
  <c r="C127" i="76"/>
  <c r="L126" i="76"/>
  <c r="K126" i="76"/>
  <c r="J126" i="76"/>
  <c r="I126" i="76"/>
  <c r="G126" i="76"/>
  <c r="F126" i="76"/>
  <c r="F120" i="76" s="1"/>
  <c r="E126" i="76"/>
  <c r="D126" i="76"/>
  <c r="H125" i="76"/>
  <c r="C125" i="76"/>
  <c r="H124" i="76"/>
  <c r="C124" i="76"/>
  <c r="H123" i="76"/>
  <c r="C123" i="76"/>
  <c r="H122" i="76"/>
  <c r="C122" i="76"/>
  <c r="L121" i="76"/>
  <c r="K121" i="76"/>
  <c r="K120" i="76" s="1"/>
  <c r="J121" i="76"/>
  <c r="I121" i="76"/>
  <c r="H121" i="76" s="1"/>
  <c r="G121" i="76"/>
  <c r="G120" i="76" s="1"/>
  <c r="F121" i="76"/>
  <c r="E121" i="76"/>
  <c r="D121" i="76"/>
  <c r="L120" i="76"/>
  <c r="D120" i="76"/>
  <c r="H119" i="76"/>
  <c r="C119" i="76"/>
  <c r="H118" i="76"/>
  <c r="C118" i="76"/>
  <c r="H117" i="76"/>
  <c r="C117" i="76"/>
  <c r="H116" i="76"/>
  <c r="C116" i="76"/>
  <c r="H115" i="76"/>
  <c r="C115" i="76"/>
  <c r="L114" i="76"/>
  <c r="K114" i="76"/>
  <c r="H114" i="76" s="1"/>
  <c r="J114" i="76"/>
  <c r="I114" i="76"/>
  <c r="G114" i="76"/>
  <c r="F114" i="76"/>
  <c r="E114" i="76"/>
  <c r="D114" i="76"/>
  <c r="H113" i="76"/>
  <c r="C113" i="76"/>
  <c r="H112" i="76"/>
  <c r="C112" i="76"/>
  <c r="H111" i="76"/>
  <c r="C111" i="76"/>
  <c r="H110" i="76"/>
  <c r="C110" i="76"/>
  <c r="H109" i="76"/>
  <c r="C109" i="76"/>
  <c r="L108" i="76"/>
  <c r="K108" i="76"/>
  <c r="J108" i="76"/>
  <c r="H108" i="76" s="1"/>
  <c r="I108" i="76"/>
  <c r="G108" i="76"/>
  <c r="F108" i="76"/>
  <c r="E108" i="76"/>
  <c r="D108" i="76"/>
  <c r="H107" i="76"/>
  <c r="C107" i="76"/>
  <c r="H106" i="76"/>
  <c r="C106" i="76"/>
  <c r="H105" i="76"/>
  <c r="C105" i="76"/>
  <c r="H104" i="76"/>
  <c r="C104" i="76"/>
  <c r="H103" i="76"/>
  <c r="C103" i="76"/>
  <c r="H102" i="76"/>
  <c r="C102" i="76"/>
  <c r="H101" i="76"/>
  <c r="C101" i="76"/>
  <c r="H100" i="76"/>
  <c r="C100" i="76"/>
  <c r="L99" i="76"/>
  <c r="K99" i="76"/>
  <c r="H99" i="76" s="1"/>
  <c r="J99" i="76"/>
  <c r="I99" i="76"/>
  <c r="G99" i="76"/>
  <c r="G83" i="76" s="1"/>
  <c r="F99" i="76"/>
  <c r="E99" i="76"/>
  <c r="D99" i="76"/>
  <c r="H98" i="76"/>
  <c r="C98" i="76"/>
  <c r="H97" i="76"/>
  <c r="C97" i="76"/>
  <c r="H96" i="76"/>
  <c r="C96" i="76"/>
  <c r="H95" i="76"/>
  <c r="C95" i="76"/>
  <c r="H94" i="76"/>
  <c r="C94" i="76"/>
  <c r="H93" i="76"/>
  <c r="C93" i="76"/>
  <c r="H92" i="76"/>
  <c r="C92" i="76"/>
  <c r="L91" i="76"/>
  <c r="K91" i="76"/>
  <c r="J91" i="76"/>
  <c r="H91" i="76" s="1"/>
  <c r="I91" i="76"/>
  <c r="G91" i="76"/>
  <c r="F91" i="76"/>
  <c r="E91" i="76"/>
  <c r="E83" i="76" s="1"/>
  <c r="D91" i="76"/>
  <c r="H90" i="76"/>
  <c r="C90" i="76"/>
  <c r="H89" i="76"/>
  <c r="C89" i="76"/>
  <c r="H88" i="76"/>
  <c r="C88" i="76"/>
  <c r="H87" i="76"/>
  <c r="C87" i="76"/>
  <c r="H86" i="76"/>
  <c r="C86" i="76"/>
  <c r="L85" i="76"/>
  <c r="L83" i="76" s="1"/>
  <c r="K85" i="76"/>
  <c r="J85" i="76"/>
  <c r="I85" i="76"/>
  <c r="G85" i="76"/>
  <c r="F85" i="76"/>
  <c r="E85" i="76"/>
  <c r="D85" i="76"/>
  <c r="C85" i="76" s="1"/>
  <c r="H84" i="76"/>
  <c r="C84" i="76"/>
  <c r="K83" i="76"/>
  <c r="I83" i="76"/>
  <c r="F83" i="76"/>
  <c r="H82" i="76"/>
  <c r="C82" i="76"/>
  <c r="H81" i="76"/>
  <c r="C81" i="76"/>
  <c r="L80" i="76"/>
  <c r="K80" i="76"/>
  <c r="K76" i="76" s="1"/>
  <c r="J80" i="76"/>
  <c r="I80" i="76"/>
  <c r="G80" i="76"/>
  <c r="F80" i="76"/>
  <c r="F76" i="76" s="1"/>
  <c r="F75" i="76" s="1"/>
  <c r="E80" i="76"/>
  <c r="D80" i="76"/>
  <c r="C80" i="76" s="1"/>
  <c r="H79" i="76"/>
  <c r="C79" i="76"/>
  <c r="H78" i="76"/>
  <c r="C78" i="76"/>
  <c r="L77" i="76"/>
  <c r="L76" i="76" s="1"/>
  <c r="K77" i="76"/>
  <c r="J77" i="76"/>
  <c r="I77" i="76"/>
  <c r="G77" i="76"/>
  <c r="G76" i="76" s="1"/>
  <c r="F77" i="76"/>
  <c r="E77" i="76"/>
  <c r="D77" i="76"/>
  <c r="J76" i="76"/>
  <c r="I76" i="76"/>
  <c r="E76" i="76"/>
  <c r="D76" i="76"/>
  <c r="H74" i="76"/>
  <c r="C74" i="76"/>
  <c r="H73" i="76"/>
  <c r="C73" i="76"/>
  <c r="H72" i="76"/>
  <c r="C72" i="76"/>
  <c r="H71" i="76"/>
  <c r="C71" i="76"/>
  <c r="H70" i="76"/>
  <c r="C70" i="76"/>
  <c r="L69" i="76"/>
  <c r="L67" i="76" s="1"/>
  <c r="K69" i="76"/>
  <c r="J69" i="76"/>
  <c r="J67" i="76" s="1"/>
  <c r="J53" i="76" s="1"/>
  <c r="I69" i="76"/>
  <c r="G69" i="76"/>
  <c r="F69" i="76"/>
  <c r="E69" i="76"/>
  <c r="E67" i="76" s="1"/>
  <c r="E53" i="76" s="1"/>
  <c r="D69" i="76"/>
  <c r="C69" i="76" s="1"/>
  <c r="H68" i="76"/>
  <c r="C68" i="76"/>
  <c r="K67" i="76"/>
  <c r="I67" i="76"/>
  <c r="G67" i="76"/>
  <c r="F67" i="76"/>
  <c r="F53" i="76" s="1"/>
  <c r="F52" i="76" s="1"/>
  <c r="F51" i="76" s="1"/>
  <c r="F50" i="76" s="1"/>
  <c r="H66" i="76"/>
  <c r="C66" i="76"/>
  <c r="H65" i="76"/>
  <c r="C65" i="76"/>
  <c r="H64" i="76"/>
  <c r="C64" i="76"/>
  <c r="H63" i="76"/>
  <c r="C63" i="76"/>
  <c r="H62" i="76"/>
  <c r="C62" i="76"/>
  <c r="H61" i="76"/>
  <c r="C61" i="76"/>
  <c r="H60" i="76"/>
  <c r="C60" i="76"/>
  <c r="H59" i="76"/>
  <c r="C59" i="76"/>
  <c r="L58" i="76"/>
  <c r="K58" i="76"/>
  <c r="K54" i="76" s="1"/>
  <c r="J58" i="76"/>
  <c r="I58" i="76"/>
  <c r="G58" i="76"/>
  <c r="F58" i="76"/>
  <c r="E58" i="76"/>
  <c r="D58" i="76"/>
  <c r="H57" i="76"/>
  <c r="C57" i="76"/>
  <c r="H56" i="76"/>
  <c r="C56" i="76"/>
  <c r="L55" i="76"/>
  <c r="K55" i="76"/>
  <c r="J55" i="76"/>
  <c r="I55" i="76"/>
  <c r="G55" i="76"/>
  <c r="G54" i="76" s="1"/>
  <c r="G53" i="76" s="1"/>
  <c r="F55" i="76"/>
  <c r="E55" i="76"/>
  <c r="D55" i="76"/>
  <c r="L54" i="76"/>
  <c r="L53" i="76" s="1"/>
  <c r="J54" i="76"/>
  <c r="I54" i="76"/>
  <c r="I53" i="76" s="1"/>
  <c r="F54" i="76"/>
  <c r="E54" i="76"/>
  <c r="D54" i="76"/>
  <c r="C54" i="76" s="1"/>
  <c r="H47" i="76"/>
  <c r="C47" i="76"/>
  <c r="H46" i="76"/>
  <c r="C46" i="76"/>
  <c r="L45" i="76"/>
  <c r="G45" i="76"/>
  <c r="C45" i="76"/>
  <c r="H44" i="76"/>
  <c r="C44" i="76"/>
  <c r="K43" i="76"/>
  <c r="J43" i="76"/>
  <c r="H43" i="76" s="1"/>
  <c r="I43" i="76"/>
  <c r="F43" i="76"/>
  <c r="E43" i="76"/>
  <c r="C43" i="76" s="1"/>
  <c r="D43" i="76"/>
  <c r="H42" i="76"/>
  <c r="C42" i="76"/>
  <c r="I41" i="76"/>
  <c r="H41" i="76"/>
  <c r="D41" i="76"/>
  <c r="C41" i="76" s="1"/>
  <c r="H40" i="76"/>
  <c r="C40" i="76"/>
  <c r="H39" i="76"/>
  <c r="C39" i="76"/>
  <c r="H38" i="76"/>
  <c r="C38" i="76"/>
  <c r="H37" i="76"/>
  <c r="C37" i="76"/>
  <c r="K36" i="76"/>
  <c r="H36" i="76" s="1"/>
  <c r="F36" i="76"/>
  <c r="C36" i="76" s="1"/>
  <c r="H35" i="76"/>
  <c r="C35" i="76"/>
  <c r="H34" i="76"/>
  <c r="C34" i="76"/>
  <c r="K33" i="76"/>
  <c r="H33" i="76"/>
  <c r="F33" i="76"/>
  <c r="C33" i="76" s="1"/>
  <c r="H32" i="76"/>
  <c r="C32" i="76"/>
  <c r="K31" i="76"/>
  <c r="H31" i="76" s="1"/>
  <c r="F31" i="76"/>
  <c r="C31" i="76"/>
  <c r="H30" i="76"/>
  <c r="C30" i="76"/>
  <c r="H29" i="76"/>
  <c r="C29" i="76"/>
  <c r="H28" i="76"/>
  <c r="C28" i="76"/>
  <c r="K27" i="76"/>
  <c r="H27" i="76"/>
  <c r="F27" i="76"/>
  <c r="C27" i="76" s="1"/>
  <c r="K26" i="76"/>
  <c r="H25" i="76"/>
  <c r="C25" i="76"/>
  <c r="C24" i="76"/>
  <c r="H23" i="76"/>
  <c r="C23" i="76"/>
  <c r="H22" i="76"/>
  <c r="C22" i="76"/>
  <c r="L21" i="76"/>
  <c r="L275" i="76" s="1"/>
  <c r="L274" i="76" s="1"/>
  <c r="K21" i="76"/>
  <c r="K275" i="76" s="1"/>
  <c r="K274" i="76" s="1"/>
  <c r="J21" i="76"/>
  <c r="J275" i="76" s="1"/>
  <c r="I21" i="76"/>
  <c r="I275" i="76" s="1"/>
  <c r="I274" i="76" s="1"/>
  <c r="G21" i="76"/>
  <c r="G275" i="76" s="1"/>
  <c r="G274" i="76" s="1"/>
  <c r="F21" i="76"/>
  <c r="F275" i="76" s="1"/>
  <c r="E21" i="76"/>
  <c r="E275" i="76" s="1"/>
  <c r="E274" i="76" s="1"/>
  <c r="D21" i="76"/>
  <c r="L20" i="76"/>
  <c r="D20" i="76"/>
  <c r="H284" i="75"/>
  <c r="C284" i="75"/>
  <c r="H283" i="75"/>
  <c r="C283" i="75"/>
  <c r="H282" i="75"/>
  <c r="C282" i="75"/>
  <c r="H281" i="75"/>
  <c r="C281" i="75"/>
  <c r="H280" i="75"/>
  <c r="C280" i="75"/>
  <c r="H279" i="75"/>
  <c r="C279" i="75"/>
  <c r="H278" i="75"/>
  <c r="C278" i="75"/>
  <c r="H277" i="75"/>
  <c r="C277" i="75"/>
  <c r="C276" i="75" s="1"/>
  <c r="L276" i="75"/>
  <c r="K276" i="75"/>
  <c r="J276" i="75"/>
  <c r="I276" i="75"/>
  <c r="H276" i="75"/>
  <c r="G276" i="75"/>
  <c r="F276" i="75"/>
  <c r="E276" i="75"/>
  <c r="D276" i="75"/>
  <c r="H271" i="75"/>
  <c r="C271" i="75"/>
  <c r="H270" i="75"/>
  <c r="C270" i="75"/>
  <c r="L269" i="75"/>
  <c r="K269" i="75"/>
  <c r="J269" i="75"/>
  <c r="I269" i="75"/>
  <c r="G269" i="75"/>
  <c r="F269" i="75"/>
  <c r="E269" i="75"/>
  <c r="D269" i="75"/>
  <c r="H268" i="75"/>
  <c r="C268" i="75"/>
  <c r="L267" i="75"/>
  <c r="L266" i="75" s="1"/>
  <c r="L265" i="75" s="1"/>
  <c r="K267" i="75"/>
  <c r="J267" i="75"/>
  <c r="I267" i="75"/>
  <c r="H267" i="75" s="1"/>
  <c r="G267" i="75"/>
  <c r="F267" i="75"/>
  <c r="E267" i="75"/>
  <c r="E266" i="75" s="1"/>
  <c r="E265" i="75" s="1"/>
  <c r="D267" i="75"/>
  <c r="C267" i="75" s="1"/>
  <c r="K266" i="75"/>
  <c r="K265" i="75" s="1"/>
  <c r="J266" i="75"/>
  <c r="J265" i="75" s="1"/>
  <c r="G266" i="75"/>
  <c r="G265" i="75" s="1"/>
  <c r="F266" i="75"/>
  <c r="F265" i="75"/>
  <c r="H264" i="75"/>
  <c r="C264" i="75"/>
  <c r="L263" i="75"/>
  <c r="L252" i="75" s="1"/>
  <c r="K263" i="75"/>
  <c r="J263" i="75"/>
  <c r="I263" i="75"/>
  <c r="H263" i="75" s="1"/>
  <c r="G263" i="75"/>
  <c r="F263" i="75"/>
  <c r="E263" i="75"/>
  <c r="D263" i="75"/>
  <c r="C263" i="75" s="1"/>
  <c r="H262" i="75"/>
  <c r="C262" i="75"/>
  <c r="H261" i="75"/>
  <c r="C261" i="75"/>
  <c r="H260" i="75"/>
  <c r="C260" i="75"/>
  <c r="H259" i="75"/>
  <c r="C259" i="75"/>
  <c r="H258" i="75"/>
  <c r="C258" i="75"/>
  <c r="L257" i="75"/>
  <c r="K257" i="75"/>
  <c r="K253" i="75" s="1"/>
  <c r="K252" i="75" s="1"/>
  <c r="J257" i="75"/>
  <c r="H257" i="75" s="1"/>
  <c r="I257" i="75"/>
  <c r="G257" i="75"/>
  <c r="G253" i="75" s="1"/>
  <c r="G252" i="75" s="1"/>
  <c r="F257" i="75"/>
  <c r="E257" i="75"/>
  <c r="D257" i="75"/>
  <c r="H256" i="75"/>
  <c r="C256" i="75"/>
  <c r="H255" i="75"/>
  <c r="C255" i="75"/>
  <c r="H254" i="75"/>
  <c r="C254" i="75"/>
  <c r="L253" i="75"/>
  <c r="J253" i="75"/>
  <c r="J252" i="75" s="1"/>
  <c r="I253" i="75"/>
  <c r="H253" i="75" s="1"/>
  <c r="F253" i="75"/>
  <c r="E253" i="75"/>
  <c r="D253" i="75"/>
  <c r="F252" i="75"/>
  <c r="E252" i="75"/>
  <c r="H251" i="75"/>
  <c r="C251" i="75"/>
  <c r="L250" i="75"/>
  <c r="K250" i="75"/>
  <c r="J250" i="75"/>
  <c r="I250" i="75"/>
  <c r="H250" i="75" s="1"/>
  <c r="G250" i="75"/>
  <c r="F250" i="75"/>
  <c r="E250" i="75"/>
  <c r="D250" i="75"/>
  <c r="H249" i="75"/>
  <c r="C249" i="75"/>
  <c r="H248" i="75"/>
  <c r="C248" i="75"/>
  <c r="H247" i="75"/>
  <c r="C247" i="75"/>
  <c r="H246" i="75"/>
  <c r="C246" i="75"/>
  <c r="L245" i="75"/>
  <c r="K245" i="75"/>
  <c r="J245" i="75"/>
  <c r="J240" i="75" s="1"/>
  <c r="I245" i="75"/>
  <c r="G245" i="75"/>
  <c r="F245" i="75"/>
  <c r="E245" i="75"/>
  <c r="D245" i="75"/>
  <c r="C245" i="75" s="1"/>
  <c r="H244" i="75"/>
  <c r="C244" i="75"/>
  <c r="H243" i="75"/>
  <c r="C243" i="75"/>
  <c r="H242" i="75"/>
  <c r="C242" i="75"/>
  <c r="L241" i="75"/>
  <c r="L240" i="75" s="1"/>
  <c r="K241" i="75"/>
  <c r="J241" i="75"/>
  <c r="I241" i="75"/>
  <c r="H241" i="75" s="1"/>
  <c r="G241" i="75"/>
  <c r="F241" i="75"/>
  <c r="E241" i="75"/>
  <c r="E240" i="75" s="1"/>
  <c r="D241" i="75"/>
  <c r="C241" i="75" s="1"/>
  <c r="K240" i="75"/>
  <c r="G240" i="75"/>
  <c r="F240" i="75"/>
  <c r="H239" i="75"/>
  <c r="C239" i="75"/>
  <c r="H238" i="75"/>
  <c r="C238" i="75"/>
  <c r="H237" i="75"/>
  <c r="C237" i="75"/>
  <c r="H236" i="75"/>
  <c r="C236" i="75"/>
  <c r="H235" i="75"/>
  <c r="C235" i="75"/>
  <c r="H234" i="75"/>
  <c r="C234" i="75"/>
  <c r="L233" i="75"/>
  <c r="K233" i="75"/>
  <c r="K232" i="75" s="1"/>
  <c r="J233" i="75"/>
  <c r="J232" i="75" s="1"/>
  <c r="H232" i="75" s="1"/>
  <c r="I233" i="75"/>
  <c r="H233" i="75" s="1"/>
  <c r="G233" i="75"/>
  <c r="G232" i="75" s="1"/>
  <c r="F233" i="75"/>
  <c r="F232" i="75" s="1"/>
  <c r="E233" i="75"/>
  <c r="D233" i="75"/>
  <c r="L232" i="75"/>
  <c r="I232" i="75"/>
  <c r="E232" i="75"/>
  <c r="D232" i="75"/>
  <c r="H231" i="75"/>
  <c r="C231" i="75"/>
  <c r="H230" i="75"/>
  <c r="C230" i="75"/>
  <c r="H229" i="75"/>
  <c r="C229" i="75"/>
  <c r="H228" i="75"/>
  <c r="C228" i="75"/>
  <c r="L227" i="75"/>
  <c r="K227" i="75"/>
  <c r="J227" i="75"/>
  <c r="I227" i="75"/>
  <c r="H227" i="75" s="1"/>
  <c r="G227" i="75"/>
  <c r="F227" i="75"/>
  <c r="E227" i="75"/>
  <c r="D227" i="75"/>
  <c r="H226" i="75"/>
  <c r="C226" i="75"/>
  <c r="H225" i="75"/>
  <c r="C225" i="75"/>
  <c r="H224" i="75"/>
  <c r="C224" i="75"/>
  <c r="H223" i="75"/>
  <c r="C223" i="75"/>
  <c r="H222" i="75"/>
  <c r="C222" i="75"/>
  <c r="H221" i="75"/>
  <c r="C221" i="75"/>
  <c r="H220" i="75"/>
  <c r="C220" i="75"/>
  <c r="L219" i="75"/>
  <c r="K219" i="75"/>
  <c r="J219" i="75"/>
  <c r="I219" i="75"/>
  <c r="H219" i="75"/>
  <c r="G219" i="75"/>
  <c r="F219" i="75"/>
  <c r="E219" i="75"/>
  <c r="D219" i="75"/>
  <c r="C219" i="75" s="1"/>
  <c r="H218" i="75"/>
  <c r="C218" i="75"/>
  <c r="H217" i="75"/>
  <c r="C217" i="75"/>
  <c r="L216" i="75"/>
  <c r="K216" i="75"/>
  <c r="J216" i="75"/>
  <c r="J212" i="75" s="1"/>
  <c r="I216" i="75"/>
  <c r="I212" i="75" s="1"/>
  <c r="G216" i="75"/>
  <c r="F216" i="75"/>
  <c r="E216" i="75"/>
  <c r="E212" i="75" s="1"/>
  <c r="D216" i="75"/>
  <c r="H215" i="75"/>
  <c r="C215" i="75"/>
  <c r="L214" i="75"/>
  <c r="L212" i="75" s="1"/>
  <c r="L211" i="75" s="1"/>
  <c r="K214" i="75"/>
  <c r="J214" i="75"/>
  <c r="I214" i="75"/>
  <c r="H214" i="75"/>
  <c r="G214" i="75"/>
  <c r="F214" i="75"/>
  <c r="E214" i="75"/>
  <c r="D214" i="75"/>
  <c r="C214" i="75" s="1"/>
  <c r="H213" i="75"/>
  <c r="C213" i="75"/>
  <c r="K212" i="75"/>
  <c r="G212" i="75"/>
  <c r="G211" i="75" s="1"/>
  <c r="F212" i="75"/>
  <c r="F211" i="75" s="1"/>
  <c r="F181" i="75" s="1"/>
  <c r="H210" i="75"/>
  <c r="C210" i="75"/>
  <c r="H209" i="75"/>
  <c r="C209" i="75"/>
  <c r="L208" i="75"/>
  <c r="K208" i="75"/>
  <c r="J208" i="75"/>
  <c r="I208" i="75"/>
  <c r="G208" i="75"/>
  <c r="F208" i="75"/>
  <c r="E208" i="75"/>
  <c r="D208" i="75"/>
  <c r="C208" i="75" s="1"/>
  <c r="H207" i="75"/>
  <c r="C207" i="75"/>
  <c r="H206" i="75"/>
  <c r="C206" i="75"/>
  <c r="H205" i="75"/>
  <c r="C205" i="75"/>
  <c r="H204" i="75"/>
  <c r="C204" i="75"/>
  <c r="H203" i="75"/>
  <c r="C203" i="75"/>
  <c r="H202" i="75"/>
  <c r="C202" i="75"/>
  <c r="H201" i="75"/>
  <c r="C201" i="75"/>
  <c r="H200" i="75"/>
  <c r="C200" i="75"/>
  <c r="L199" i="75"/>
  <c r="K199" i="75"/>
  <c r="J199" i="75"/>
  <c r="I199" i="75"/>
  <c r="H199" i="75" s="1"/>
  <c r="G199" i="75"/>
  <c r="F199" i="75"/>
  <c r="E199" i="75"/>
  <c r="D199" i="75"/>
  <c r="H198" i="75"/>
  <c r="C198" i="75"/>
  <c r="H197" i="75"/>
  <c r="C197" i="75"/>
  <c r="H196" i="75"/>
  <c r="C196" i="75"/>
  <c r="H195" i="75"/>
  <c r="C195" i="75"/>
  <c r="H194" i="75"/>
  <c r="C194" i="75"/>
  <c r="H193" i="75"/>
  <c r="C193" i="75"/>
  <c r="H192" i="75"/>
  <c r="C192" i="75"/>
  <c r="H191" i="75"/>
  <c r="C191" i="75"/>
  <c r="H190" i="75"/>
  <c r="C190" i="75"/>
  <c r="H189" i="75"/>
  <c r="C189" i="75"/>
  <c r="L188" i="75"/>
  <c r="K188" i="75"/>
  <c r="J188" i="75"/>
  <c r="I188" i="75"/>
  <c r="H188" i="75" s="1"/>
  <c r="G188" i="75"/>
  <c r="F188" i="75"/>
  <c r="E188" i="75"/>
  <c r="D188" i="75"/>
  <c r="C188" i="75" s="1"/>
  <c r="L187" i="75"/>
  <c r="K187" i="75"/>
  <c r="J187" i="75"/>
  <c r="I187" i="75"/>
  <c r="G187" i="75"/>
  <c r="F187" i="75"/>
  <c r="E187" i="75"/>
  <c r="D187" i="75"/>
  <c r="C187" i="75" s="1"/>
  <c r="H186" i="75"/>
  <c r="C186" i="75"/>
  <c r="H185" i="75"/>
  <c r="C185" i="75"/>
  <c r="H184" i="75"/>
  <c r="C184" i="75"/>
  <c r="L183" i="75"/>
  <c r="L182" i="75" s="1"/>
  <c r="K183" i="75"/>
  <c r="K182" i="75" s="1"/>
  <c r="J183" i="75"/>
  <c r="I183" i="75"/>
  <c r="H183" i="75"/>
  <c r="G183" i="75"/>
  <c r="G182" i="75" s="1"/>
  <c r="G181" i="75" s="1"/>
  <c r="F183" i="75"/>
  <c r="E183" i="75"/>
  <c r="D183" i="75"/>
  <c r="C183" i="75" s="1"/>
  <c r="J182" i="75"/>
  <c r="I182" i="75"/>
  <c r="F182" i="75"/>
  <c r="E182" i="75"/>
  <c r="H180" i="75"/>
  <c r="C180" i="75"/>
  <c r="L179" i="75"/>
  <c r="L178" i="75" s="1"/>
  <c r="L174" i="75" s="1"/>
  <c r="K179" i="75"/>
  <c r="K178" i="75" s="1"/>
  <c r="K174" i="75" s="1"/>
  <c r="J179" i="75"/>
  <c r="I179" i="75"/>
  <c r="G179" i="75"/>
  <c r="G178" i="75" s="1"/>
  <c r="G174" i="75" s="1"/>
  <c r="F179" i="75"/>
  <c r="F178" i="75" s="1"/>
  <c r="F174" i="75" s="1"/>
  <c r="E179" i="75"/>
  <c r="D179" i="75"/>
  <c r="C179" i="75"/>
  <c r="J178" i="75"/>
  <c r="I178" i="75"/>
  <c r="H178" i="75" s="1"/>
  <c r="E178" i="75"/>
  <c r="E174" i="75" s="1"/>
  <c r="D178" i="75"/>
  <c r="D174" i="75" s="1"/>
  <c r="H177" i="75"/>
  <c r="C177" i="75"/>
  <c r="H176" i="75"/>
  <c r="C176" i="75"/>
  <c r="L175" i="75"/>
  <c r="K175" i="75"/>
  <c r="J175" i="75"/>
  <c r="J174" i="75" s="1"/>
  <c r="I175" i="75"/>
  <c r="H175" i="75" s="1"/>
  <c r="G175" i="75"/>
  <c r="F175" i="75"/>
  <c r="E175" i="75"/>
  <c r="D175" i="75"/>
  <c r="H173" i="75"/>
  <c r="C173" i="75"/>
  <c r="H172" i="75"/>
  <c r="C172" i="75"/>
  <c r="L171" i="75"/>
  <c r="K171" i="75"/>
  <c r="J171" i="75"/>
  <c r="I171" i="75"/>
  <c r="H171" i="75" s="1"/>
  <c r="G171" i="75"/>
  <c r="F171" i="75"/>
  <c r="E171" i="75"/>
  <c r="D171" i="75"/>
  <c r="C171" i="75"/>
  <c r="H170" i="75"/>
  <c r="C170" i="75"/>
  <c r="H169" i="75"/>
  <c r="C169" i="75"/>
  <c r="H168" i="75"/>
  <c r="C168" i="75"/>
  <c r="H167" i="75"/>
  <c r="C167" i="75"/>
  <c r="L166" i="75"/>
  <c r="L161" i="75" s="1"/>
  <c r="L160" i="75" s="1"/>
  <c r="K166" i="75"/>
  <c r="J166" i="75"/>
  <c r="I166" i="75"/>
  <c r="H166" i="75" s="1"/>
  <c r="G166" i="75"/>
  <c r="G161" i="75" s="1"/>
  <c r="G160" i="75" s="1"/>
  <c r="F166" i="75"/>
  <c r="E166" i="75"/>
  <c r="D166" i="75"/>
  <c r="C166" i="75" s="1"/>
  <c r="H165" i="75"/>
  <c r="C165" i="75"/>
  <c r="H164" i="75"/>
  <c r="C164" i="75"/>
  <c r="H163" i="75"/>
  <c r="C163" i="75"/>
  <c r="L162" i="75"/>
  <c r="K162" i="75"/>
  <c r="J162" i="75"/>
  <c r="I162" i="75"/>
  <c r="G162" i="75"/>
  <c r="F162" i="75"/>
  <c r="F161" i="75" s="1"/>
  <c r="F160" i="75" s="1"/>
  <c r="E162" i="75"/>
  <c r="E161" i="75" s="1"/>
  <c r="D162" i="75"/>
  <c r="K161" i="75"/>
  <c r="K160" i="75" s="1"/>
  <c r="J161" i="75"/>
  <c r="J160" i="75" s="1"/>
  <c r="D161" i="75"/>
  <c r="D160" i="75"/>
  <c r="H159" i="75"/>
  <c r="C159" i="75"/>
  <c r="H158" i="75"/>
  <c r="C158" i="75"/>
  <c r="H157" i="75"/>
  <c r="C157" i="75"/>
  <c r="H156" i="75"/>
  <c r="C156" i="75"/>
  <c r="H155" i="75"/>
  <c r="C155" i="75"/>
  <c r="H154" i="75"/>
  <c r="C154" i="75"/>
  <c r="L153" i="75"/>
  <c r="L152" i="75" s="1"/>
  <c r="K153" i="75"/>
  <c r="J153" i="75"/>
  <c r="I153" i="75"/>
  <c r="G153" i="75"/>
  <c r="G152" i="75" s="1"/>
  <c r="F153" i="75"/>
  <c r="E153" i="75"/>
  <c r="D153" i="75"/>
  <c r="K152" i="75"/>
  <c r="J152" i="75"/>
  <c r="F152" i="75"/>
  <c r="E152" i="75"/>
  <c r="H151" i="75"/>
  <c r="C151" i="75"/>
  <c r="H150" i="75"/>
  <c r="C150" i="75"/>
  <c r="H149" i="75"/>
  <c r="C149" i="75"/>
  <c r="H148" i="75"/>
  <c r="C148" i="75"/>
  <c r="L147" i="75"/>
  <c r="K147" i="75"/>
  <c r="J147" i="75"/>
  <c r="I147" i="75"/>
  <c r="G147" i="75"/>
  <c r="F147" i="75"/>
  <c r="E147" i="75"/>
  <c r="D147" i="75"/>
  <c r="H146" i="75"/>
  <c r="C146" i="75"/>
  <c r="H145" i="75"/>
  <c r="C145" i="75"/>
  <c r="H144" i="75"/>
  <c r="C144" i="75"/>
  <c r="H143" i="75"/>
  <c r="C143" i="75"/>
  <c r="H142" i="75"/>
  <c r="C142" i="75"/>
  <c r="H141" i="75"/>
  <c r="C141" i="75"/>
  <c r="H140" i="75"/>
  <c r="C140" i="75"/>
  <c r="H139" i="75"/>
  <c r="C139" i="75"/>
  <c r="L138" i="75"/>
  <c r="K138" i="75"/>
  <c r="J138" i="75"/>
  <c r="I138" i="75"/>
  <c r="G138" i="75"/>
  <c r="F138" i="75"/>
  <c r="E138" i="75"/>
  <c r="D138" i="75"/>
  <c r="H137" i="75"/>
  <c r="C137" i="75"/>
  <c r="H136" i="75"/>
  <c r="C136" i="75"/>
  <c r="H135" i="75"/>
  <c r="C135" i="75"/>
  <c r="L134" i="75"/>
  <c r="K134" i="75"/>
  <c r="J134" i="75"/>
  <c r="I134" i="75"/>
  <c r="H134" i="75" s="1"/>
  <c r="G134" i="75"/>
  <c r="F134" i="75"/>
  <c r="E134" i="75"/>
  <c r="D134" i="75"/>
  <c r="H133" i="75"/>
  <c r="C133" i="75"/>
  <c r="H132" i="75"/>
  <c r="C132" i="75"/>
  <c r="L131" i="75"/>
  <c r="K131" i="75"/>
  <c r="J131" i="75"/>
  <c r="I131" i="75"/>
  <c r="G131" i="75"/>
  <c r="F131" i="75"/>
  <c r="E131" i="75"/>
  <c r="D131" i="75"/>
  <c r="C131" i="75" s="1"/>
  <c r="H130" i="75"/>
  <c r="C130" i="75"/>
  <c r="H129" i="75"/>
  <c r="C129" i="75"/>
  <c r="H128" i="75"/>
  <c r="C128" i="75"/>
  <c r="H127" i="75"/>
  <c r="C127" i="75"/>
  <c r="L126" i="75"/>
  <c r="K126" i="75"/>
  <c r="J126" i="75"/>
  <c r="I126" i="75"/>
  <c r="H126" i="75" s="1"/>
  <c r="G126" i="75"/>
  <c r="F126" i="75"/>
  <c r="E126" i="75"/>
  <c r="D126" i="75"/>
  <c r="H125" i="75"/>
  <c r="C125" i="75"/>
  <c r="H124" i="75"/>
  <c r="C124" i="75"/>
  <c r="H123" i="75"/>
  <c r="C123" i="75"/>
  <c r="H122" i="75"/>
  <c r="C122" i="75"/>
  <c r="L121" i="75"/>
  <c r="K121" i="75"/>
  <c r="K120" i="75" s="1"/>
  <c r="J121" i="75"/>
  <c r="I121" i="75"/>
  <c r="G121" i="75"/>
  <c r="F121" i="75"/>
  <c r="F120" i="75" s="1"/>
  <c r="E121" i="75"/>
  <c r="D121" i="75"/>
  <c r="C121" i="75" s="1"/>
  <c r="L120" i="75"/>
  <c r="G120" i="75"/>
  <c r="D120" i="75"/>
  <c r="H119" i="75"/>
  <c r="C119" i="75"/>
  <c r="H118" i="75"/>
  <c r="C118" i="75"/>
  <c r="H117" i="75"/>
  <c r="C117" i="75"/>
  <c r="H116" i="75"/>
  <c r="C116" i="75"/>
  <c r="H115" i="75"/>
  <c r="C115" i="75"/>
  <c r="L114" i="75"/>
  <c r="K114" i="75"/>
  <c r="J114" i="75"/>
  <c r="I114" i="75"/>
  <c r="G114" i="75"/>
  <c r="F114" i="75"/>
  <c r="E114" i="75"/>
  <c r="D114" i="75"/>
  <c r="H113" i="75"/>
  <c r="C113" i="75"/>
  <c r="H112" i="75"/>
  <c r="C112" i="75"/>
  <c r="H111" i="75"/>
  <c r="C111" i="75"/>
  <c r="H110" i="75"/>
  <c r="C110" i="75"/>
  <c r="H109" i="75"/>
  <c r="C109" i="75"/>
  <c r="L108" i="75"/>
  <c r="K108" i="75"/>
  <c r="J108" i="75"/>
  <c r="I108" i="75"/>
  <c r="H108" i="75" s="1"/>
  <c r="G108" i="75"/>
  <c r="F108" i="75"/>
  <c r="E108" i="75"/>
  <c r="D108" i="75"/>
  <c r="H107" i="75"/>
  <c r="C107" i="75"/>
  <c r="H106" i="75"/>
  <c r="C106" i="75"/>
  <c r="H105" i="75"/>
  <c r="C105" i="75"/>
  <c r="H104" i="75"/>
  <c r="C104" i="75"/>
  <c r="H103" i="75"/>
  <c r="C103" i="75"/>
  <c r="H102" i="75"/>
  <c r="C102" i="75"/>
  <c r="H101" i="75"/>
  <c r="C101" i="75"/>
  <c r="H100" i="75"/>
  <c r="C100" i="75"/>
  <c r="L99" i="75"/>
  <c r="K99" i="75"/>
  <c r="J99" i="75"/>
  <c r="I99" i="75"/>
  <c r="H99" i="75" s="1"/>
  <c r="G99" i="75"/>
  <c r="F99" i="75"/>
  <c r="E99" i="75"/>
  <c r="D99" i="75"/>
  <c r="C99" i="75"/>
  <c r="H98" i="75"/>
  <c r="C98" i="75"/>
  <c r="H97" i="75"/>
  <c r="C97" i="75"/>
  <c r="H96" i="75"/>
  <c r="C96" i="75"/>
  <c r="H95" i="75"/>
  <c r="C95" i="75"/>
  <c r="H94" i="75"/>
  <c r="C94" i="75"/>
  <c r="H93" i="75"/>
  <c r="C93" i="75"/>
  <c r="H92" i="75"/>
  <c r="C92" i="75"/>
  <c r="L91" i="75"/>
  <c r="K91" i="75"/>
  <c r="K83" i="75" s="1"/>
  <c r="J91" i="75"/>
  <c r="I91" i="75"/>
  <c r="G91" i="75"/>
  <c r="F91" i="75"/>
  <c r="E91" i="75"/>
  <c r="D91" i="75"/>
  <c r="H90" i="75"/>
  <c r="C90" i="75"/>
  <c r="H89" i="75"/>
  <c r="C89" i="75"/>
  <c r="H88" i="75"/>
  <c r="C88" i="75"/>
  <c r="H87" i="75"/>
  <c r="C87" i="75"/>
  <c r="H86" i="75"/>
  <c r="C86" i="75"/>
  <c r="L85" i="75"/>
  <c r="K85" i="75"/>
  <c r="J85" i="75"/>
  <c r="J83" i="75" s="1"/>
  <c r="I85" i="75"/>
  <c r="H85" i="75" s="1"/>
  <c r="G85" i="75"/>
  <c r="F85" i="75"/>
  <c r="E85" i="75"/>
  <c r="E83" i="75" s="1"/>
  <c r="D85" i="75"/>
  <c r="H84" i="75"/>
  <c r="C84" i="75"/>
  <c r="L83" i="75"/>
  <c r="I83" i="75"/>
  <c r="D83" i="75"/>
  <c r="H82" i="75"/>
  <c r="C82" i="75"/>
  <c r="H81" i="75"/>
  <c r="C81" i="75"/>
  <c r="L80" i="75"/>
  <c r="K80" i="75"/>
  <c r="J80" i="75"/>
  <c r="I80" i="75"/>
  <c r="G80" i="75"/>
  <c r="F80" i="75"/>
  <c r="E80" i="75"/>
  <c r="D80" i="75"/>
  <c r="H79" i="75"/>
  <c r="C79" i="75"/>
  <c r="H78" i="75"/>
  <c r="C78" i="75"/>
  <c r="L77" i="75"/>
  <c r="K77" i="75"/>
  <c r="K76" i="75" s="1"/>
  <c r="J77" i="75"/>
  <c r="J76" i="75" s="1"/>
  <c r="I77" i="75"/>
  <c r="G77" i="75"/>
  <c r="F77" i="75"/>
  <c r="F76" i="75" s="1"/>
  <c r="E77" i="75"/>
  <c r="E76" i="75" s="1"/>
  <c r="D77" i="75"/>
  <c r="L76" i="75"/>
  <c r="G76" i="75"/>
  <c r="D76" i="75"/>
  <c r="H74" i="75"/>
  <c r="C74" i="75"/>
  <c r="H73" i="75"/>
  <c r="C73" i="75"/>
  <c r="H72" i="75"/>
  <c r="C72" i="75"/>
  <c r="H71" i="75"/>
  <c r="C71" i="75"/>
  <c r="H70" i="75"/>
  <c r="C70" i="75"/>
  <c r="L69" i="75"/>
  <c r="L67" i="75" s="1"/>
  <c r="K69" i="75"/>
  <c r="J69" i="75"/>
  <c r="I69" i="75"/>
  <c r="G69" i="75"/>
  <c r="G67" i="75" s="1"/>
  <c r="F69" i="75"/>
  <c r="E69" i="75"/>
  <c r="D69" i="75"/>
  <c r="C69" i="75"/>
  <c r="H68" i="75"/>
  <c r="C68" i="75"/>
  <c r="K67" i="75"/>
  <c r="J67" i="75"/>
  <c r="I67" i="75"/>
  <c r="F67" i="75"/>
  <c r="E67" i="75"/>
  <c r="D67" i="75"/>
  <c r="H66" i="75"/>
  <c r="C66" i="75"/>
  <c r="H65" i="75"/>
  <c r="C65" i="75"/>
  <c r="H64" i="75"/>
  <c r="C64" i="75"/>
  <c r="H63" i="75"/>
  <c r="C63" i="75"/>
  <c r="H62" i="75"/>
  <c r="C62" i="75"/>
  <c r="H61" i="75"/>
  <c r="C61" i="75"/>
  <c r="H60" i="75"/>
  <c r="C60" i="75"/>
  <c r="H59" i="75"/>
  <c r="C59" i="75"/>
  <c r="L58" i="75"/>
  <c r="K58" i="75"/>
  <c r="J58" i="75"/>
  <c r="I58" i="75"/>
  <c r="G58" i="75"/>
  <c r="F58" i="75"/>
  <c r="E58" i="75"/>
  <c r="D58" i="75"/>
  <c r="H57" i="75"/>
  <c r="C57" i="75"/>
  <c r="H56" i="75"/>
  <c r="C56" i="75"/>
  <c r="L55" i="75"/>
  <c r="K55" i="75"/>
  <c r="K54" i="75" s="1"/>
  <c r="K53" i="75" s="1"/>
  <c r="J55" i="75"/>
  <c r="J54" i="75" s="1"/>
  <c r="J53" i="75" s="1"/>
  <c r="I55" i="75"/>
  <c r="G55" i="75"/>
  <c r="F55" i="75"/>
  <c r="F54" i="75" s="1"/>
  <c r="F53" i="75" s="1"/>
  <c r="E55" i="75"/>
  <c r="E54" i="75" s="1"/>
  <c r="E53" i="75" s="1"/>
  <c r="D55" i="75"/>
  <c r="L54" i="75"/>
  <c r="I54" i="75"/>
  <c r="G54" i="75"/>
  <c r="D54" i="75"/>
  <c r="L53" i="75"/>
  <c r="I53" i="75"/>
  <c r="G53" i="75"/>
  <c r="D53" i="75"/>
  <c r="H47" i="75"/>
  <c r="C47" i="75"/>
  <c r="H46" i="75"/>
  <c r="C46" i="75"/>
  <c r="L45" i="75"/>
  <c r="H45" i="75"/>
  <c r="G45" i="75"/>
  <c r="C45" i="75" s="1"/>
  <c r="H44" i="75"/>
  <c r="C44" i="75"/>
  <c r="K43" i="75"/>
  <c r="J43" i="75"/>
  <c r="I43" i="75"/>
  <c r="H43" i="75"/>
  <c r="F43" i="75"/>
  <c r="E43" i="75"/>
  <c r="D43" i="75"/>
  <c r="C43" i="75"/>
  <c r="H42" i="75"/>
  <c r="C42" i="75"/>
  <c r="I41" i="75"/>
  <c r="H41" i="75"/>
  <c r="D41" i="75"/>
  <c r="C41" i="75" s="1"/>
  <c r="H40" i="75"/>
  <c r="C40" i="75"/>
  <c r="H39" i="75"/>
  <c r="C39" i="75"/>
  <c r="H38" i="75"/>
  <c r="C38" i="75"/>
  <c r="H37" i="75"/>
  <c r="C37" i="75"/>
  <c r="K36" i="75"/>
  <c r="H36" i="75"/>
  <c r="F36" i="75"/>
  <c r="C36" i="75" s="1"/>
  <c r="H35" i="75"/>
  <c r="C35" i="75"/>
  <c r="H34" i="75"/>
  <c r="C34" i="75"/>
  <c r="K33" i="75"/>
  <c r="H33" i="75"/>
  <c r="F33" i="75"/>
  <c r="C33" i="75" s="1"/>
  <c r="H32" i="75"/>
  <c r="C32" i="75"/>
  <c r="K31" i="75"/>
  <c r="H31" i="75" s="1"/>
  <c r="F31" i="75"/>
  <c r="H30" i="75"/>
  <c r="C30" i="75"/>
  <c r="H29" i="75"/>
  <c r="C29" i="75"/>
  <c r="H28" i="75"/>
  <c r="C28" i="75"/>
  <c r="K27" i="75"/>
  <c r="H27" i="75" s="1"/>
  <c r="F27" i="75"/>
  <c r="C27" i="75"/>
  <c r="H25" i="75"/>
  <c r="C25" i="75"/>
  <c r="C24" i="75"/>
  <c r="H23" i="75"/>
  <c r="C23" i="75"/>
  <c r="H22" i="75"/>
  <c r="C22" i="75"/>
  <c r="L21" i="75"/>
  <c r="L275" i="75" s="1"/>
  <c r="L274" i="75" s="1"/>
  <c r="K21" i="75"/>
  <c r="J21" i="75"/>
  <c r="I21" i="75"/>
  <c r="G21" i="75"/>
  <c r="F21" i="75"/>
  <c r="E21" i="75"/>
  <c r="D21" i="75"/>
  <c r="D275" i="75" s="1"/>
  <c r="L20" i="75"/>
  <c r="E20" i="75"/>
  <c r="H284" i="74"/>
  <c r="C284" i="74"/>
  <c r="H283" i="74"/>
  <c r="C283" i="74"/>
  <c r="H282" i="74"/>
  <c r="C282" i="74"/>
  <c r="H281" i="74"/>
  <c r="C281" i="74"/>
  <c r="H280" i="74"/>
  <c r="C280" i="74"/>
  <c r="H279" i="74"/>
  <c r="C279" i="74"/>
  <c r="H278" i="74"/>
  <c r="C278" i="74"/>
  <c r="C276" i="74" s="1"/>
  <c r="H277" i="74"/>
  <c r="C277" i="74"/>
  <c r="L276" i="74"/>
  <c r="K276" i="74"/>
  <c r="J276" i="74"/>
  <c r="I276" i="74"/>
  <c r="H276" i="74"/>
  <c r="G276" i="74"/>
  <c r="F276" i="74"/>
  <c r="E276" i="74"/>
  <c r="D276" i="74"/>
  <c r="H271" i="74"/>
  <c r="C271" i="74"/>
  <c r="H270" i="74"/>
  <c r="C270" i="74"/>
  <c r="L269" i="74"/>
  <c r="K269" i="74"/>
  <c r="J269" i="74"/>
  <c r="I269" i="74"/>
  <c r="G269" i="74"/>
  <c r="F269" i="74"/>
  <c r="E269" i="74"/>
  <c r="D269" i="74"/>
  <c r="C269" i="74" s="1"/>
  <c r="H268" i="74"/>
  <c r="C268" i="74"/>
  <c r="L267" i="74"/>
  <c r="K267" i="74"/>
  <c r="J267" i="74"/>
  <c r="I267" i="74"/>
  <c r="I266" i="74" s="1"/>
  <c r="G267" i="74"/>
  <c r="F267" i="74"/>
  <c r="F266" i="74" s="1"/>
  <c r="F265" i="74" s="1"/>
  <c r="E267" i="74"/>
  <c r="E266" i="74" s="1"/>
  <c r="D267" i="74"/>
  <c r="L266" i="74"/>
  <c r="K266" i="74"/>
  <c r="K265" i="74" s="1"/>
  <c r="J266" i="74"/>
  <c r="G266" i="74"/>
  <c r="G265" i="74" s="1"/>
  <c r="D266" i="74"/>
  <c r="L265" i="74"/>
  <c r="J265" i="74"/>
  <c r="D265" i="74"/>
  <c r="H264" i="74"/>
  <c r="C264" i="74"/>
  <c r="L263" i="74"/>
  <c r="K263" i="74"/>
  <c r="J263" i="74"/>
  <c r="I263" i="74"/>
  <c r="G263" i="74"/>
  <c r="F263" i="74"/>
  <c r="E263" i="74"/>
  <c r="D263" i="74"/>
  <c r="H262" i="74"/>
  <c r="C262" i="74"/>
  <c r="H261" i="74"/>
  <c r="C261" i="74"/>
  <c r="H260" i="74"/>
  <c r="C260" i="74"/>
  <c r="H259" i="74"/>
  <c r="C259" i="74"/>
  <c r="H258" i="74"/>
  <c r="C258" i="74"/>
  <c r="L257" i="74"/>
  <c r="K257" i="74"/>
  <c r="J257" i="74"/>
  <c r="I257" i="74"/>
  <c r="H257" i="74" s="1"/>
  <c r="G257" i="74"/>
  <c r="F257" i="74"/>
  <c r="E257" i="74"/>
  <c r="D257" i="74"/>
  <c r="C257" i="74" s="1"/>
  <c r="H256" i="74"/>
  <c r="C256" i="74"/>
  <c r="H255" i="74"/>
  <c r="C255" i="74"/>
  <c r="H254" i="74"/>
  <c r="C254" i="74"/>
  <c r="L253" i="74"/>
  <c r="K253" i="74"/>
  <c r="K252" i="74" s="1"/>
  <c r="J253" i="74"/>
  <c r="G253" i="74"/>
  <c r="F253" i="74"/>
  <c r="F252" i="74" s="1"/>
  <c r="E253" i="74"/>
  <c r="L252" i="74"/>
  <c r="J252" i="74"/>
  <c r="G252" i="74"/>
  <c r="H251" i="74"/>
  <c r="C251" i="74"/>
  <c r="L250" i="74"/>
  <c r="K250" i="74"/>
  <c r="H250" i="74" s="1"/>
  <c r="J250" i="74"/>
  <c r="I250" i="74"/>
  <c r="G250" i="74"/>
  <c r="F250" i="74"/>
  <c r="E250" i="74"/>
  <c r="D250" i="74"/>
  <c r="C250" i="74" s="1"/>
  <c r="H249" i="74"/>
  <c r="C249" i="74"/>
  <c r="H248" i="74"/>
  <c r="C248" i="74"/>
  <c r="H247" i="74"/>
  <c r="C247" i="74"/>
  <c r="H246" i="74"/>
  <c r="C246" i="74"/>
  <c r="L245" i="74"/>
  <c r="L240" i="74" s="1"/>
  <c r="K245" i="74"/>
  <c r="J245" i="74"/>
  <c r="I245" i="74"/>
  <c r="G245" i="74"/>
  <c r="G240" i="74" s="1"/>
  <c r="F245" i="74"/>
  <c r="E245" i="74"/>
  <c r="D245" i="74"/>
  <c r="H244" i="74"/>
  <c r="C244" i="74"/>
  <c r="H243" i="74"/>
  <c r="C243" i="74"/>
  <c r="H242" i="74"/>
  <c r="C242" i="74"/>
  <c r="L241" i="74"/>
  <c r="K241" i="74"/>
  <c r="J241" i="74"/>
  <c r="I241" i="74"/>
  <c r="I240" i="74" s="1"/>
  <c r="G241" i="74"/>
  <c r="F241" i="74"/>
  <c r="E241" i="74"/>
  <c r="C241" i="74" s="1"/>
  <c r="D241" i="74"/>
  <c r="K240" i="74"/>
  <c r="J240" i="74"/>
  <c r="F240" i="74"/>
  <c r="D240" i="74"/>
  <c r="H239" i="74"/>
  <c r="C239" i="74"/>
  <c r="H238" i="74"/>
  <c r="C238" i="74"/>
  <c r="H237" i="74"/>
  <c r="C237" i="74"/>
  <c r="H236" i="74"/>
  <c r="C236" i="74"/>
  <c r="H235" i="74"/>
  <c r="C235" i="74"/>
  <c r="H234" i="74"/>
  <c r="C234" i="74"/>
  <c r="L233" i="74"/>
  <c r="K233" i="74"/>
  <c r="J233" i="74"/>
  <c r="I233" i="74"/>
  <c r="I232" i="74" s="1"/>
  <c r="G233" i="74"/>
  <c r="G232" i="74" s="1"/>
  <c r="F233" i="74"/>
  <c r="E233" i="74"/>
  <c r="E232" i="74" s="1"/>
  <c r="D233" i="74"/>
  <c r="L232" i="74"/>
  <c r="K232" i="74"/>
  <c r="J232" i="74"/>
  <c r="F232" i="74"/>
  <c r="H231" i="74"/>
  <c r="C231" i="74"/>
  <c r="H230" i="74"/>
  <c r="C230" i="74"/>
  <c r="H229" i="74"/>
  <c r="C229" i="74"/>
  <c r="H228" i="74"/>
  <c r="C228" i="74"/>
  <c r="L227" i="74"/>
  <c r="K227" i="74"/>
  <c r="J227" i="74"/>
  <c r="I227" i="74"/>
  <c r="G227" i="74"/>
  <c r="F227" i="74"/>
  <c r="E227" i="74"/>
  <c r="D227" i="74"/>
  <c r="H226" i="74"/>
  <c r="C226" i="74"/>
  <c r="H225" i="74"/>
  <c r="C225" i="74"/>
  <c r="H224" i="74"/>
  <c r="C224" i="74"/>
  <c r="H223" i="74"/>
  <c r="C223" i="74"/>
  <c r="H222" i="74"/>
  <c r="C222" i="74"/>
  <c r="H221" i="74"/>
  <c r="C221" i="74"/>
  <c r="H220" i="74"/>
  <c r="C220" i="74"/>
  <c r="L219" i="74"/>
  <c r="K219" i="74"/>
  <c r="J219" i="74"/>
  <c r="I219" i="74"/>
  <c r="G219" i="74"/>
  <c r="F219" i="74"/>
  <c r="E219" i="74"/>
  <c r="D219" i="74"/>
  <c r="H218" i="74"/>
  <c r="C218" i="74"/>
  <c r="H217" i="74"/>
  <c r="C217" i="74"/>
  <c r="L216" i="74"/>
  <c r="L212" i="74" s="1"/>
  <c r="L211" i="74" s="1"/>
  <c r="K216" i="74"/>
  <c r="J216" i="74"/>
  <c r="I216" i="74"/>
  <c r="G216" i="74"/>
  <c r="G212" i="74" s="1"/>
  <c r="G211" i="74" s="1"/>
  <c r="F216" i="74"/>
  <c r="E216" i="74"/>
  <c r="D216" i="74"/>
  <c r="C216" i="74"/>
  <c r="H215" i="74"/>
  <c r="C215" i="74"/>
  <c r="L214" i="74"/>
  <c r="K214" i="74"/>
  <c r="H214" i="74" s="1"/>
  <c r="J214" i="74"/>
  <c r="I214" i="74"/>
  <c r="G214" i="74"/>
  <c r="F214" i="74"/>
  <c r="F212" i="74" s="1"/>
  <c r="F211" i="74" s="1"/>
  <c r="E214" i="74"/>
  <c r="D214" i="74"/>
  <c r="H213" i="74"/>
  <c r="C213" i="74"/>
  <c r="J212" i="74"/>
  <c r="J211" i="74" s="1"/>
  <c r="D212" i="74"/>
  <c r="H210" i="74"/>
  <c r="C210" i="74"/>
  <c r="H209" i="74"/>
  <c r="C209" i="74"/>
  <c r="L208" i="74"/>
  <c r="L187" i="74" s="1"/>
  <c r="L182" i="74" s="1"/>
  <c r="K208" i="74"/>
  <c r="J208" i="74"/>
  <c r="I208" i="74"/>
  <c r="G208" i="74"/>
  <c r="F208" i="74"/>
  <c r="E208" i="74"/>
  <c r="D208" i="74"/>
  <c r="C208" i="74"/>
  <c r="H207" i="74"/>
  <c r="C207" i="74"/>
  <c r="H206" i="74"/>
  <c r="C206" i="74"/>
  <c r="H205" i="74"/>
  <c r="C205" i="74"/>
  <c r="H204" i="74"/>
  <c r="C204" i="74"/>
  <c r="H203" i="74"/>
  <c r="C203" i="74"/>
  <c r="H202" i="74"/>
  <c r="C202" i="74"/>
  <c r="H201" i="74"/>
  <c r="C201" i="74"/>
  <c r="H200" i="74"/>
  <c r="C200" i="74"/>
  <c r="L199" i="74"/>
  <c r="K199" i="74"/>
  <c r="J199" i="74"/>
  <c r="I199" i="74"/>
  <c r="H199" i="74" s="1"/>
  <c r="G199" i="74"/>
  <c r="F199" i="74"/>
  <c r="E199" i="74"/>
  <c r="D199" i="74"/>
  <c r="C199" i="74" s="1"/>
  <c r="H198" i="74"/>
  <c r="C198" i="74"/>
  <c r="H197" i="74"/>
  <c r="C197" i="74"/>
  <c r="H196" i="74"/>
  <c r="C196" i="74"/>
  <c r="H195" i="74"/>
  <c r="C195" i="74"/>
  <c r="H194" i="74"/>
  <c r="C194" i="74"/>
  <c r="H193" i="74"/>
  <c r="C193" i="74"/>
  <c r="H192" i="74"/>
  <c r="C192" i="74"/>
  <c r="H191" i="74"/>
  <c r="C191" i="74"/>
  <c r="H190" i="74"/>
  <c r="C190" i="74"/>
  <c r="H189" i="74"/>
  <c r="C189" i="74"/>
  <c r="L188" i="74"/>
  <c r="K188" i="74"/>
  <c r="K187" i="74" s="1"/>
  <c r="J188" i="74"/>
  <c r="I188" i="74"/>
  <c r="H188" i="74" s="1"/>
  <c r="G188" i="74"/>
  <c r="F188" i="74"/>
  <c r="F187" i="74" s="1"/>
  <c r="F182" i="74" s="1"/>
  <c r="E188" i="74"/>
  <c r="D188" i="74"/>
  <c r="C188" i="74" s="1"/>
  <c r="J187" i="74"/>
  <c r="I187" i="74"/>
  <c r="E187" i="74"/>
  <c r="H186" i="74"/>
  <c r="C186" i="74"/>
  <c r="H185" i="74"/>
  <c r="C185" i="74"/>
  <c r="H184" i="74"/>
  <c r="C184" i="74"/>
  <c r="L183" i="74"/>
  <c r="K183" i="74"/>
  <c r="J183" i="74"/>
  <c r="J182" i="74" s="1"/>
  <c r="J181" i="74" s="1"/>
  <c r="I183" i="74"/>
  <c r="G183" i="74"/>
  <c r="F183" i="74"/>
  <c r="E183" i="74"/>
  <c r="E182" i="74" s="1"/>
  <c r="D183" i="74"/>
  <c r="H180" i="74"/>
  <c r="C180" i="74"/>
  <c r="L179" i="74"/>
  <c r="K179" i="74"/>
  <c r="J179" i="74"/>
  <c r="I179" i="74"/>
  <c r="I178" i="74" s="1"/>
  <c r="G179" i="74"/>
  <c r="G178" i="74" s="1"/>
  <c r="G174" i="74" s="1"/>
  <c r="F179" i="74"/>
  <c r="F178" i="74" s="1"/>
  <c r="E179" i="74"/>
  <c r="D179" i="74"/>
  <c r="L178" i="74"/>
  <c r="L174" i="74" s="1"/>
  <c r="K178" i="74"/>
  <c r="J178" i="74"/>
  <c r="D178" i="74"/>
  <c r="H177" i="74"/>
  <c r="C177" i="74"/>
  <c r="H176" i="74"/>
  <c r="C176" i="74"/>
  <c r="L175" i="74"/>
  <c r="K175" i="74"/>
  <c r="J175" i="74"/>
  <c r="I175" i="74"/>
  <c r="I174" i="74" s="1"/>
  <c r="G175" i="74"/>
  <c r="F175" i="74"/>
  <c r="E175" i="74"/>
  <c r="D175" i="74"/>
  <c r="C175" i="74" s="1"/>
  <c r="K174" i="74"/>
  <c r="J174" i="74"/>
  <c r="H173" i="74"/>
  <c r="C173" i="74"/>
  <c r="H172" i="74"/>
  <c r="C172" i="74"/>
  <c r="L171" i="74"/>
  <c r="K171" i="74"/>
  <c r="J171" i="74"/>
  <c r="I171" i="74"/>
  <c r="H171" i="74" s="1"/>
  <c r="G171" i="74"/>
  <c r="F171" i="74"/>
  <c r="E171" i="74"/>
  <c r="D171" i="74"/>
  <c r="C171" i="74" s="1"/>
  <c r="H170" i="74"/>
  <c r="C170" i="74"/>
  <c r="H169" i="74"/>
  <c r="C169" i="74"/>
  <c r="H168" i="74"/>
  <c r="C168" i="74"/>
  <c r="H167" i="74"/>
  <c r="C167" i="74"/>
  <c r="L166" i="74"/>
  <c r="K166" i="74"/>
  <c r="J166" i="74"/>
  <c r="I166" i="74"/>
  <c r="H166" i="74" s="1"/>
  <c r="G166" i="74"/>
  <c r="F166" i="74"/>
  <c r="E166" i="74"/>
  <c r="D166" i="74"/>
  <c r="C166" i="74" s="1"/>
  <c r="H165" i="74"/>
  <c r="C165" i="74"/>
  <c r="H164" i="74"/>
  <c r="C164" i="74"/>
  <c r="H163" i="74"/>
  <c r="C163" i="74"/>
  <c r="L162" i="74"/>
  <c r="L161" i="74" s="1"/>
  <c r="L160" i="74" s="1"/>
  <c r="K162" i="74"/>
  <c r="K161" i="74" s="1"/>
  <c r="K160" i="74" s="1"/>
  <c r="J162" i="74"/>
  <c r="I162" i="74"/>
  <c r="G162" i="74"/>
  <c r="G161" i="74" s="1"/>
  <c r="G160" i="74" s="1"/>
  <c r="F162" i="74"/>
  <c r="E162" i="74"/>
  <c r="D162" i="74"/>
  <c r="J161" i="74"/>
  <c r="F161" i="74"/>
  <c r="F160" i="74" s="1"/>
  <c r="E161" i="74"/>
  <c r="J160" i="74"/>
  <c r="H159" i="74"/>
  <c r="C159" i="74"/>
  <c r="H158" i="74"/>
  <c r="C158" i="74"/>
  <c r="H157" i="74"/>
  <c r="C157" i="74"/>
  <c r="H156" i="74"/>
  <c r="C156" i="74"/>
  <c r="H155" i="74"/>
  <c r="C155" i="74"/>
  <c r="H154" i="74"/>
  <c r="C154" i="74"/>
  <c r="L153" i="74"/>
  <c r="K153" i="74"/>
  <c r="J153" i="74"/>
  <c r="I153" i="74"/>
  <c r="I152" i="74" s="1"/>
  <c r="G153" i="74"/>
  <c r="F153" i="74"/>
  <c r="F152" i="74" s="1"/>
  <c r="E153" i="74"/>
  <c r="D153" i="74"/>
  <c r="L152" i="74"/>
  <c r="K152" i="74"/>
  <c r="J152" i="74"/>
  <c r="G152" i="74"/>
  <c r="D152" i="74"/>
  <c r="H151" i="74"/>
  <c r="C151" i="74"/>
  <c r="H150" i="74"/>
  <c r="C150" i="74"/>
  <c r="H149" i="74"/>
  <c r="C149" i="74"/>
  <c r="H148" i="74"/>
  <c r="C148" i="74"/>
  <c r="L147" i="74"/>
  <c r="K147" i="74"/>
  <c r="J147" i="74"/>
  <c r="I147" i="74"/>
  <c r="H147" i="74" s="1"/>
  <c r="G147" i="74"/>
  <c r="F147" i="74"/>
  <c r="E147" i="74"/>
  <c r="D147" i="74"/>
  <c r="H146" i="74"/>
  <c r="C146" i="74"/>
  <c r="H145" i="74"/>
  <c r="C145" i="74"/>
  <c r="H144" i="74"/>
  <c r="C144" i="74"/>
  <c r="H143" i="74"/>
  <c r="C143" i="74"/>
  <c r="H142" i="74"/>
  <c r="C142" i="74"/>
  <c r="H141" i="74"/>
  <c r="C141" i="74"/>
  <c r="H140" i="74"/>
  <c r="C140" i="74"/>
  <c r="H139" i="74"/>
  <c r="C139" i="74"/>
  <c r="L138" i="74"/>
  <c r="K138" i="74"/>
  <c r="J138" i="74"/>
  <c r="I138" i="74"/>
  <c r="H138" i="74" s="1"/>
  <c r="G138" i="74"/>
  <c r="F138" i="74"/>
  <c r="E138" i="74"/>
  <c r="D138" i="74"/>
  <c r="C138" i="74" s="1"/>
  <c r="H137" i="74"/>
  <c r="C137" i="74"/>
  <c r="H136" i="74"/>
  <c r="C136" i="74"/>
  <c r="H135" i="74"/>
  <c r="C135" i="74"/>
  <c r="L134" i="74"/>
  <c r="L120" i="74" s="1"/>
  <c r="K134" i="74"/>
  <c r="J134" i="74"/>
  <c r="I134" i="74"/>
  <c r="G134" i="74"/>
  <c r="G120" i="74" s="1"/>
  <c r="F134" i="74"/>
  <c r="E134" i="74"/>
  <c r="D134" i="74"/>
  <c r="C134" i="74"/>
  <c r="H133" i="74"/>
  <c r="C133" i="74"/>
  <c r="H132" i="74"/>
  <c r="C132" i="74"/>
  <c r="L131" i="74"/>
  <c r="K131" i="74"/>
  <c r="J131" i="74"/>
  <c r="I131" i="74"/>
  <c r="H131" i="74" s="1"/>
  <c r="G131" i="74"/>
  <c r="F131" i="74"/>
  <c r="E131" i="74"/>
  <c r="D131" i="74"/>
  <c r="C131" i="74" s="1"/>
  <c r="H130" i="74"/>
  <c r="C130" i="74"/>
  <c r="H129" i="74"/>
  <c r="C129" i="74"/>
  <c r="H128" i="74"/>
  <c r="C128" i="74"/>
  <c r="H127" i="74"/>
  <c r="C127" i="74"/>
  <c r="L126" i="74"/>
  <c r="K126" i="74"/>
  <c r="J126" i="74"/>
  <c r="I126" i="74"/>
  <c r="G126" i="74"/>
  <c r="F126" i="74"/>
  <c r="E126" i="74"/>
  <c r="D126" i="74"/>
  <c r="C126" i="74" s="1"/>
  <c r="H125" i="74"/>
  <c r="C125" i="74"/>
  <c r="H124" i="74"/>
  <c r="C124" i="74"/>
  <c r="H123" i="74"/>
  <c r="C123" i="74"/>
  <c r="H122" i="74"/>
  <c r="C122" i="74"/>
  <c r="L121" i="74"/>
  <c r="K121" i="74"/>
  <c r="J121" i="74"/>
  <c r="I121" i="74"/>
  <c r="G121" i="74"/>
  <c r="F121" i="74"/>
  <c r="E121" i="74"/>
  <c r="E120" i="74" s="1"/>
  <c r="D121" i="74"/>
  <c r="K120" i="74"/>
  <c r="J120" i="74"/>
  <c r="F120" i="74"/>
  <c r="H119" i="74"/>
  <c r="C119" i="74"/>
  <c r="H118" i="74"/>
  <c r="C118" i="74"/>
  <c r="H117" i="74"/>
  <c r="C117" i="74"/>
  <c r="H116" i="74"/>
  <c r="C116" i="74"/>
  <c r="H115" i="74"/>
  <c r="C115" i="74"/>
  <c r="L114" i="74"/>
  <c r="K114" i="74"/>
  <c r="J114" i="74"/>
  <c r="I114" i="74"/>
  <c r="G114" i="74"/>
  <c r="F114" i="74"/>
  <c r="E114" i="74"/>
  <c r="C114" i="74" s="1"/>
  <c r="D114" i="74"/>
  <c r="H113" i="74"/>
  <c r="C113" i="74"/>
  <c r="H112" i="74"/>
  <c r="C112" i="74"/>
  <c r="H111" i="74"/>
  <c r="C111" i="74"/>
  <c r="H110" i="74"/>
  <c r="C110" i="74"/>
  <c r="H109" i="74"/>
  <c r="C109" i="74"/>
  <c r="L108" i="74"/>
  <c r="K108" i="74"/>
  <c r="J108" i="74"/>
  <c r="I108" i="74"/>
  <c r="H108" i="74" s="1"/>
  <c r="G108" i="74"/>
  <c r="F108" i="74"/>
  <c r="E108" i="74"/>
  <c r="D108" i="74"/>
  <c r="C108" i="74" s="1"/>
  <c r="H107" i="74"/>
  <c r="C107" i="74"/>
  <c r="H106" i="74"/>
  <c r="C106" i="74"/>
  <c r="H105" i="74"/>
  <c r="C105" i="74"/>
  <c r="H104" i="74"/>
  <c r="C104" i="74"/>
  <c r="H103" i="74"/>
  <c r="C103" i="74"/>
  <c r="H102" i="74"/>
  <c r="C102" i="74"/>
  <c r="H101" i="74"/>
  <c r="C101" i="74"/>
  <c r="H100" i="74"/>
  <c r="C100" i="74"/>
  <c r="L99" i="74"/>
  <c r="K99" i="74"/>
  <c r="J99" i="74"/>
  <c r="I99" i="74"/>
  <c r="G99" i="74"/>
  <c r="F99" i="74"/>
  <c r="E99" i="74"/>
  <c r="D99" i="74"/>
  <c r="H98" i="74"/>
  <c r="C98" i="74"/>
  <c r="H97" i="74"/>
  <c r="C97" i="74"/>
  <c r="H96" i="74"/>
  <c r="C96" i="74"/>
  <c r="H95" i="74"/>
  <c r="C95" i="74"/>
  <c r="H94" i="74"/>
  <c r="C94" i="74"/>
  <c r="H93" i="74"/>
  <c r="C93" i="74"/>
  <c r="H92" i="74"/>
  <c r="C92" i="74"/>
  <c r="L91" i="74"/>
  <c r="K91" i="74"/>
  <c r="J91" i="74"/>
  <c r="I91" i="74"/>
  <c r="G91" i="74"/>
  <c r="F91" i="74"/>
  <c r="E91" i="74"/>
  <c r="D91" i="74"/>
  <c r="H90" i="74"/>
  <c r="C90" i="74"/>
  <c r="H89" i="74"/>
  <c r="C89" i="74"/>
  <c r="H88" i="74"/>
  <c r="C88" i="74"/>
  <c r="H87" i="74"/>
  <c r="C87" i="74"/>
  <c r="H86" i="74"/>
  <c r="C86" i="74"/>
  <c r="L85" i="74"/>
  <c r="K85" i="74"/>
  <c r="J85" i="74"/>
  <c r="J83" i="74" s="1"/>
  <c r="I85" i="74"/>
  <c r="G85" i="74"/>
  <c r="F85" i="74"/>
  <c r="E85" i="74"/>
  <c r="C85" i="74" s="1"/>
  <c r="D85" i="74"/>
  <c r="H84" i="74"/>
  <c r="C84" i="74"/>
  <c r="L83" i="74"/>
  <c r="F83" i="74"/>
  <c r="E83" i="74"/>
  <c r="H82" i="74"/>
  <c r="C82" i="74"/>
  <c r="H81" i="74"/>
  <c r="C81" i="74"/>
  <c r="L80" i="74"/>
  <c r="L76" i="74" s="1"/>
  <c r="L75" i="74" s="1"/>
  <c r="K80" i="74"/>
  <c r="J80" i="74"/>
  <c r="J76" i="74" s="1"/>
  <c r="I80" i="74"/>
  <c r="G80" i="74"/>
  <c r="F80" i="74"/>
  <c r="E80" i="74"/>
  <c r="C80" i="74" s="1"/>
  <c r="D80" i="74"/>
  <c r="H79" i="74"/>
  <c r="C79" i="74"/>
  <c r="H78" i="74"/>
  <c r="C78" i="74"/>
  <c r="L77" i="74"/>
  <c r="K77" i="74"/>
  <c r="J77" i="74"/>
  <c r="I77" i="74"/>
  <c r="I76" i="74" s="1"/>
  <c r="G77" i="74"/>
  <c r="F77" i="74"/>
  <c r="F76" i="74" s="1"/>
  <c r="F75" i="74" s="1"/>
  <c r="E77" i="74"/>
  <c r="D77" i="74"/>
  <c r="K76" i="74"/>
  <c r="G76" i="74"/>
  <c r="D76" i="74"/>
  <c r="H74" i="74"/>
  <c r="C74" i="74"/>
  <c r="H73" i="74"/>
  <c r="C73" i="74"/>
  <c r="H72" i="74"/>
  <c r="C72" i="74"/>
  <c r="H71" i="74"/>
  <c r="C71" i="74"/>
  <c r="H70" i="74"/>
  <c r="C70" i="74"/>
  <c r="L69" i="74"/>
  <c r="K69" i="74"/>
  <c r="K67" i="74" s="1"/>
  <c r="J69" i="74"/>
  <c r="J67" i="74" s="1"/>
  <c r="I69" i="74"/>
  <c r="G69" i="74"/>
  <c r="F69" i="74"/>
  <c r="F67" i="74" s="1"/>
  <c r="F53" i="74" s="1"/>
  <c r="E69" i="74"/>
  <c r="E67" i="74" s="1"/>
  <c r="D69" i="74"/>
  <c r="H68" i="74"/>
  <c r="C68" i="74"/>
  <c r="L67" i="74"/>
  <c r="I67" i="74"/>
  <c r="G67" i="74"/>
  <c r="D67" i="74"/>
  <c r="H66" i="74"/>
  <c r="C66" i="74"/>
  <c r="H65" i="74"/>
  <c r="C65" i="74"/>
  <c r="H64" i="74"/>
  <c r="C64" i="74"/>
  <c r="H63" i="74"/>
  <c r="C63" i="74"/>
  <c r="H62" i="74"/>
  <c r="C62" i="74"/>
  <c r="H61" i="74"/>
  <c r="C61" i="74"/>
  <c r="H60" i="74"/>
  <c r="C60" i="74"/>
  <c r="H59" i="74"/>
  <c r="C59" i="74"/>
  <c r="L58" i="74"/>
  <c r="K58" i="74"/>
  <c r="K54" i="74" s="1"/>
  <c r="K53" i="74" s="1"/>
  <c r="J58" i="74"/>
  <c r="I58" i="74"/>
  <c r="G58" i="74"/>
  <c r="F58" i="74"/>
  <c r="E58" i="74"/>
  <c r="D58" i="74"/>
  <c r="C58" i="74" s="1"/>
  <c r="H57" i="74"/>
  <c r="C57" i="74"/>
  <c r="H56" i="74"/>
  <c r="C56" i="74"/>
  <c r="L55" i="74"/>
  <c r="K55" i="74"/>
  <c r="J55" i="74"/>
  <c r="I55" i="74"/>
  <c r="G55" i="74"/>
  <c r="G54" i="74" s="1"/>
  <c r="G53" i="74" s="1"/>
  <c r="F55" i="74"/>
  <c r="E55" i="74"/>
  <c r="E54" i="74" s="1"/>
  <c r="D55" i="74"/>
  <c r="D54" i="74" s="1"/>
  <c r="D53" i="74" s="1"/>
  <c r="L54" i="74"/>
  <c r="J54" i="74"/>
  <c r="J53" i="74" s="1"/>
  <c r="F54" i="74"/>
  <c r="L53" i="74"/>
  <c r="H47" i="74"/>
  <c r="C47" i="74"/>
  <c r="H46" i="74"/>
  <c r="C46" i="74"/>
  <c r="L45" i="74"/>
  <c r="H45" i="74" s="1"/>
  <c r="G45" i="74"/>
  <c r="C45" i="74" s="1"/>
  <c r="H44" i="74"/>
  <c r="C44" i="74"/>
  <c r="K43" i="74"/>
  <c r="J43" i="74"/>
  <c r="I43" i="74"/>
  <c r="H43" i="74" s="1"/>
  <c r="F43" i="74"/>
  <c r="E43" i="74"/>
  <c r="D43" i="74"/>
  <c r="H42" i="74"/>
  <c r="C42" i="74"/>
  <c r="I41" i="74"/>
  <c r="H41" i="74" s="1"/>
  <c r="D41" i="74"/>
  <c r="C41" i="74"/>
  <c r="H40" i="74"/>
  <c r="C40" i="74"/>
  <c r="H39" i="74"/>
  <c r="C39" i="74"/>
  <c r="H38" i="74"/>
  <c r="C38" i="74"/>
  <c r="H37" i="74"/>
  <c r="C37" i="74"/>
  <c r="K36" i="74"/>
  <c r="H36" i="74" s="1"/>
  <c r="F36" i="74"/>
  <c r="C36" i="74" s="1"/>
  <c r="H35" i="74"/>
  <c r="C35" i="74"/>
  <c r="H34" i="74"/>
  <c r="C34" i="74"/>
  <c r="K33" i="74"/>
  <c r="H33" i="74" s="1"/>
  <c r="F33" i="74"/>
  <c r="C33" i="74"/>
  <c r="H32" i="74"/>
  <c r="C32" i="74"/>
  <c r="K31" i="74"/>
  <c r="H31" i="74"/>
  <c r="F31" i="74"/>
  <c r="C31" i="74"/>
  <c r="H30" i="74"/>
  <c r="C30" i="74"/>
  <c r="H29" i="74"/>
  <c r="C29" i="74"/>
  <c r="H28" i="74"/>
  <c r="C28" i="74"/>
  <c r="K27" i="74"/>
  <c r="H27" i="74"/>
  <c r="F27" i="74"/>
  <c r="C27" i="74" s="1"/>
  <c r="F26" i="74"/>
  <c r="H25" i="74"/>
  <c r="C25" i="74"/>
  <c r="C24" i="74"/>
  <c r="H23" i="74"/>
  <c r="C23" i="74"/>
  <c r="H22" i="74"/>
  <c r="C22" i="74"/>
  <c r="L21" i="74"/>
  <c r="L275" i="74" s="1"/>
  <c r="L274" i="74" s="1"/>
  <c r="K21" i="74"/>
  <c r="K275" i="74" s="1"/>
  <c r="J21" i="74"/>
  <c r="J275" i="74" s="1"/>
  <c r="J274" i="74" s="1"/>
  <c r="I21" i="74"/>
  <c r="G21" i="74"/>
  <c r="G275" i="74" s="1"/>
  <c r="F21" i="74"/>
  <c r="F275" i="74" s="1"/>
  <c r="F274" i="74" s="1"/>
  <c r="E21" i="74"/>
  <c r="E20" i="74" s="1"/>
  <c r="D21" i="74"/>
  <c r="L20" i="74"/>
  <c r="F20" i="74"/>
  <c r="D20" i="74"/>
  <c r="H284" i="73"/>
  <c r="C284" i="73"/>
  <c r="H283" i="73"/>
  <c r="C283" i="73"/>
  <c r="H282" i="73"/>
  <c r="C282" i="73"/>
  <c r="H281" i="73"/>
  <c r="C281" i="73"/>
  <c r="H280" i="73"/>
  <c r="C280" i="73"/>
  <c r="H279" i="73"/>
  <c r="C279" i="73"/>
  <c r="H278" i="73"/>
  <c r="C278" i="73"/>
  <c r="H277" i="73"/>
  <c r="C277" i="73"/>
  <c r="L276" i="73"/>
  <c r="K276" i="73"/>
  <c r="J276" i="73"/>
  <c r="I276" i="73"/>
  <c r="H276" i="73"/>
  <c r="G276" i="73"/>
  <c r="F276" i="73"/>
  <c r="E276" i="73"/>
  <c r="D276" i="73"/>
  <c r="C276" i="73"/>
  <c r="H271" i="73"/>
  <c r="C271" i="73"/>
  <c r="H270" i="73"/>
  <c r="C270" i="73"/>
  <c r="L269" i="73"/>
  <c r="K269" i="73"/>
  <c r="J269" i="73"/>
  <c r="I269" i="73"/>
  <c r="G269" i="73"/>
  <c r="F269" i="73"/>
  <c r="E269" i="73"/>
  <c r="D269" i="73"/>
  <c r="C269" i="73" s="1"/>
  <c r="H268" i="73"/>
  <c r="C268" i="73"/>
  <c r="L267" i="73"/>
  <c r="K267" i="73"/>
  <c r="J267" i="73"/>
  <c r="I267" i="73"/>
  <c r="I266" i="73" s="1"/>
  <c r="G267" i="73"/>
  <c r="F267" i="73"/>
  <c r="F266" i="73" s="1"/>
  <c r="F265" i="73" s="1"/>
  <c r="E267" i="73"/>
  <c r="D267" i="73"/>
  <c r="L266" i="73"/>
  <c r="K266" i="73"/>
  <c r="K265" i="73" s="1"/>
  <c r="J266" i="73"/>
  <c r="G266" i="73"/>
  <c r="G265" i="73" s="1"/>
  <c r="D266" i="73"/>
  <c r="D265" i="73" s="1"/>
  <c r="L265" i="73"/>
  <c r="J265" i="73"/>
  <c r="H264" i="73"/>
  <c r="C264" i="73"/>
  <c r="L263" i="73"/>
  <c r="K263" i="73"/>
  <c r="J263" i="73"/>
  <c r="I263" i="73"/>
  <c r="G263" i="73"/>
  <c r="F263" i="73"/>
  <c r="E263" i="73"/>
  <c r="C263" i="73" s="1"/>
  <c r="D263" i="73"/>
  <c r="H262" i="73"/>
  <c r="C262" i="73"/>
  <c r="H261" i="73"/>
  <c r="C261" i="73"/>
  <c r="H260" i="73"/>
  <c r="C260" i="73"/>
  <c r="H259" i="73"/>
  <c r="C259" i="73"/>
  <c r="H258" i="73"/>
  <c r="C258" i="73"/>
  <c r="L257" i="73"/>
  <c r="L253" i="73" s="1"/>
  <c r="L252" i="73" s="1"/>
  <c r="K257" i="73"/>
  <c r="J257" i="73"/>
  <c r="I257" i="73"/>
  <c r="G257" i="73"/>
  <c r="G253" i="73" s="1"/>
  <c r="G252" i="73" s="1"/>
  <c r="F257" i="73"/>
  <c r="E257" i="73"/>
  <c r="D257" i="73"/>
  <c r="H256" i="73"/>
  <c r="C256" i="73"/>
  <c r="H255" i="73"/>
  <c r="C255" i="73"/>
  <c r="H254" i="73"/>
  <c r="C254" i="73"/>
  <c r="K253" i="73"/>
  <c r="J253" i="73"/>
  <c r="I253" i="73"/>
  <c r="I252" i="73" s="1"/>
  <c r="F253" i="73"/>
  <c r="E253" i="73"/>
  <c r="E252" i="73" s="1"/>
  <c r="D253" i="73"/>
  <c r="D252" i="73" s="1"/>
  <c r="K252" i="73"/>
  <c r="J252" i="73"/>
  <c r="F252" i="73"/>
  <c r="H251" i="73"/>
  <c r="C251" i="73"/>
  <c r="L250" i="73"/>
  <c r="K250" i="73"/>
  <c r="J250" i="73"/>
  <c r="I250" i="73"/>
  <c r="G250" i="73"/>
  <c r="F250" i="73"/>
  <c r="E250" i="73"/>
  <c r="D250" i="73"/>
  <c r="C250" i="73" s="1"/>
  <c r="H249" i="73"/>
  <c r="C249" i="73"/>
  <c r="H248" i="73"/>
  <c r="C248" i="73"/>
  <c r="H247" i="73"/>
  <c r="C247" i="73"/>
  <c r="H246" i="73"/>
  <c r="C246" i="73"/>
  <c r="L245" i="73"/>
  <c r="K245" i="73"/>
  <c r="K240" i="73" s="1"/>
  <c r="J245" i="73"/>
  <c r="I245" i="73"/>
  <c r="G245" i="73"/>
  <c r="F245" i="73"/>
  <c r="F240" i="73" s="1"/>
  <c r="E245" i="73"/>
  <c r="D245" i="73"/>
  <c r="H244" i="73"/>
  <c r="C244" i="73"/>
  <c r="H243" i="73"/>
  <c r="C243" i="73"/>
  <c r="H242" i="73"/>
  <c r="C242" i="73"/>
  <c r="L241" i="73"/>
  <c r="K241" i="73"/>
  <c r="J241" i="73"/>
  <c r="I241" i="73"/>
  <c r="I240" i="73" s="1"/>
  <c r="G241" i="73"/>
  <c r="F241" i="73"/>
  <c r="E241" i="73"/>
  <c r="E240" i="73" s="1"/>
  <c r="D241" i="73"/>
  <c r="C241" i="73" s="1"/>
  <c r="L240" i="73"/>
  <c r="J240" i="73"/>
  <c r="G240" i="73"/>
  <c r="H239" i="73"/>
  <c r="C239" i="73"/>
  <c r="H238" i="73"/>
  <c r="C238" i="73"/>
  <c r="H237" i="73"/>
  <c r="C237" i="73"/>
  <c r="H236" i="73"/>
  <c r="C236" i="73"/>
  <c r="H235" i="73"/>
  <c r="C235" i="73"/>
  <c r="H234" i="73"/>
  <c r="C234" i="73"/>
  <c r="L233" i="73"/>
  <c r="K233" i="73"/>
  <c r="J233" i="73"/>
  <c r="I233" i="73"/>
  <c r="I232" i="73" s="1"/>
  <c r="G233" i="73"/>
  <c r="F233" i="73"/>
  <c r="F232" i="73" s="1"/>
  <c r="E233" i="73"/>
  <c r="D233" i="73"/>
  <c r="L232" i="73"/>
  <c r="K232" i="73"/>
  <c r="J232" i="73"/>
  <c r="G232" i="73"/>
  <c r="D232" i="73"/>
  <c r="H231" i="73"/>
  <c r="C231" i="73"/>
  <c r="H230" i="73"/>
  <c r="C230" i="73"/>
  <c r="H229" i="73"/>
  <c r="C229" i="73"/>
  <c r="H228" i="73"/>
  <c r="C228" i="73"/>
  <c r="L227" i="73"/>
  <c r="K227" i="73"/>
  <c r="J227" i="73"/>
  <c r="I227" i="73"/>
  <c r="H227" i="73" s="1"/>
  <c r="G227" i="73"/>
  <c r="F227" i="73"/>
  <c r="E227" i="73"/>
  <c r="D227" i="73"/>
  <c r="D212" i="73" s="1"/>
  <c r="H226" i="73"/>
  <c r="C226" i="73"/>
  <c r="H225" i="73"/>
  <c r="C225" i="73"/>
  <c r="H224" i="73"/>
  <c r="C224" i="73"/>
  <c r="H223" i="73"/>
  <c r="C223" i="73"/>
  <c r="H222" i="73"/>
  <c r="C222" i="73"/>
  <c r="H221" i="73"/>
  <c r="C221" i="73"/>
  <c r="H220" i="73"/>
  <c r="C220" i="73"/>
  <c r="L219" i="73"/>
  <c r="K219" i="73"/>
  <c r="J219" i="73"/>
  <c r="I219" i="73"/>
  <c r="G219" i="73"/>
  <c r="F219" i="73"/>
  <c r="E219" i="73"/>
  <c r="D219" i="73"/>
  <c r="H218" i="73"/>
  <c r="C218" i="73"/>
  <c r="H217" i="73"/>
  <c r="C217" i="73"/>
  <c r="L216" i="73"/>
  <c r="K216" i="73"/>
  <c r="K212" i="73" s="1"/>
  <c r="K211" i="73" s="1"/>
  <c r="J216" i="73"/>
  <c r="I216" i="73"/>
  <c r="G216" i="73"/>
  <c r="F216" i="73"/>
  <c r="F212" i="73" s="1"/>
  <c r="E216" i="73"/>
  <c r="D216" i="73"/>
  <c r="C216" i="73" s="1"/>
  <c r="H215" i="73"/>
  <c r="C215" i="73"/>
  <c r="L214" i="73"/>
  <c r="L212" i="73" s="1"/>
  <c r="L211" i="73" s="1"/>
  <c r="K214" i="73"/>
  <c r="J214" i="73"/>
  <c r="J212" i="73" s="1"/>
  <c r="J211" i="73" s="1"/>
  <c r="J181" i="73" s="1"/>
  <c r="I214" i="73"/>
  <c r="G214" i="73"/>
  <c r="F214" i="73"/>
  <c r="E214" i="73"/>
  <c r="C214" i="73" s="1"/>
  <c r="D214" i="73"/>
  <c r="H213" i="73"/>
  <c r="C213" i="73"/>
  <c r="G212" i="73"/>
  <c r="G211" i="73" s="1"/>
  <c r="H210" i="73"/>
  <c r="C210" i="73"/>
  <c r="H209" i="73"/>
  <c r="C209" i="73"/>
  <c r="L208" i="73"/>
  <c r="K208" i="73"/>
  <c r="H208" i="73" s="1"/>
  <c r="J208" i="73"/>
  <c r="I208" i="73"/>
  <c r="G208" i="73"/>
  <c r="F208" i="73"/>
  <c r="E208" i="73"/>
  <c r="D208" i="73"/>
  <c r="C208" i="73" s="1"/>
  <c r="H207" i="73"/>
  <c r="C207" i="73"/>
  <c r="H206" i="73"/>
  <c r="C206" i="73"/>
  <c r="H205" i="73"/>
  <c r="C205" i="73"/>
  <c r="H204" i="73"/>
  <c r="C204" i="73"/>
  <c r="H203" i="73"/>
  <c r="C203" i="73"/>
  <c r="H202" i="73"/>
  <c r="C202" i="73"/>
  <c r="H201" i="73"/>
  <c r="C201" i="73"/>
  <c r="H200" i="73"/>
  <c r="C200" i="73"/>
  <c r="L199" i="73"/>
  <c r="K199" i="73"/>
  <c r="J199" i="73"/>
  <c r="I199" i="73"/>
  <c r="G199" i="73"/>
  <c r="F199" i="73"/>
  <c r="E199" i="73"/>
  <c r="D199" i="73"/>
  <c r="H198" i="73"/>
  <c r="C198" i="73"/>
  <c r="H197" i="73"/>
  <c r="C197" i="73"/>
  <c r="H196" i="73"/>
  <c r="C196" i="73"/>
  <c r="H195" i="73"/>
  <c r="C195" i="73"/>
  <c r="H194" i="73"/>
  <c r="C194" i="73"/>
  <c r="H193" i="73"/>
  <c r="C193" i="73"/>
  <c r="H192" i="73"/>
  <c r="C192" i="73"/>
  <c r="H191" i="73"/>
  <c r="C191" i="73"/>
  <c r="H190" i="73"/>
  <c r="C190" i="73"/>
  <c r="H189" i="73"/>
  <c r="C189" i="73"/>
  <c r="L188" i="73"/>
  <c r="L187" i="73" s="1"/>
  <c r="L182" i="73" s="1"/>
  <c r="K188" i="73"/>
  <c r="J188" i="73"/>
  <c r="I188" i="73"/>
  <c r="G188" i="73"/>
  <c r="G187" i="73" s="1"/>
  <c r="G182" i="73" s="1"/>
  <c r="F188" i="73"/>
  <c r="E188" i="73"/>
  <c r="D188" i="73"/>
  <c r="C188" i="73"/>
  <c r="J187" i="73"/>
  <c r="I187" i="73"/>
  <c r="F187" i="73"/>
  <c r="E187" i="73"/>
  <c r="D187" i="73"/>
  <c r="H186" i="73"/>
  <c r="C186" i="73"/>
  <c r="H185" i="73"/>
  <c r="C185" i="73"/>
  <c r="H184" i="73"/>
  <c r="C184" i="73"/>
  <c r="L183" i="73"/>
  <c r="K183" i="73"/>
  <c r="J183" i="73"/>
  <c r="I183" i="73"/>
  <c r="I182" i="73" s="1"/>
  <c r="G183" i="73"/>
  <c r="F183" i="73"/>
  <c r="F182" i="73" s="1"/>
  <c r="E183" i="73"/>
  <c r="D183" i="73"/>
  <c r="J182" i="73"/>
  <c r="D182" i="73"/>
  <c r="H180" i="73"/>
  <c r="C180" i="73"/>
  <c r="L179" i="73"/>
  <c r="K179" i="73"/>
  <c r="J179" i="73"/>
  <c r="I179" i="73"/>
  <c r="I178" i="73" s="1"/>
  <c r="G179" i="73"/>
  <c r="F179" i="73"/>
  <c r="E179" i="73"/>
  <c r="E178" i="73" s="1"/>
  <c r="C178" i="73" s="1"/>
  <c r="D179" i="73"/>
  <c r="L178" i="73"/>
  <c r="K178" i="73"/>
  <c r="J178" i="73"/>
  <c r="J174" i="73" s="1"/>
  <c r="G178" i="73"/>
  <c r="F178" i="73"/>
  <c r="D178" i="73"/>
  <c r="H177" i="73"/>
  <c r="C177" i="73"/>
  <c r="H176" i="73"/>
  <c r="C176" i="73"/>
  <c r="L175" i="73"/>
  <c r="K175" i="73"/>
  <c r="J175" i="73"/>
  <c r="I175" i="73"/>
  <c r="G175" i="73"/>
  <c r="G174" i="73" s="1"/>
  <c r="F175" i="73"/>
  <c r="E175" i="73"/>
  <c r="D175" i="73"/>
  <c r="L174" i="73"/>
  <c r="K174" i="73"/>
  <c r="F174" i="73"/>
  <c r="H173" i="73"/>
  <c r="C173" i="73"/>
  <c r="H172" i="73"/>
  <c r="C172" i="73"/>
  <c r="L171" i="73"/>
  <c r="K171" i="73"/>
  <c r="J171" i="73"/>
  <c r="I171" i="73"/>
  <c r="H171" i="73" s="1"/>
  <c r="G171" i="73"/>
  <c r="F171" i="73"/>
  <c r="E171" i="73"/>
  <c r="D171" i="73"/>
  <c r="C171" i="73" s="1"/>
  <c r="H170" i="73"/>
  <c r="C170" i="73"/>
  <c r="H169" i="73"/>
  <c r="C169" i="73"/>
  <c r="H168" i="73"/>
  <c r="C168" i="73"/>
  <c r="H167" i="73"/>
  <c r="C167" i="73"/>
  <c r="L166" i="73"/>
  <c r="K166" i="73"/>
  <c r="J166" i="73"/>
  <c r="I166" i="73"/>
  <c r="I161" i="73" s="1"/>
  <c r="I160" i="73" s="1"/>
  <c r="G166" i="73"/>
  <c r="F166" i="73"/>
  <c r="E166" i="73"/>
  <c r="D166" i="73"/>
  <c r="C166" i="73" s="1"/>
  <c r="H165" i="73"/>
  <c r="C165" i="73"/>
  <c r="H164" i="73"/>
  <c r="C164" i="73"/>
  <c r="H163" i="73"/>
  <c r="C163" i="73"/>
  <c r="L162" i="73"/>
  <c r="L161" i="73" s="1"/>
  <c r="L160" i="73" s="1"/>
  <c r="K162" i="73"/>
  <c r="K161" i="73" s="1"/>
  <c r="K160" i="73" s="1"/>
  <c r="J162" i="73"/>
  <c r="I162" i="73"/>
  <c r="G162" i="73"/>
  <c r="G161" i="73" s="1"/>
  <c r="G160" i="73" s="1"/>
  <c r="F162" i="73"/>
  <c r="E162" i="73"/>
  <c r="D162" i="73"/>
  <c r="C162" i="73"/>
  <c r="J161" i="73"/>
  <c r="F161" i="73"/>
  <c r="F160" i="73" s="1"/>
  <c r="E161" i="73"/>
  <c r="E160" i="73" s="1"/>
  <c r="J160" i="73"/>
  <c r="H159" i="73"/>
  <c r="C159" i="73"/>
  <c r="H158" i="73"/>
  <c r="C158" i="73"/>
  <c r="H157" i="73"/>
  <c r="C157" i="73"/>
  <c r="H156" i="73"/>
  <c r="C156" i="73"/>
  <c r="H155" i="73"/>
  <c r="C155" i="73"/>
  <c r="H154" i="73"/>
  <c r="C154" i="73"/>
  <c r="L153" i="73"/>
  <c r="K153" i="73"/>
  <c r="J153" i="73"/>
  <c r="I153" i="73"/>
  <c r="I152" i="73" s="1"/>
  <c r="G153" i="73"/>
  <c r="F153" i="73"/>
  <c r="F152" i="73" s="1"/>
  <c r="E153" i="73"/>
  <c r="D153" i="73"/>
  <c r="L152" i="73"/>
  <c r="K152" i="73"/>
  <c r="J152" i="73"/>
  <c r="G152" i="73"/>
  <c r="D152" i="73"/>
  <c r="H151" i="73"/>
  <c r="C151" i="73"/>
  <c r="H150" i="73"/>
  <c r="C150" i="73"/>
  <c r="H149" i="73"/>
  <c r="C149" i="73"/>
  <c r="H148" i="73"/>
  <c r="C148" i="73"/>
  <c r="L147" i="73"/>
  <c r="K147" i="73"/>
  <c r="J147" i="73"/>
  <c r="I147" i="73"/>
  <c r="H147" i="73" s="1"/>
  <c r="G147" i="73"/>
  <c r="F147" i="73"/>
  <c r="E147" i="73"/>
  <c r="D147" i="73"/>
  <c r="H146" i="73"/>
  <c r="C146" i="73"/>
  <c r="H145" i="73"/>
  <c r="C145" i="73"/>
  <c r="H144" i="73"/>
  <c r="C144" i="73"/>
  <c r="H143" i="73"/>
  <c r="C143" i="73"/>
  <c r="H142" i="73"/>
  <c r="C142" i="73"/>
  <c r="H141" i="73"/>
  <c r="C141" i="73"/>
  <c r="H140" i="73"/>
  <c r="C140" i="73"/>
  <c r="H139" i="73"/>
  <c r="C139" i="73"/>
  <c r="L138" i="73"/>
  <c r="K138" i="73"/>
  <c r="J138" i="73"/>
  <c r="I138" i="73"/>
  <c r="G138" i="73"/>
  <c r="F138" i="73"/>
  <c r="E138" i="73"/>
  <c r="D138" i="73"/>
  <c r="C138" i="73" s="1"/>
  <c r="H137" i="73"/>
  <c r="C137" i="73"/>
  <c r="H136" i="73"/>
  <c r="C136" i="73"/>
  <c r="H135" i="73"/>
  <c r="C135" i="73"/>
  <c r="L134" i="73"/>
  <c r="L120" i="73" s="1"/>
  <c r="K134" i="73"/>
  <c r="J134" i="73"/>
  <c r="I134" i="73"/>
  <c r="G134" i="73"/>
  <c r="G120" i="73" s="1"/>
  <c r="F134" i="73"/>
  <c r="E134" i="73"/>
  <c r="D134" i="73"/>
  <c r="C134" i="73"/>
  <c r="H133" i="73"/>
  <c r="C133" i="73"/>
  <c r="H132" i="73"/>
  <c r="C132" i="73"/>
  <c r="L131" i="73"/>
  <c r="K131" i="73"/>
  <c r="J131" i="73"/>
  <c r="I131" i="73"/>
  <c r="H131" i="73" s="1"/>
  <c r="G131" i="73"/>
  <c r="F131" i="73"/>
  <c r="E131" i="73"/>
  <c r="D131" i="73"/>
  <c r="H130" i="73"/>
  <c r="C130" i="73"/>
  <c r="H129" i="73"/>
  <c r="C129" i="73"/>
  <c r="H128" i="73"/>
  <c r="C128" i="73"/>
  <c r="H127" i="73"/>
  <c r="C127" i="73"/>
  <c r="L126" i="73"/>
  <c r="K126" i="73"/>
  <c r="J126" i="73"/>
  <c r="I126" i="73"/>
  <c r="G126" i="73"/>
  <c r="F126" i="73"/>
  <c r="E126" i="73"/>
  <c r="D126" i="73"/>
  <c r="C126" i="73" s="1"/>
  <c r="H125" i="73"/>
  <c r="C125" i="73"/>
  <c r="H124" i="73"/>
  <c r="C124" i="73"/>
  <c r="H123" i="73"/>
  <c r="C123" i="73"/>
  <c r="H122" i="73"/>
  <c r="C122" i="73"/>
  <c r="L121" i="73"/>
  <c r="K121" i="73"/>
  <c r="J121" i="73"/>
  <c r="I121" i="73"/>
  <c r="G121" i="73"/>
  <c r="F121" i="73"/>
  <c r="E121" i="73"/>
  <c r="E120" i="73" s="1"/>
  <c r="D121" i="73"/>
  <c r="K120" i="73"/>
  <c r="J120" i="73"/>
  <c r="F120" i="73"/>
  <c r="H119" i="73"/>
  <c r="C119" i="73"/>
  <c r="H118" i="73"/>
  <c r="C118" i="73"/>
  <c r="H117" i="73"/>
  <c r="C117" i="73"/>
  <c r="H116" i="73"/>
  <c r="C116" i="73"/>
  <c r="H115" i="73"/>
  <c r="C115" i="73"/>
  <c r="L114" i="73"/>
  <c r="K114" i="73"/>
  <c r="J114" i="73"/>
  <c r="I114" i="73"/>
  <c r="G114" i="73"/>
  <c r="F114" i="73"/>
  <c r="E114" i="73"/>
  <c r="C114" i="73" s="1"/>
  <c r="D114" i="73"/>
  <c r="H113" i="73"/>
  <c r="C113" i="73"/>
  <c r="H112" i="73"/>
  <c r="C112" i="73"/>
  <c r="H111" i="73"/>
  <c r="C111" i="73"/>
  <c r="H110" i="73"/>
  <c r="C110" i="73"/>
  <c r="H109" i="73"/>
  <c r="C109" i="73"/>
  <c r="L108" i="73"/>
  <c r="K108" i="73"/>
  <c r="J108" i="73"/>
  <c r="I108" i="73"/>
  <c r="I83" i="73" s="1"/>
  <c r="G108" i="73"/>
  <c r="F108" i="73"/>
  <c r="E108" i="73"/>
  <c r="D108" i="73"/>
  <c r="C108" i="73" s="1"/>
  <c r="H107" i="73"/>
  <c r="C107" i="73"/>
  <c r="H106" i="73"/>
  <c r="C106" i="73"/>
  <c r="H105" i="73"/>
  <c r="C105" i="73"/>
  <c r="H104" i="73"/>
  <c r="C104" i="73"/>
  <c r="H103" i="73"/>
  <c r="C103" i="73"/>
  <c r="H102" i="73"/>
  <c r="C102" i="73"/>
  <c r="H101" i="73"/>
  <c r="C101" i="73"/>
  <c r="H100" i="73"/>
  <c r="C100" i="73"/>
  <c r="L99" i="73"/>
  <c r="K99" i="73"/>
  <c r="J99" i="73"/>
  <c r="I99" i="73"/>
  <c r="G99" i="73"/>
  <c r="F99" i="73"/>
  <c r="E99" i="73"/>
  <c r="D99" i="73"/>
  <c r="H98" i="73"/>
  <c r="C98" i="73"/>
  <c r="H97" i="73"/>
  <c r="C97" i="73"/>
  <c r="H96" i="73"/>
  <c r="C96" i="73"/>
  <c r="H95" i="73"/>
  <c r="C95" i="73"/>
  <c r="H94" i="73"/>
  <c r="C94" i="73"/>
  <c r="H93" i="73"/>
  <c r="C93" i="73"/>
  <c r="H92" i="73"/>
  <c r="C92" i="73"/>
  <c r="L91" i="73"/>
  <c r="K91" i="73"/>
  <c r="J91" i="73"/>
  <c r="I91" i="73"/>
  <c r="G91" i="73"/>
  <c r="F91" i="73"/>
  <c r="E91" i="73"/>
  <c r="D91" i="73"/>
  <c r="H90" i="73"/>
  <c r="C90" i="73"/>
  <c r="H89" i="73"/>
  <c r="C89" i="73"/>
  <c r="H88" i="73"/>
  <c r="C88" i="73"/>
  <c r="H87" i="73"/>
  <c r="C87" i="73"/>
  <c r="H86" i="73"/>
  <c r="C86" i="73"/>
  <c r="L85" i="73"/>
  <c r="K85" i="73"/>
  <c r="J85" i="73"/>
  <c r="J83" i="73" s="1"/>
  <c r="I85" i="73"/>
  <c r="G85" i="73"/>
  <c r="F85" i="73"/>
  <c r="E85" i="73"/>
  <c r="D85" i="73"/>
  <c r="H84" i="73"/>
  <c r="C84" i="73"/>
  <c r="L83" i="73"/>
  <c r="F83" i="73"/>
  <c r="E83" i="73"/>
  <c r="H82" i="73"/>
  <c r="C82" i="73"/>
  <c r="H81" i="73"/>
  <c r="C81" i="73"/>
  <c r="L80" i="73"/>
  <c r="L76" i="73" s="1"/>
  <c r="K80" i="73"/>
  <c r="J80" i="73"/>
  <c r="I80" i="73"/>
  <c r="G80" i="73"/>
  <c r="F80" i="73"/>
  <c r="E80" i="73"/>
  <c r="D80" i="73"/>
  <c r="C80" i="73" s="1"/>
  <c r="H79" i="73"/>
  <c r="C79" i="73"/>
  <c r="H78" i="73"/>
  <c r="C78" i="73"/>
  <c r="L77" i="73"/>
  <c r="K77" i="73"/>
  <c r="J77" i="73"/>
  <c r="I77" i="73"/>
  <c r="I76" i="73" s="1"/>
  <c r="G77" i="73"/>
  <c r="F77" i="73"/>
  <c r="F76" i="73" s="1"/>
  <c r="E77" i="73"/>
  <c r="D77" i="73"/>
  <c r="K76" i="73"/>
  <c r="G76" i="73"/>
  <c r="D76" i="73"/>
  <c r="H74" i="73"/>
  <c r="C74" i="73"/>
  <c r="H73" i="73"/>
  <c r="C73" i="73"/>
  <c r="H72" i="73"/>
  <c r="C72" i="73"/>
  <c r="H71" i="73"/>
  <c r="C71" i="73"/>
  <c r="H70" i="73"/>
  <c r="C70" i="73"/>
  <c r="L69" i="73"/>
  <c r="K69" i="73"/>
  <c r="J69" i="73"/>
  <c r="J67" i="73" s="1"/>
  <c r="I69" i="73"/>
  <c r="I67" i="73" s="1"/>
  <c r="G69" i="73"/>
  <c r="F69" i="73"/>
  <c r="E69" i="73"/>
  <c r="C69" i="73" s="1"/>
  <c r="D69" i="73"/>
  <c r="D67" i="73" s="1"/>
  <c r="H68" i="73"/>
  <c r="C68" i="73"/>
  <c r="L67" i="73"/>
  <c r="K67" i="73"/>
  <c r="G67" i="73"/>
  <c r="F67" i="73"/>
  <c r="H66" i="73"/>
  <c r="C66" i="73"/>
  <c r="H65" i="73"/>
  <c r="C65" i="73"/>
  <c r="H64" i="73"/>
  <c r="C64" i="73"/>
  <c r="H63" i="73"/>
  <c r="C63" i="73"/>
  <c r="H62" i="73"/>
  <c r="C62" i="73"/>
  <c r="H61" i="73"/>
  <c r="C61" i="73"/>
  <c r="H60" i="73"/>
  <c r="C60" i="73"/>
  <c r="H59" i="73"/>
  <c r="C59" i="73"/>
  <c r="L58" i="73"/>
  <c r="L54" i="73" s="1"/>
  <c r="L53" i="73" s="1"/>
  <c r="K58" i="73"/>
  <c r="K54" i="73" s="1"/>
  <c r="K53" i="73" s="1"/>
  <c r="J58" i="73"/>
  <c r="J54" i="73" s="1"/>
  <c r="I58" i="73"/>
  <c r="G58" i="73"/>
  <c r="F58" i="73"/>
  <c r="E58" i="73"/>
  <c r="D58" i="73"/>
  <c r="C58" i="73"/>
  <c r="H57" i="73"/>
  <c r="C57" i="73"/>
  <c r="H56" i="73"/>
  <c r="C56" i="73"/>
  <c r="L55" i="73"/>
  <c r="K55" i="73"/>
  <c r="J55" i="73"/>
  <c r="I55" i="73"/>
  <c r="I54" i="73" s="1"/>
  <c r="G55" i="73"/>
  <c r="F55" i="73"/>
  <c r="E55" i="73"/>
  <c r="D55" i="73"/>
  <c r="C55" i="73" s="1"/>
  <c r="G54" i="73"/>
  <c r="G53" i="73" s="1"/>
  <c r="F54" i="73"/>
  <c r="F53" i="73"/>
  <c r="H47" i="73"/>
  <c r="C47" i="73"/>
  <c r="H46" i="73"/>
  <c r="C46" i="73"/>
  <c r="L45" i="73"/>
  <c r="H45" i="73" s="1"/>
  <c r="G45" i="73"/>
  <c r="C45" i="73" s="1"/>
  <c r="H44" i="73"/>
  <c r="C44" i="73"/>
  <c r="K43" i="73"/>
  <c r="J43" i="73"/>
  <c r="I43" i="73"/>
  <c r="F43" i="73"/>
  <c r="E43" i="73"/>
  <c r="C43" i="73" s="1"/>
  <c r="D43" i="73"/>
  <c r="H42" i="73"/>
  <c r="C42" i="73"/>
  <c r="I41" i="73"/>
  <c r="H41" i="73" s="1"/>
  <c r="D41" i="73"/>
  <c r="C41" i="73" s="1"/>
  <c r="H40" i="73"/>
  <c r="C40" i="73"/>
  <c r="H39" i="73"/>
  <c r="C39" i="73"/>
  <c r="H38" i="73"/>
  <c r="C38" i="73"/>
  <c r="H37" i="73"/>
  <c r="C37" i="73"/>
  <c r="K36" i="73"/>
  <c r="H36" i="73"/>
  <c r="F36" i="73"/>
  <c r="C36" i="73" s="1"/>
  <c r="H35" i="73"/>
  <c r="C35" i="73"/>
  <c r="H34" i="73"/>
  <c r="C34" i="73"/>
  <c r="K33" i="73"/>
  <c r="H33" i="73"/>
  <c r="F33" i="73"/>
  <c r="C33" i="73" s="1"/>
  <c r="H32" i="73"/>
  <c r="C32" i="73"/>
  <c r="K31" i="73"/>
  <c r="H31" i="73" s="1"/>
  <c r="F31" i="73"/>
  <c r="C31" i="73"/>
  <c r="H30" i="73"/>
  <c r="C30" i="73"/>
  <c r="H29" i="73"/>
  <c r="C29" i="73"/>
  <c r="H28" i="73"/>
  <c r="C28" i="73"/>
  <c r="K27" i="73"/>
  <c r="H27" i="73"/>
  <c r="F27" i="73"/>
  <c r="C27" i="73" s="1"/>
  <c r="F26" i="73"/>
  <c r="H25" i="73"/>
  <c r="C25" i="73"/>
  <c r="C24" i="73"/>
  <c r="H23" i="73"/>
  <c r="C23" i="73"/>
  <c r="H22" i="73"/>
  <c r="C22" i="73"/>
  <c r="L21" i="73"/>
  <c r="L275" i="73" s="1"/>
  <c r="L274" i="73" s="1"/>
  <c r="K21" i="73"/>
  <c r="K275" i="73" s="1"/>
  <c r="J21" i="73"/>
  <c r="J275" i="73" s="1"/>
  <c r="J274" i="73" s="1"/>
  <c r="I21" i="73"/>
  <c r="G21" i="73"/>
  <c r="G275" i="73" s="1"/>
  <c r="F21" i="73"/>
  <c r="F275" i="73" s="1"/>
  <c r="F274" i="73" s="1"/>
  <c r="E21" i="73"/>
  <c r="D21" i="73"/>
  <c r="D275" i="73" s="1"/>
  <c r="D274" i="73" s="1"/>
  <c r="H284" i="72"/>
  <c r="C284" i="72"/>
  <c r="H283" i="72"/>
  <c r="C283" i="72"/>
  <c r="H282" i="72"/>
  <c r="C282" i="72"/>
  <c r="H281" i="72"/>
  <c r="C281" i="72"/>
  <c r="H280" i="72"/>
  <c r="C280" i="72"/>
  <c r="H279" i="72"/>
  <c r="C279" i="72"/>
  <c r="H278" i="72"/>
  <c r="C278" i="72"/>
  <c r="H277" i="72"/>
  <c r="C277" i="72"/>
  <c r="L276" i="72"/>
  <c r="K276" i="72"/>
  <c r="J276" i="72"/>
  <c r="I276" i="72"/>
  <c r="H276" i="72"/>
  <c r="G276" i="72"/>
  <c r="F276" i="72"/>
  <c r="E276" i="72"/>
  <c r="D276" i="72"/>
  <c r="C276" i="72"/>
  <c r="H271" i="72"/>
  <c r="C271" i="72"/>
  <c r="H270" i="72"/>
  <c r="C270" i="72"/>
  <c r="L269" i="72"/>
  <c r="K269" i="72"/>
  <c r="J269" i="72"/>
  <c r="I269" i="72"/>
  <c r="G269" i="72"/>
  <c r="F269" i="72"/>
  <c r="E269" i="72"/>
  <c r="D269" i="72"/>
  <c r="H268" i="72"/>
  <c r="C268" i="72"/>
  <c r="L267" i="72"/>
  <c r="K267" i="72"/>
  <c r="J267" i="72"/>
  <c r="I267" i="72"/>
  <c r="I266" i="72" s="1"/>
  <c r="G267" i="72"/>
  <c r="G266" i="72" s="1"/>
  <c r="G265" i="72" s="1"/>
  <c r="F267" i="72"/>
  <c r="E267" i="72"/>
  <c r="D267" i="72"/>
  <c r="L266" i="72"/>
  <c r="L265" i="72" s="1"/>
  <c r="K266" i="72"/>
  <c r="K265" i="72" s="1"/>
  <c r="J266" i="72"/>
  <c r="J265" i="72" s="1"/>
  <c r="F266" i="72"/>
  <c r="D266" i="72"/>
  <c r="F265" i="72"/>
  <c r="D265" i="72"/>
  <c r="H264" i="72"/>
  <c r="C264" i="72"/>
  <c r="L263" i="72"/>
  <c r="K263" i="72"/>
  <c r="J263" i="72"/>
  <c r="I263" i="72"/>
  <c r="G263" i="72"/>
  <c r="F263" i="72"/>
  <c r="E263" i="72"/>
  <c r="D263" i="72"/>
  <c r="H262" i="72"/>
  <c r="C262" i="72"/>
  <c r="H261" i="72"/>
  <c r="C261" i="72"/>
  <c r="H260" i="72"/>
  <c r="C260" i="72"/>
  <c r="H259" i="72"/>
  <c r="C259" i="72"/>
  <c r="H258" i="72"/>
  <c r="C258" i="72"/>
  <c r="L257" i="72"/>
  <c r="K257" i="72"/>
  <c r="J257" i="72"/>
  <c r="J253" i="72" s="1"/>
  <c r="J252" i="72" s="1"/>
  <c r="J181" i="72" s="1"/>
  <c r="I257" i="72"/>
  <c r="G257" i="72"/>
  <c r="F257" i="72"/>
  <c r="E257" i="72"/>
  <c r="C257" i="72" s="1"/>
  <c r="D257" i="72"/>
  <c r="H256" i="72"/>
  <c r="C256" i="72"/>
  <c r="H255" i="72"/>
  <c r="C255" i="72"/>
  <c r="H254" i="72"/>
  <c r="C254" i="72"/>
  <c r="L253" i="72"/>
  <c r="K253" i="72"/>
  <c r="I253" i="72"/>
  <c r="I252" i="72" s="1"/>
  <c r="G253" i="72"/>
  <c r="G252" i="72" s="1"/>
  <c r="F253" i="72"/>
  <c r="D253" i="72"/>
  <c r="D252" i="72" s="1"/>
  <c r="L252" i="72"/>
  <c r="K252" i="72"/>
  <c r="F252" i="72"/>
  <c r="H251" i="72"/>
  <c r="C251" i="72"/>
  <c r="L250" i="72"/>
  <c r="K250" i="72"/>
  <c r="J250" i="72"/>
  <c r="I250" i="72"/>
  <c r="G250" i="72"/>
  <c r="F250" i="72"/>
  <c r="E250" i="72"/>
  <c r="D250" i="72"/>
  <c r="C250" i="72"/>
  <c r="H249" i="72"/>
  <c r="C249" i="72"/>
  <c r="H248" i="72"/>
  <c r="C248" i="72"/>
  <c r="H247" i="72"/>
  <c r="C247" i="72"/>
  <c r="H246" i="72"/>
  <c r="C246" i="72"/>
  <c r="L245" i="72"/>
  <c r="K245" i="72"/>
  <c r="J245" i="72"/>
  <c r="I245" i="72"/>
  <c r="H245" i="72" s="1"/>
  <c r="G245" i="72"/>
  <c r="F245" i="72"/>
  <c r="E245" i="72"/>
  <c r="D245" i="72"/>
  <c r="C245" i="72" s="1"/>
  <c r="H244" i="72"/>
  <c r="C244" i="72"/>
  <c r="H243" i="72"/>
  <c r="C243" i="72"/>
  <c r="H242" i="72"/>
  <c r="C242" i="72"/>
  <c r="L241" i="72"/>
  <c r="K241" i="72"/>
  <c r="J241" i="72"/>
  <c r="I241" i="72"/>
  <c r="G241" i="72"/>
  <c r="F241" i="72"/>
  <c r="F240" i="72" s="1"/>
  <c r="E241" i="72"/>
  <c r="D241" i="72"/>
  <c r="L240" i="72"/>
  <c r="K240" i="72"/>
  <c r="J240" i="72"/>
  <c r="G240" i="72"/>
  <c r="D240" i="72"/>
  <c r="H239" i="72"/>
  <c r="C239" i="72"/>
  <c r="H238" i="72"/>
  <c r="C238" i="72"/>
  <c r="H237" i="72"/>
  <c r="C237" i="72"/>
  <c r="H236" i="72"/>
  <c r="C236" i="72"/>
  <c r="H235" i="72"/>
  <c r="C235" i="72"/>
  <c r="H234" i="72"/>
  <c r="C234" i="72"/>
  <c r="L233" i="72"/>
  <c r="K233" i="72"/>
  <c r="J233" i="72"/>
  <c r="I233" i="72"/>
  <c r="I232" i="72" s="1"/>
  <c r="H232" i="72" s="1"/>
  <c r="G233" i="72"/>
  <c r="F233" i="72"/>
  <c r="E233" i="72"/>
  <c r="D233" i="72"/>
  <c r="D232" i="72" s="1"/>
  <c r="D211" i="72" s="1"/>
  <c r="L232" i="72"/>
  <c r="K232" i="72"/>
  <c r="J232" i="72"/>
  <c r="G232" i="72"/>
  <c r="F232" i="72"/>
  <c r="H231" i="72"/>
  <c r="C231" i="72"/>
  <c r="H230" i="72"/>
  <c r="C230" i="72"/>
  <c r="H229" i="72"/>
  <c r="C229" i="72"/>
  <c r="H228" i="72"/>
  <c r="C228" i="72"/>
  <c r="L227" i="72"/>
  <c r="K227" i="72"/>
  <c r="J227" i="72"/>
  <c r="I227" i="72"/>
  <c r="G227" i="72"/>
  <c r="F227" i="72"/>
  <c r="F212" i="72" s="1"/>
  <c r="E227" i="72"/>
  <c r="D227" i="72"/>
  <c r="H226" i="72"/>
  <c r="C226" i="72"/>
  <c r="H225" i="72"/>
  <c r="C225" i="72"/>
  <c r="H224" i="72"/>
  <c r="C224" i="72"/>
  <c r="H223" i="72"/>
  <c r="C223" i="72"/>
  <c r="H222" i="72"/>
  <c r="C222" i="72"/>
  <c r="H221" i="72"/>
  <c r="C221" i="72"/>
  <c r="H220" i="72"/>
  <c r="C220" i="72"/>
  <c r="L219" i="72"/>
  <c r="K219" i="72"/>
  <c r="J219" i="72"/>
  <c r="I219" i="72"/>
  <c r="G219" i="72"/>
  <c r="F219" i="72"/>
  <c r="E219" i="72"/>
  <c r="D219" i="72"/>
  <c r="C219" i="72" s="1"/>
  <c r="H218" i="72"/>
  <c r="C218" i="72"/>
  <c r="H217" i="72"/>
  <c r="C217" i="72"/>
  <c r="L216" i="72"/>
  <c r="K216" i="72"/>
  <c r="J216" i="72"/>
  <c r="I216" i="72"/>
  <c r="G216" i="72"/>
  <c r="F216" i="72"/>
  <c r="E216" i="72"/>
  <c r="D216" i="72"/>
  <c r="C216" i="72" s="1"/>
  <c r="H215" i="72"/>
  <c r="C215" i="72"/>
  <c r="L214" i="72"/>
  <c r="L212" i="72" s="1"/>
  <c r="L211" i="72" s="1"/>
  <c r="K214" i="72"/>
  <c r="J214" i="72"/>
  <c r="I214" i="72"/>
  <c r="G214" i="72"/>
  <c r="G212" i="72" s="1"/>
  <c r="G211" i="72" s="1"/>
  <c r="F214" i="72"/>
  <c r="E214" i="72"/>
  <c r="D214" i="72"/>
  <c r="C214" i="72"/>
  <c r="H213" i="72"/>
  <c r="C213" i="72"/>
  <c r="K212" i="72"/>
  <c r="K211" i="72" s="1"/>
  <c r="J212" i="72"/>
  <c r="D212" i="72"/>
  <c r="J211" i="72"/>
  <c r="H210" i="72"/>
  <c r="C210" i="72"/>
  <c r="H209" i="72"/>
  <c r="C209" i="72"/>
  <c r="L208" i="72"/>
  <c r="K208" i="72"/>
  <c r="J208" i="72"/>
  <c r="I208" i="72"/>
  <c r="I187" i="72" s="1"/>
  <c r="H187" i="72" s="1"/>
  <c r="G208" i="72"/>
  <c r="F208" i="72"/>
  <c r="E208" i="72"/>
  <c r="D208" i="72"/>
  <c r="C208" i="72" s="1"/>
  <c r="H207" i="72"/>
  <c r="C207" i="72"/>
  <c r="H206" i="72"/>
  <c r="C206" i="72"/>
  <c r="H205" i="72"/>
  <c r="C205" i="72"/>
  <c r="H204" i="72"/>
  <c r="C204" i="72"/>
  <c r="H203" i="72"/>
  <c r="C203" i="72"/>
  <c r="H202" i="72"/>
  <c r="C202" i="72"/>
  <c r="H201" i="72"/>
  <c r="C201" i="72"/>
  <c r="H200" i="72"/>
  <c r="C200" i="72"/>
  <c r="L199" i="72"/>
  <c r="K199" i="72"/>
  <c r="J199" i="72"/>
  <c r="I199" i="72"/>
  <c r="G199" i="72"/>
  <c r="F199" i="72"/>
  <c r="E199" i="72"/>
  <c r="C199" i="72" s="1"/>
  <c r="D199" i="72"/>
  <c r="H198" i="72"/>
  <c r="C198" i="72"/>
  <c r="H197" i="72"/>
  <c r="C197" i="72"/>
  <c r="H196" i="72"/>
  <c r="C196" i="72"/>
  <c r="H195" i="72"/>
  <c r="C195" i="72"/>
  <c r="H194" i="72"/>
  <c r="C194" i="72"/>
  <c r="H193" i="72"/>
  <c r="C193" i="72"/>
  <c r="H192" i="72"/>
  <c r="C192" i="72"/>
  <c r="H191" i="72"/>
  <c r="C191" i="72"/>
  <c r="H190" i="72"/>
  <c r="C190" i="72"/>
  <c r="H189" i="72"/>
  <c r="C189" i="72"/>
  <c r="L188" i="72"/>
  <c r="K188" i="72"/>
  <c r="K187" i="72" s="1"/>
  <c r="J188" i="72"/>
  <c r="I188" i="72"/>
  <c r="G188" i="72"/>
  <c r="G187" i="72" s="1"/>
  <c r="F188" i="72"/>
  <c r="E188" i="72"/>
  <c r="C188" i="72" s="1"/>
  <c r="D188" i="72"/>
  <c r="L187" i="72"/>
  <c r="J187" i="72"/>
  <c r="F187" i="72"/>
  <c r="D187" i="72"/>
  <c r="D182" i="72" s="1"/>
  <c r="H186" i="72"/>
  <c r="C186" i="72"/>
  <c r="H185" i="72"/>
  <c r="C185" i="72"/>
  <c r="H184" i="72"/>
  <c r="C184" i="72"/>
  <c r="L183" i="72"/>
  <c r="K183" i="72"/>
  <c r="J183" i="72"/>
  <c r="I183" i="72"/>
  <c r="G183" i="72"/>
  <c r="F183" i="72"/>
  <c r="F182" i="72" s="1"/>
  <c r="E183" i="72"/>
  <c r="D183" i="72"/>
  <c r="L182" i="72"/>
  <c r="J182" i="72"/>
  <c r="H180" i="72"/>
  <c r="C180" i="72"/>
  <c r="L179" i="72"/>
  <c r="K179" i="72"/>
  <c r="J179" i="72"/>
  <c r="I179" i="72"/>
  <c r="G179" i="72"/>
  <c r="F179" i="72"/>
  <c r="F178" i="72" s="1"/>
  <c r="E179" i="72"/>
  <c r="D179" i="72"/>
  <c r="D178" i="72" s="1"/>
  <c r="D174" i="72" s="1"/>
  <c r="L178" i="72"/>
  <c r="K178" i="72"/>
  <c r="J178" i="72"/>
  <c r="G178" i="72"/>
  <c r="G174" i="72" s="1"/>
  <c r="H177" i="72"/>
  <c r="C177" i="72"/>
  <c r="H176" i="72"/>
  <c r="C176" i="72"/>
  <c r="L175" i="72"/>
  <c r="K175" i="72"/>
  <c r="J175" i="72"/>
  <c r="I175" i="72"/>
  <c r="G175" i="72"/>
  <c r="F175" i="72"/>
  <c r="F174" i="72" s="1"/>
  <c r="E175" i="72"/>
  <c r="D175" i="72"/>
  <c r="L174" i="72"/>
  <c r="J174" i="72"/>
  <c r="H173" i="72"/>
  <c r="C173" i="72"/>
  <c r="H172" i="72"/>
  <c r="C172" i="72"/>
  <c r="L171" i="72"/>
  <c r="K171" i="72"/>
  <c r="J171" i="72"/>
  <c r="I171" i="72"/>
  <c r="G171" i="72"/>
  <c r="F171" i="72"/>
  <c r="E171" i="72"/>
  <c r="D171" i="72"/>
  <c r="H170" i="72"/>
  <c r="C170" i="72"/>
  <c r="H169" i="72"/>
  <c r="C169" i="72"/>
  <c r="H168" i="72"/>
  <c r="C168" i="72"/>
  <c r="H167" i="72"/>
  <c r="C167" i="72"/>
  <c r="L166" i="72"/>
  <c r="K166" i="72"/>
  <c r="H166" i="72" s="1"/>
  <c r="J166" i="72"/>
  <c r="I166" i="72"/>
  <c r="G166" i="72"/>
  <c r="F166" i="72"/>
  <c r="F161" i="72" s="1"/>
  <c r="F160" i="72" s="1"/>
  <c r="E166" i="72"/>
  <c r="D166" i="72"/>
  <c r="C166" i="72" s="1"/>
  <c r="H165" i="72"/>
  <c r="C165" i="72"/>
  <c r="H164" i="72"/>
  <c r="C164" i="72"/>
  <c r="H163" i="72"/>
  <c r="C163" i="72"/>
  <c r="L162" i="72"/>
  <c r="L161" i="72" s="1"/>
  <c r="L160" i="72" s="1"/>
  <c r="K162" i="72"/>
  <c r="J162" i="72"/>
  <c r="I162" i="72"/>
  <c r="G162" i="72"/>
  <c r="G161" i="72" s="1"/>
  <c r="G160" i="72" s="1"/>
  <c r="F162" i="72"/>
  <c r="E162" i="72"/>
  <c r="C162" i="72" s="1"/>
  <c r="D162" i="72"/>
  <c r="J161" i="72"/>
  <c r="J160" i="72" s="1"/>
  <c r="I161" i="72"/>
  <c r="D161" i="72"/>
  <c r="D160" i="72" s="1"/>
  <c r="H159" i="72"/>
  <c r="C159" i="72"/>
  <c r="H158" i="72"/>
  <c r="C158" i="72"/>
  <c r="H157" i="72"/>
  <c r="C157" i="72"/>
  <c r="H156" i="72"/>
  <c r="C156" i="72"/>
  <c r="H155" i="72"/>
  <c r="C155" i="72"/>
  <c r="H154" i="72"/>
  <c r="C154" i="72"/>
  <c r="L153" i="72"/>
  <c r="K153" i="72"/>
  <c r="J153" i="72"/>
  <c r="I153" i="72"/>
  <c r="G153" i="72"/>
  <c r="G152" i="72" s="1"/>
  <c r="F153" i="72"/>
  <c r="E153" i="72"/>
  <c r="D153" i="72"/>
  <c r="L152" i="72"/>
  <c r="K152" i="72"/>
  <c r="J152" i="72"/>
  <c r="F152" i="72"/>
  <c r="D152" i="72"/>
  <c r="H151" i="72"/>
  <c r="C151" i="72"/>
  <c r="H150" i="72"/>
  <c r="C150" i="72"/>
  <c r="H149" i="72"/>
  <c r="C149" i="72"/>
  <c r="H148" i="72"/>
  <c r="C148" i="72"/>
  <c r="L147" i="72"/>
  <c r="K147" i="72"/>
  <c r="J147" i="72"/>
  <c r="I147" i="72"/>
  <c r="G147" i="72"/>
  <c r="F147" i="72"/>
  <c r="E147" i="72"/>
  <c r="D147" i="72"/>
  <c r="H146" i="72"/>
  <c r="C146" i="72"/>
  <c r="H145" i="72"/>
  <c r="C145" i="72"/>
  <c r="H144" i="72"/>
  <c r="C144" i="72"/>
  <c r="H143" i="72"/>
  <c r="C143" i="72"/>
  <c r="H142" i="72"/>
  <c r="C142" i="72"/>
  <c r="H141" i="72"/>
  <c r="C141" i="72"/>
  <c r="H140" i="72"/>
  <c r="C140" i="72"/>
  <c r="H139" i="72"/>
  <c r="C139" i="72"/>
  <c r="L138" i="72"/>
  <c r="K138" i="72"/>
  <c r="J138" i="72"/>
  <c r="J120" i="72" s="1"/>
  <c r="I138" i="72"/>
  <c r="G138" i="72"/>
  <c r="F138" i="72"/>
  <c r="E138" i="72"/>
  <c r="D138" i="72"/>
  <c r="H137" i="72"/>
  <c r="C137" i="72"/>
  <c r="H136" i="72"/>
  <c r="C136" i="72"/>
  <c r="H135" i="72"/>
  <c r="C135" i="72"/>
  <c r="L134" i="72"/>
  <c r="K134" i="72"/>
  <c r="J134" i="72"/>
  <c r="I134" i="72"/>
  <c r="G134" i="72"/>
  <c r="F134" i="72"/>
  <c r="C134" i="72" s="1"/>
  <c r="E134" i="72"/>
  <c r="D134" i="72"/>
  <c r="H133" i="72"/>
  <c r="C133" i="72"/>
  <c r="H132" i="72"/>
  <c r="C132" i="72"/>
  <c r="L131" i="72"/>
  <c r="K131" i="72"/>
  <c r="J131" i="72"/>
  <c r="I131" i="72"/>
  <c r="G131" i="72"/>
  <c r="F131" i="72"/>
  <c r="E131" i="72"/>
  <c r="D131" i="72"/>
  <c r="H130" i="72"/>
  <c r="C130" i="72"/>
  <c r="H129" i="72"/>
  <c r="C129" i="72"/>
  <c r="H128" i="72"/>
  <c r="C128" i="72"/>
  <c r="H127" i="72"/>
  <c r="C127" i="72"/>
  <c r="L126" i="72"/>
  <c r="L120" i="72" s="1"/>
  <c r="L75" i="72" s="1"/>
  <c r="K126" i="72"/>
  <c r="J126" i="72"/>
  <c r="I126" i="72"/>
  <c r="G126" i="72"/>
  <c r="F126" i="72"/>
  <c r="E126" i="72"/>
  <c r="D126" i="72"/>
  <c r="C126" i="72"/>
  <c r="H125" i="72"/>
  <c r="C125" i="72"/>
  <c r="H124" i="72"/>
  <c r="C124" i="72"/>
  <c r="H123" i="72"/>
  <c r="C123" i="72"/>
  <c r="H122" i="72"/>
  <c r="C122" i="72"/>
  <c r="L121" i="72"/>
  <c r="K121" i="72"/>
  <c r="J121" i="72"/>
  <c r="I121" i="72"/>
  <c r="G121" i="72"/>
  <c r="F121" i="72"/>
  <c r="E121" i="72"/>
  <c r="E120" i="72" s="1"/>
  <c r="D121" i="72"/>
  <c r="D120" i="72"/>
  <c r="H119" i="72"/>
  <c r="C119" i="72"/>
  <c r="H118" i="72"/>
  <c r="C118" i="72"/>
  <c r="H117" i="72"/>
  <c r="C117" i="72"/>
  <c r="H116" i="72"/>
  <c r="C116" i="72"/>
  <c r="H115" i="72"/>
  <c r="C115" i="72"/>
  <c r="L114" i="72"/>
  <c r="K114" i="72"/>
  <c r="H114" i="72" s="1"/>
  <c r="J114" i="72"/>
  <c r="I114" i="72"/>
  <c r="G114" i="72"/>
  <c r="F114" i="72"/>
  <c r="C114" i="72" s="1"/>
  <c r="E114" i="72"/>
  <c r="D114" i="72"/>
  <c r="H113" i="72"/>
  <c r="C113" i="72"/>
  <c r="H112" i="72"/>
  <c r="C112" i="72"/>
  <c r="H111" i="72"/>
  <c r="C111" i="72"/>
  <c r="H110" i="72"/>
  <c r="C110" i="72"/>
  <c r="H109" i="72"/>
  <c r="C109" i="72"/>
  <c r="L108" i="72"/>
  <c r="K108" i="72"/>
  <c r="J108" i="72"/>
  <c r="J83" i="72" s="1"/>
  <c r="I108" i="72"/>
  <c r="G108" i="72"/>
  <c r="F108" i="72"/>
  <c r="E108" i="72"/>
  <c r="C108" i="72" s="1"/>
  <c r="D108" i="72"/>
  <c r="H107" i="72"/>
  <c r="C107" i="72"/>
  <c r="H106" i="72"/>
  <c r="C106" i="72"/>
  <c r="H105" i="72"/>
  <c r="C105" i="72"/>
  <c r="H104" i="72"/>
  <c r="C104" i="72"/>
  <c r="H103" i="72"/>
  <c r="C103" i="72"/>
  <c r="H102" i="72"/>
  <c r="C102" i="72"/>
  <c r="H101" i="72"/>
  <c r="C101" i="72"/>
  <c r="H100" i="72"/>
  <c r="C100" i="72"/>
  <c r="L99" i="72"/>
  <c r="K99" i="72"/>
  <c r="J99" i="72"/>
  <c r="I99" i="72"/>
  <c r="G99" i="72"/>
  <c r="F99" i="72"/>
  <c r="E99" i="72"/>
  <c r="D99" i="72"/>
  <c r="H98" i="72"/>
  <c r="C98" i="72"/>
  <c r="H97" i="72"/>
  <c r="C97" i="72"/>
  <c r="H96" i="72"/>
  <c r="C96" i="72"/>
  <c r="H95" i="72"/>
  <c r="C95" i="72"/>
  <c r="H94" i="72"/>
  <c r="C94" i="72"/>
  <c r="H93" i="72"/>
  <c r="C93" i="72"/>
  <c r="H92" i="72"/>
  <c r="C92" i="72"/>
  <c r="L91" i="72"/>
  <c r="K91" i="72"/>
  <c r="J91" i="72"/>
  <c r="I91" i="72"/>
  <c r="H91" i="72" s="1"/>
  <c r="G91" i="72"/>
  <c r="F91" i="72"/>
  <c r="E91" i="72"/>
  <c r="D91" i="72"/>
  <c r="D83" i="72" s="1"/>
  <c r="D75" i="72" s="1"/>
  <c r="H90" i="72"/>
  <c r="C90" i="72"/>
  <c r="H89" i="72"/>
  <c r="C89" i="72"/>
  <c r="H88" i="72"/>
  <c r="C88" i="72"/>
  <c r="H87" i="72"/>
  <c r="C87" i="72"/>
  <c r="H86" i="72"/>
  <c r="C86" i="72"/>
  <c r="L85" i="72"/>
  <c r="K85" i="72"/>
  <c r="J85" i="72"/>
  <c r="I85" i="72"/>
  <c r="G85" i="72"/>
  <c r="F85" i="72"/>
  <c r="F83" i="72" s="1"/>
  <c r="E85" i="72"/>
  <c r="D85" i="72"/>
  <c r="H84" i="72"/>
  <c r="C84" i="72"/>
  <c r="L83" i="72"/>
  <c r="E83" i="72"/>
  <c r="H82" i="72"/>
  <c r="C82" i="72"/>
  <c r="H81" i="72"/>
  <c r="C81" i="72"/>
  <c r="L80" i="72"/>
  <c r="K80" i="72"/>
  <c r="J80" i="72"/>
  <c r="I80" i="72"/>
  <c r="G80" i="72"/>
  <c r="F80" i="72"/>
  <c r="E80" i="72"/>
  <c r="C80" i="72" s="1"/>
  <c r="D80" i="72"/>
  <c r="H79" i="72"/>
  <c r="C79" i="72"/>
  <c r="H78" i="72"/>
  <c r="C78" i="72"/>
  <c r="L77" i="72"/>
  <c r="K77" i="72"/>
  <c r="J77" i="72"/>
  <c r="I77" i="72"/>
  <c r="G77" i="72"/>
  <c r="F77" i="72"/>
  <c r="F76" i="72" s="1"/>
  <c r="E77" i="72"/>
  <c r="D77" i="72"/>
  <c r="L76" i="72"/>
  <c r="J76" i="72"/>
  <c r="G76" i="72"/>
  <c r="D76" i="72"/>
  <c r="H74" i="72"/>
  <c r="C74" i="72"/>
  <c r="H73" i="72"/>
  <c r="C73" i="72"/>
  <c r="H72" i="72"/>
  <c r="C72" i="72"/>
  <c r="H71" i="72"/>
  <c r="C71" i="72"/>
  <c r="H70" i="72"/>
  <c r="C70" i="72"/>
  <c r="L69" i="72"/>
  <c r="K69" i="72"/>
  <c r="K67" i="72" s="1"/>
  <c r="J69" i="72"/>
  <c r="I69" i="72"/>
  <c r="G69" i="72"/>
  <c r="F69" i="72"/>
  <c r="F67" i="72" s="1"/>
  <c r="E69" i="72"/>
  <c r="E67" i="72" s="1"/>
  <c r="D69" i="72"/>
  <c r="H68" i="72"/>
  <c r="C68" i="72"/>
  <c r="L67" i="72"/>
  <c r="J67" i="72"/>
  <c r="G67" i="72"/>
  <c r="D67" i="72"/>
  <c r="H66" i="72"/>
  <c r="C66" i="72"/>
  <c r="H65" i="72"/>
  <c r="C65" i="72"/>
  <c r="H64" i="72"/>
  <c r="C64" i="72"/>
  <c r="H63" i="72"/>
  <c r="C63" i="72"/>
  <c r="H62" i="72"/>
  <c r="C62" i="72"/>
  <c r="H61" i="72"/>
  <c r="C61" i="72"/>
  <c r="H60" i="72"/>
  <c r="C60" i="72"/>
  <c r="H59" i="72"/>
  <c r="C59" i="72"/>
  <c r="L58" i="72"/>
  <c r="K58" i="72"/>
  <c r="J58" i="72"/>
  <c r="I58" i="72"/>
  <c r="G58" i="72"/>
  <c r="F58" i="72"/>
  <c r="E58" i="72"/>
  <c r="D58" i="72"/>
  <c r="C58" i="72" s="1"/>
  <c r="H57" i="72"/>
  <c r="C57" i="72"/>
  <c r="H56" i="72"/>
  <c r="C56" i="72"/>
  <c r="L55" i="72"/>
  <c r="K55" i="72"/>
  <c r="J55" i="72"/>
  <c r="I55" i="72"/>
  <c r="G55" i="72"/>
  <c r="G54" i="72" s="1"/>
  <c r="G53" i="72" s="1"/>
  <c r="F55" i="72"/>
  <c r="E55" i="72"/>
  <c r="D55" i="72"/>
  <c r="L54" i="72"/>
  <c r="L53" i="72" s="1"/>
  <c r="D54" i="72"/>
  <c r="D53" i="72" s="1"/>
  <c r="H47" i="72"/>
  <c r="C47" i="72"/>
  <c r="H46" i="72"/>
  <c r="C46" i="72"/>
  <c r="L45" i="72"/>
  <c r="H45" i="72"/>
  <c r="G45" i="72"/>
  <c r="C45" i="72" s="1"/>
  <c r="H44" i="72"/>
  <c r="C44" i="72"/>
  <c r="K43" i="72"/>
  <c r="J43" i="72"/>
  <c r="I43" i="72"/>
  <c r="F43" i="72"/>
  <c r="E43" i="72"/>
  <c r="D43" i="72"/>
  <c r="H42" i="72"/>
  <c r="C42" i="72"/>
  <c r="I41" i="72"/>
  <c r="H41" i="72" s="1"/>
  <c r="D41" i="72"/>
  <c r="C41" i="72" s="1"/>
  <c r="H40" i="72"/>
  <c r="C40" i="72"/>
  <c r="H39" i="72"/>
  <c r="C39" i="72"/>
  <c r="H38" i="72"/>
  <c r="C38" i="72"/>
  <c r="H37" i="72"/>
  <c r="C37" i="72"/>
  <c r="K36" i="72"/>
  <c r="H36" i="72" s="1"/>
  <c r="F36" i="72"/>
  <c r="C36" i="72" s="1"/>
  <c r="H35" i="72"/>
  <c r="C35" i="72"/>
  <c r="H34" i="72"/>
  <c r="C34" i="72"/>
  <c r="K33" i="72"/>
  <c r="H33" i="72" s="1"/>
  <c r="F33" i="72"/>
  <c r="C33" i="72" s="1"/>
  <c r="H32" i="72"/>
  <c r="C32" i="72"/>
  <c r="K31" i="72"/>
  <c r="H31" i="72" s="1"/>
  <c r="F31" i="72"/>
  <c r="C31" i="72" s="1"/>
  <c r="H30" i="72"/>
  <c r="C30" i="72"/>
  <c r="H29" i="72"/>
  <c r="C29" i="72"/>
  <c r="H28" i="72"/>
  <c r="C28" i="72"/>
  <c r="K27" i="72"/>
  <c r="H27" i="72" s="1"/>
  <c r="F27" i="72"/>
  <c r="C27" i="72" s="1"/>
  <c r="K26" i="72"/>
  <c r="H26" i="72" s="1"/>
  <c r="H25" i="72"/>
  <c r="C25" i="72"/>
  <c r="C24" i="72"/>
  <c r="H23" i="72"/>
  <c r="C23" i="72"/>
  <c r="H22" i="72"/>
  <c r="C22" i="72"/>
  <c r="L21" i="72"/>
  <c r="L275" i="72" s="1"/>
  <c r="K21" i="72"/>
  <c r="J21" i="72"/>
  <c r="I21" i="72"/>
  <c r="G21" i="72"/>
  <c r="F21" i="72"/>
  <c r="F275" i="72" s="1"/>
  <c r="F274" i="72" s="1"/>
  <c r="E21" i="72"/>
  <c r="E20" i="72" s="1"/>
  <c r="D21" i="72"/>
  <c r="D275" i="72" s="1"/>
  <c r="L20" i="72"/>
  <c r="D20" i="72"/>
  <c r="H284" i="71"/>
  <c r="C284" i="71"/>
  <c r="H283" i="71"/>
  <c r="C283" i="71"/>
  <c r="H282" i="71"/>
  <c r="C282" i="71"/>
  <c r="H281" i="71"/>
  <c r="C281" i="71"/>
  <c r="H280" i="71"/>
  <c r="C280" i="71"/>
  <c r="H279" i="71"/>
  <c r="C279" i="71"/>
  <c r="H278" i="71"/>
  <c r="C278" i="71"/>
  <c r="H277" i="71"/>
  <c r="C277" i="71"/>
  <c r="L276" i="71"/>
  <c r="K276" i="71"/>
  <c r="J276" i="71"/>
  <c r="I276" i="71"/>
  <c r="H276" i="71"/>
  <c r="G276" i="71"/>
  <c r="F276" i="71"/>
  <c r="E276" i="71"/>
  <c r="D276" i="71"/>
  <c r="C276" i="71"/>
  <c r="H271" i="71"/>
  <c r="C271" i="71"/>
  <c r="H270" i="71"/>
  <c r="C270" i="71"/>
  <c r="L269" i="71"/>
  <c r="K269" i="71"/>
  <c r="J269" i="71"/>
  <c r="I269" i="71"/>
  <c r="I275" i="71" s="1"/>
  <c r="I274" i="71" s="1"/>
  <c r="G269" i="71"/>
  <c r="F269" i="71"/>
  <c r="E269" i="71"/>
  <c r="D269" i="71"/>
  <c r="H268" i="71"/>
  <c r="C268" i="71"/>
  <c r="L267" i="71"/>
  <c r="K267" i="71"/>
  <c r="J267" i="71"/>
  <c r="I267" i="71"/>
  <c r="G267" i="71"/>
  <c r="F267" i="71"/>
  <c r="F266" i="71" s="1"/>
  <c r="F265" i="71" s="1"/>
  <c r="E267" i="71"/>
  <c r="E266" i="71" s="1"/>
  <c r="E265" i="71" s="1"/>
  <c r="D267" i="71"/>
  <c r="L266" i="71"/>
  <c r="K266" i="71"/>
  <c r="K265" i="71" s="1"/>
  <c r="J266" i="71"/>
  <c r="G266" i="71"/>
  <c r="G265" i="71" s="1"/>
  <c r="D266" i="71"/>
  <c r="L265" i="71"/>
  <c r="J265" i="71"/>
  <c r="H264" i="71"/>
  <c r="C264" i="71"/>
  <c r="L263" i="71"/>
  <c r="K263" i="71"/>
  <c r="J263" i="71"/>
  <c r="I263" i="71"/>
  <c r="G263" i="71"/>
  <c r="G252" i="71" s="1"/>
  <c r="F263" i="71"/>
  <c r="E263" i="71"/>
  <c r="D263" i="71"/>
  <c r="H262" i="71"/>
  <c r="C262" i="71"/>
  <c r="H261" i="71"/>
  <c r="C261" i="71"/>
  <c r="H260" i="71"/>
  <c r="C260" i="71"/>
  <c r="H259" i="71"/>
  <c r="C259" i="71"/>
  <c r="H258" i="71"/>
  <c r="C258" i="71"/>
  <c r="L257" i="71"/>
  <c r="K257" i="71"/>
  <c r="J257" i="71"/>
  <c r="J253" i="71" s="1"/>
  <c r="J252" i="71" s="1"/>
  <c r="I257" i="71"/>
  <c r="G257" i="71"/>
  <c r="F257" i="71"/>
  <c r="E257" i="71"/>
  <c r="C257" i="71" s="1"/>
  <c r="D257" i="71"/>
  <c r="H256" i="71"/>
  <c r="C256" i="71"/>
  <c r="H255" i="71"/>
  <c r="C255" i="71"/>
  <c r="H254" i="71"/>
  <c r="C254" i="71"/>
  <c r="L253" i="71"/>
  <c r="L252" i="71" s="1"/>
  <c r="K253" i="71"/>
  <c r="G253" i="71"/>
  <c r="F253" i="71"/>
  <c r="F252" i="71" s="1"/>
  <c r="D253" i="71"/>
  <c r="K252" i="71"/>
  <c r="D252" i="71"/>
  <c r="H251" i="71"/>
  <c r="C251" i="71"/>
  <c r="L250" i="71"/>
  <c r="K250" i="71"/>
  <c r="J250" i="71"/>
  <c r="I250" i="71"/>
  <c r="G250" i="71"/>
  <c r="F250" i="71"/>
  <c r="E250" i="71"/>
  <c r="D250" i="71"/>
  <c r="C250" i="71" s="1"/>
  <c r="H249" i="71"/>
  <c r="C249" i="71"/>
  <c r="H248" i="71"/>
  <c r="C248" i="71"/>
  <c r="H247" i="71"/>
  <c r="C247" i="71"/>
  <c r="H246" i="71"/>
  <c r="C246" i="71"/>
  <c r="L245" i="71"/>
  <c r="K245" i="71"/>
  <c r="K240" i="71" s="1"/>
  <c r="J245" i="71"/>
  <c r="I245" i="71"/>
  <c r="G245" i="71"/>
  <c r="F245" i="71"/>
  <c r="F240" i="71" s="1"/>
  <c r="E245" i="71"/>
  <c r="D245" i="71"/>
  <c r="H244" i="71"/>
  <c r="C244" i="71"/>
  <c r="H243" i="71"/>
  <c r="C243" i="71"/>
  <c r="H242" i="71"/>
  <c r="C242" i="71"/>
  <c r="L241" i="71"/>
  <c r="K241" i="71"/>
  <c r="J241" i="71"/>
  <c r="I241" i="71"/>
  <c r="H241" i="71" s="1"/>
  <c r="G241" i="71"/>
  <c r="F241" i="71"/>
  <c r="E241" i="71"/>
  <c r="D241" i="71"/>
  <c r="D240" i="71" s="1"/>
  <c r="C240" i="71" s="1"/>
  <c r="L240" i="71"/>
  <c r="J240" i="71"/>
  <c r="G240" i="71"/>
  <c r="E240" i="71"/>
  <c r="H239" i="71"/>
  <c r="C239" i="71"/>
  <c r="H238" i="71"/>
  <c r="C238" i="71"/>
  <c r="H237" i="71"/>
  <c r="C237" i="71"/>
  <c r="H236" i="71"/>
  <c r="C236" i="71"/>
  <c r="H235" i="71"/>
  <c r="C235" i="71"/>
  <c r="H234" i="71"/>
  <c r="C234" i="71"/>
  <c r="L233" i="71"/>
  <c r="K233" i="71"/>
  <c r="J233" i="71"/>
  <c r="J232" i="71" s="1"/>
  <c r="I233" i="71"/>
  <c r="G233" i="71"/>
  <c r="F233" i="71"/>
  <c r="F232" i="71" s="1"/>
  <c r="E233" i="71"/>
  <c r="D233" i="71"/>
  <c r="L232" i="71"/>
  <c r="K232" i="71"/>
  <c r="G232" i="71"/>
  <c r="D232" i="71"/>
  <c r="H231" i="71"/>
  <c r="C231" i="71"/>
  <c r="H230" i="71"/>
  <c r="C230" i="71"/>
  <c r="H229" i="71"/>
  <c r="C229" i="71"/>
  <c r="H228" i="71"/>
  <c r="C228" i="71"/>
  <c r="L227" i="71"/>
  <c r="K227" i="71"/>
  <c r="J227" i="71"/>
  <c r="I227" i="71"/>
  <c r="H227" i="71" s="1"/>
  <c r="G227" i="71"/>
  <c r="F227" i="71"/>
  <c r="E227" i="71"/>
  <c r="D227" i="71"/>
  <c r="D212" i="71" s="1"/>
  <c r="D211" i="71" s="1"/>
  <c r="H226" i="71"/>
  <c r="C226" i="71"/>
  <c r="H225" i="71"/>
  <c r="C225" i="71"/>
  <c r="H224" i="71"/>
  <c r="C224" i="71"/>
  <c r="H223" i="71"/>
  <c r="C223" i="71"/>
  <c r="H222" i="71"/>
  <c r="C222" i="71"/>
  <c r="H221" i="71"/>
  <c r="C221" i="71"/>
  <c r="H220" i="71"/>
  <c r="C220" i="71"/>
  <c r="L219" i="71"/>
  <c r="K219" i="71"/>
  <c r="J219" i="71"/>
  <c r="I219" i="71"/>
  <c r="G219" i="71"/>
  <c r="F219" i="71"/>
  <c r="E219" i="71"/>
  <c r="D219" i="71"/>
  <c r="H218" i="71"/>
  <c r="C218" i="71"/>
  <c r="H217" i="71"/>
  <c r="C217" i="71"/>
  <c r="L216" i="71"/>
  <c r="K216" i="71"/>
  <c r="K212" i="71" s="1"/>
  <c r="K211" i="71" s="1"/>
  <c r="J216" i="71"/>
  <c r="I216" i="71"/>
  <c r="G216" i="71"/>
  <c r="F216" i="71"/>
  <c r="C216" i="71" s="1"/>
  <c r="E216" i="71"/>
  <c r="D216" i="71"/>
  <c r="H215" i="71"/>
  <c r="C215" i="71"/>
  <c r="L214" i="71"/>
  <c r="K214" i="71"/>
  <c r="J214" i="71"/>
  <c r="J212" i="71" s="1"/>
  <c r="I214" i="71"/>
  <c r="G214" i="71"/>
  <c r="G212" i="71" s="1"/>
  <c r="F214" i="71"/>
  <c r="E214" i="71"/>
  <c r="C214" i="71" s="1"/>
  <c r="D214" i="71"/>
  <c r="H213" i="71"/>
  <c r="C213" i="71"/>
  <c r="L212" i="71"/>
  <c r="L211" i="71" s="1"/>
  <c r="F212" i="71"/>
  <c r="H210" i="71"/>
  <c r="C210" i="71"/>
  <c r="H209" i="71"/>
  <c r="C209" i="71"/>
  <c r="L208" i="71"/>
  <c r="K208" i="71"/>
  <c r="J208" i="71"/>
  <c r="J187" i="71" s="1"/>
  <c r="J182" i="71" s="1"/>
  <c r="I208" i="71"/>
  <c r="G208" i="71"/>
  <c r="F208" i="71"/>
  <c r="E208" i="71"/>
  <c r="D208" i="71"/>
  <c r="C208" i="71" s="1"/>
  <c r="H207" i="71"/>
  <c r="C207" i="71"/>
  <c r="H206" i="71"/>
  <c r="C206" i="71"/>
  <c r="H205" i="71"/>
  <c r="C205" i="71"/>
  <c r="H204" i="71"/>
  <c r="C204" i="71"/>
  <c r="H203" i="71"/>
  <c r="C203" i="71"/>
  <c r="H202" i="71"/>
  <c r="C202" i="71"/>
  <c r="H201" i="71"/>
  <c r="C201" i="71"/>
  <c r="H200" i="71"/>
  <c r="C200" i="71"/>
  <c r="L199" i="71"/>
  <c r="K199" i="71"/>
  <c r="J199" i="71"/>
  <c r="I199" i="71"/>
  <c r="G199" i="71"/>
  <c r="F199" i="71"/>
  <c r="E199" i="71"/>
  <c r="D199" i="71"/>
  <c r="H198" i="71"/>
  <c r="C198" i="71"/>
  <c r="H197" i="71"/>
  <c r="C197" i="71"/>
  <c r="H196" i="71"/>
  <c r="C196" i="71"/>
  <c r="H195" i="71"/>
  <c r="C195" i="71"/>
  <c r="H194" i="71"/>
  <c r="C194" i="71"/>
  <c r="H193" i="71"/>
  <c r="C193" i="71"/>
  <c r="H192" i="71"/>
  <c r="C192" i="71"/>
  <c r="H191" i="71"/>
  <c r="C191" i="71"/>
  <c r="H190" i="71"/>
  <c r="C190" i="71"/>
  <c r="H189" i="71"/>
  <c r="C189" i="71"/>
  <c r="L188" i="71"/>
  <c r="K188" i="71"/>
  <c r="K187" i="71" s="1"/>
  <c r="K182" i="71" s="1"/>
  <c r="J188" i="71"/>
  <c r="I188" i="71"/>
  <c r="G188" i="71"/>
  <c r="F188" i="71"/>
  <c r="F187" i="71" s="1"/>
  <c r="E188" i="71"/>
  <c r="D188" i="71"/>
  <c r="C188" i="71" s="1"/>
  <c r="L187" i="71"/>
  <c r="I187" i="71"/>
  <c r="E187" i="71"/>
  <c r="D187" i="71"/>
  <c r="H186" i="71"/>
  <c r="C186" i="71"/>
  <c r="H185" i="71"/>
  <c r="C185" i="71"/>
  <c r="H184" i="71"/>
  <c r="C184" i="71"/>
  <c r="L183" i="71"/>
  <c r="K183" i="71"/>
  <c r="J183" i="71"/>
  <c r="I183" i="71"/>
  <c r="G183" i="71"/>
  <c r="F183" i="71"/>
  <c r="E183" i="71"/>
  <c r="D183" i="71"/>
  <c r="L182" i="71"/>
  <c r="D182" i="71"/>
  <c r="H180" i="71"/>
  <c r="C180" i="71"/>
  <c r="L179" i="71"/>
  <c r="K179" i="71"/>
  <c r="J179" i="71"/>
  <c r="I179" i="71"/>
  <c r="G179" i="71"/>
  <c r="F179" i="71"/>
  <c r="E179" i="71"/>
  <c r="E178" i="71" s="1"/>
  <c r="D179" i="71"/>
  <c r="L178" i="71"/>
  <c r="K178" i="71"/>
  <c r="J178" i="71"/>
  <c r="J174" i="71" s="1"/>
  <c r="G178" i="71"/>
  <c r="F178" i="71"/>
  <c r="D178" i="71"/>
  <c r="H177" i="71"/>
  <c r="C177" i="71"/>
  <c r="H176" i="71"/>
  <c r="C176" i="71"/>
  <c r="L175" i="71"/>
  <c r="K175" i="71"/>
  <c r="J175" i="71"/>
  <c r="I175" i="71"/>
  <c r="G175" i="71"/>
  <c r="F175" i="71"/>
  <c r="E175" i="71"/>
  <c r="D175" i="71"/>
  <c r="L174" i="71"/>
  <c r="F174" i="71"/>
  <c r="D174" i="71"/>
  <c r="H173" i="71"/>
  <c r="C173" i="71"/>
  <c r="H172" i="71"/>
  <c r="C172" i="71"/>
  <c r="L171" i="71"/>
  <c r="K171" i="71"/>
  <c r="J171" i="71"/>
  <c r="I171" i="71"/>
  <c r="G171" i="71"/>
  <c r="F171" i="71"/>
  <c r="E171" i="71"/>
  <c r="D171" i="71"/>
  <c r="H170" i="71"/>
  <c r="C170" i="71"/>
  <c r="H169" i="71"/>
  <c r="C169" i="71"/>
  <c r="H168" i="71"/>
  <c r="C168" i="71"/>
  <c r="H167" i="71"/>
  <c r="C167" i="71"/>
  <c r="L166" i="71"/>
  <c r="K166" i="71"/>
  <c r="J166" i="71"/>
  <c r="I166" i="71"/>
  <c r="G166" i="71"/>
  <c r="F166" i="71"/>
  <c r="E166" i="71"/>
  <c r="D166" i="71"/>
  <c r="C166" i="71"/>
  <c r="H165" i="71"/>
  <c r="C165" i="71"/>
  <c r="H164" i="71"/>
  <c r="C164" i="71"/>
  <c r="H163" i="71"/>
  <c r="C163" i="71"/>
  <c r="L162" i="71"/>
  <c r="K162" i="71"/>
  <c r="J162" i="71"/>
  <c r="I162" i="71"/>
  <c r="G162" i="71"/>
  <c r="F162" i="71"/>
  <c r="C162" i="71" s="1"/>
  <c r="E162" i="71"/>
  <c r="D162" i="71"/>
  <c r="L161" i="71"/>
  <c r="L160" i="71" s="1"/>
  <c r="J161" i="71"/>
  <c r="I161" i="71"/>
  <c r="E161" i="71"/>
  <c r="E160" i="71" s="1"/>
  <c r="D161" i="71"/>
  <c r="J160" i="71"/>
  <c r="D160" i="71"/>
  <c r="H159" i="71"/>
  <c r="C159" i="71"/>
  <c r="H158" i="71"/>
  <c r="C158" i="71"/>
  <c r="H157" i="71"/>
  <c r="C157" i="71"/>
  <c r="H156" i="71"/>
  <c r="C156" i="71"/>
  <c r="H155" i="71"/>
  <c r="C155" i="71"/>
  <c r="H154" i="71"/>
  <c r="C154" i="71"/>
  <c r="L153" i="71"/>
  <c r="K153" i="71"/>
  <c r="J153" i="71"/>
  <c r="I153" i="71"/>
  <c r="G153" i="71"/>
  <c r="F153" i="71"/>
  <c r="F152" i="71" s="1"/>
  <c r="E153" i="71"/>
  <c r="D153" i="71"/>
  <c r="L152" i="71"/>
  <c r="K152" i="71"/>
  <c r="J152" i="71"/>
  <c r="G152" i="71"/>
  <c r="D152" i="71"/>
  <c r="H151" i="71"/>
  <c r="C151" i="71"/>
  <c r="H150" i="71"/>
  <c r="C150" i="71"/>
  <c r="H149" i="71"/>
  <c r="C149" i="71"/>
  <c r="H148" i="71"/>
  <c r="C148" i="71"/>
  <c r="L147" i="71"/>
  <c r="K147" i="71"/>
  <c r="J147" i="71"/>
  <c r="I147" i="71"/>
  <c r="H147" i="71" s="1"/>
  <c r="G147" i="71"/>
  <c r="F147" i="71"/>
  <c r="E147" i="71"/>
  <c r="D147" i="71"/>
  <c r="H146" i="71"/>
  <c r="C146" i="71"/>
  <c r="H145" i="71"/>
  <c r="C145" i="71"/>
  <c r="H144" i="71"/>
  <c r="C144" i="71"/>
  <c r="H143" i="71"/>
  <c r="C143" i="71"/>
  <c r="H142" i="71"/>
  <c r="C142" i="71"/>
  <c r="H141" i="71"/>
  <c r="C141" i="71"/>
  <c r="H140" i="71"/>
  <c r="C140" i="71"/>
  <c r="H139" i="71"/>
  <c r="C139" i="71"/>
  <c r="L138" i="71"/>
  <c r="K138" i="71"/>
  <c r="J138" i="71"/>
  <c r="I138" i="71"/>
  <c r="G138" i="71"/>
  <c r="F138" i="71"/>
  <c r="E138" i="71"/>
  <c r="D138" i="71"/>
  <c r="C138" i="71" s="1"/>
  <c r="H137" i="71"/>
  <c r="C137" i="71"/>
  <c r="H136" i="71"/>
  <c r="C136" i="71"/>
  <c r="H135" i="71"/>
  <c r="C135" i="71"/>
  <c r="L134" i="71"/>
  <c r="L120" i="71" s="1"/>
  <c r="K134" i="71"/>
  <c r="J134" i="71"/>
  <c r="I134" i="71"/>
  <c r="G134" i="71"/>
  <c r="G120" i="71" s="1"/>
  <c r="F134" i="71"/>
  <c r="E134" i="71"/>
  <c r="D134" i="71"/>
  <c r="C134" i="71"/>
  <c r="H133" i="71"/>
  <c r="C133" i="71"/>
  <c r="H132" i="71"/>
  <c r="C132" i="71"/>
  <c r="L131" i="71"/>
  <c r="K131" i="71"/>
  <c r="J131" i="71"/>
  <c r="I131" i="71"/>
  <c r="H131" i="71" s="1"/>
  <c r="G131" i="71"/>
  <c r="F131" i="71"/>
  <c r="E131" i="71"/>
  <c r="D131" i="71"/>
  <c r="C131" i="71" s="1"/>
  <c r="H130" i="71"/>
  <c r="C130" i="71"/>
  <c r="H129" i="71"/>
  <c r="C129" i="71"/>
  <c r="H128" i="71"/>
  <c r="C128" i="71"/>
  <c r="H127" i="71"/>
  <c r="C127" i="71"/>
  <c r="L126" i="71"/>
  <c r="K126" i="71"/>
  <c r="K120" i="71" s="1"/>
  <c r="J126" i="71"/>
  <c r="I126" i="71"/>
  <c r="G126" i="71"/>
  <c r="F126" i="71"/>
  <c r="E126" i="71"/>
  <c r="D126" i="71"/>
  <c r="C126" i="71" s="1"/>
  <c r="H125" i="71"/>
  <c r="C125" i="71"/>
  <c r="H124" i="71"/>
  <c r="C124" i="71"/>
  <c r="H123" i="71"/>
  <c r="C123" i="71"/>
  <c r="H122" i="71"/>
  <c r="C122" i="71"/>
  <c r="L121" i="71"/>
  <c r="K121" i="71"/>
  <c r="J121" i="71"/>
  <c r="J120" i="71" s="1"/>
  <c r="I121" i="71"/>
  <c r="G121" i="71"/>
  <c r="F121" i="71"/>
  <c r="E121" i="71"/>
  <c r="E120" i="71" s="1"/>
  <c r="D121" i="71"/>
  <c r="F120" i="71"/>
  <c r="H119" i="71"/>
  <c r="C119" i="71"/>
  <c r="H118" i="71"/>
  <c r="C118" i="71"/>
  <c r="H117" i="71"/>
  <c r="C117" i="71"/>
  <c r="H116" i="71"/>
  <c r="C116" i="71"/>
  <c r="H115" i="71"/>
  <c r="C115" i="71"/>
  <c r="L114" i="71"/>
  <c r="K114" i="71"/>
  <c r="J114" i="71"/>
  <c r="I114" i="71"/>
  <c r="G114" i="71"/>
  <c r="F114" i="71"/>
  <c r="E114" i="71"/>
  <c r="D114" i="71"/>
  <c r="C114" i="71"/>
  <c r="H113" i="71"/>
  <c r="C113" i="71"/>
  <c r="H112" i="71"/>
  <c r="C112" i="71"/>
  <c r="H111" i="71"/>
  <c r="C111" i="71"/>
  <c r="H110" i="71"/>
  <c r="C110" i="71"/>
  <c r="H109" i="71"/>
  <c r="C109" i="71"/>
  <c r="L108" i="71"/>
  <c r="K108" i="71"/>
  <c r="J108" i="71"/>
  <c r="I108" i="71"/>
  <c r="G108" i="71"/>
  <c r="F108" i="71"/>
  <c r="C108" i="71" s="1"/>
  <c r="E108" i="71"/>
  <c r="D108" i="71"/>
  <c r="H107" i="71"/>
  <c r="C107" i="71"/>
  <c r="H106" i="71"/>
  <c r="C106" i="71"/>
  <c r="H105" i="71"/>
  <c r="C105" i="71"/>
  <c r="H104" i="71"/>
  <c r="C104" i="71"/>
  <c r="H103" i="71"/>
  <c r="C103" i="71"/>
  <c r="H102" i="71"/>
  <c r="C102" i="71"/>
  <c r="H101" i="71"/>
  <c r="C101" i="71"/>
  <c r="H100" i="71"/>
  <c r="C100" i="71"/>
  <c r="L99" i="71"/>
  <c r="K99" i="71"/>
  <c r="J99" i="71"/>
  <c r="I99" i="71"/>
  <c r="G99" i="71"/>
  <c r="F99" i="71"/>
  <c r="E99" i="71"/>
  <c r="D99" i="71"/>
  <c r="H98" i="71"/>
  <c r="C98" i="71"/>
  <c r="H97" i="71"/>
  <c r="C97" i="71"/>
  <c r="H96" i="71"/>
  <c r="C96" i="71"/>
  <c r="H95" i="71"/>
  <c r="C95" i="71"/>
  <c r="H94" i="71"/>
  <c r="C94" i="71"/>
  <c r="H93" i="71"/>
  <c r="C93" i="71"/>
  <c r="H92" i="71"/>
  <c r="C92" i="71"/>
  <c r="L91" i="71"/>
  <c r="K91" i="71"/>
  <c r="J91" i="71"/>
  <c r="J83" i="71" s="1"/>
  <c r="I91" i="71"/>
  <c r="G91" i="71"/>
  <c r="F91" i="71"/>
  <c r="E91" i="71"/>
  <c r="D91" i="71"/>
  <c r="H90" i="71"/>
  <c r="C90" i="71"/>
  <c r="H89" i="71"/>
  <c r="C89" i="71"/>
  <c r="H88" i="71"/>
  <c r="C88" i="71"/>
  <c r="H87" i="71"/>
  <c r="C87" i="71"/>
  <c r="H86" i="71"/>
  <c r="C86" i="71"/>
  <c r="L85" i="71"/>
  <c r="L83" i="71" s="1"/>
  <c r="K85" i="71"/>
  <c r="J85" i="71"/>
  <c r="I85" i="71"/>
  <c r="G85" i="71"/>
  <c r="F85" i="71"/>
  <c r="E85" i="71"/>
  <c r="D85" i="71"/>
  <c r="H84" i="71"/>
  <c r="C84" i="71"/>
  <c r="F83" i="71"/>
  <c r="D83" i="71"/>
  <c r="H82" i="71"/>
  <c r="C82" i="71"/>
  <c r="H81" i="71"/>
  <c r="C81" i="71"/>
  <c r="L80" i="71"/>
  <c r="K80" i="71"/>
  <c r="H80" i="71" s="1"/>
  <c r="J80" i="71"/>
  <c r="I80" i="71"/>
  <c r="G80" i="71"/>
  <c r="F80" i="71"/>
  <c r="F76" i="71" s="1"/>
  <c r="F75" i="71" s="1"/>
  <c r="E80" i="71"/>
  <c r="D80" i="71"/>
  <c r="C80" i="71" s="1"/>
  <c r="H79" i="71"/>
  <c r="C79" i="71"/>
  <c r="H78" i="71"/>
  <c r="C78" i="71"/>
  <c r="L77" i="71"/>
  <c r="K77" i="71"/>
  <c r="J77" i="71"/>
  <c r="J76" i="71" s="1"/>
  <c r="J75" i="71" s="1"/>
  <c r="J52" i="71" s="1"/>
  <c r="I77" i="71"/>
  <c r="G77" i="71"/>
  <c r="G76" i="71" s="1"/>
  <c r="F77" i="71"/>
  <c r="E77" i="71"/>
  <c r="D77" i="71"/>
  <c r="L76" i="71"/>
  <c r="L75" i="71" s="1"/>
  <c r="D76" i="71"/>
  <c r="H74" i="71"/>
  <c r="C74" i="71"/>
  <c r="H73" i="71"/>
  <c r="C73" i="71"/>
  <c r="H72" i="71"/>
  <c r="C72" i="71"/>
  <c r="H71" i="71"/>
  <c r="C71" i="71"/>
  <c r="H70" i="71"/>
  <c r="C70" i="71"/>
  <c r="L69" i="71"/>
  <c r="K69" i="71"/>
  <c r="K67" i="71" s="1"/>
  <c r="J69" i="71"/>
  <c r="I69" i="71"/>
  <c r="G69" i="71"/>
  <c r="F69" i="71"/>
  <c r="F67" i="71" s="1"/>
  <c r="E69" i="71"/>
  <c r="D69" i="71"/>
  <c r="H68" i="71"/>
  <c r="C68" i="71"/>
  <c r="L67" i="71"/>
  <c r="J67" i="71"/>
  <c r="G67" i="71"/>
  <c r="D67" i="71"/>
  <c r="H66" i="71"/>
  <c r="C66" i="71"/>
  <c r="H65" i="71"/>
  <c r="C65" i="71"/>
  <c r="H64" i="71"/>
  <c r="C64" i="71"/>
  <c r="H63" i="71"/>
  <c r="C63" i="71"/>
  <c r="H62" i="71"/>
  <c r="C62" i="71"/>
  <c r="H61" i="71"/>
  <c r="C61" i="71"/>
  <c r="H60" i="71"/>
  <c r="C60" i="71"/>
  <c r="H59" i="71"/>
  <c r="C59" i="71"/>
  <c r="L58" i="71"/>
  <c r="K58" i="71"/>
  <c r="K54" i="71" s="1"/>
  <c r="J58" i="71"/>
  <c r="I58" i="71"/>
  <c r="G58" i="71"/>
  <c r="F58" i="71"/>
  <c r="F54" i="71" s="1"/>
  <c r="E58" i="71"/>
  <c r="D58" i="71"/>
  <c r="C58" i="71" s="1"/>
  <c r="H57" i="71"/>
  <c r="C57" i="71"/>
  <c r="H56" i="71"/>
  <c r="C56" i="71"/>
  <c r="L55" i="71"/>
  <c r="K55" i="71"/>
  <c r="J55" i="71"/>
  <c r="I55" i="71"/>
  <c r="G55" i="71"/>
  <c r="G54" i="71" s="1"/>
  <c r="G53" i="71" s="1"/>
  <c r="F55" i="71"/>
  <c r="E55" i="71"/>
  <c r="D55" i="71"/>
  <c r="L54" i="71"/>
  <c r="L53" i="71" s="1"/>
  <c r="L52" i="71" s="1"/>
  <c r="J54" i="71"/>
  <c r="D54" i="71"/>
  <c r="D53" i="71" s="1"/>
  <c r="J53" i="71"/>
  <c r="H47" i="71"/>
  <c r="C47" i="71"/>
  <c r="H46" i="71"/>
  <c r="C46" i="71"/>
  <c r="L45" i="71"/>
  <c r="H45" i="71"/>
  <c r="G45" i="71"/>
  <c r="C45" i="71" s="1"/>
  <c r="H44" i="71"/>
  <c r="C44" i="71"/>
  <c r="K43" i="71"/>
  <c r="J43" i="71"/>
  <c r="I43" i="71"/>
  <c r="F43" i="71"/>
  <c r="E43" i="71"/>
  <c r="D43" i="71"/>
  <c r="H42" i="71"/>
  <c r="C42" i="71"/>
  <c r="I41" i="71"/>
  <c r="H41" i="71" s="1"/>
  <c r="D41" i="71"/>
  <c r="C41" i="71"/>
  <c r="H40" i="71"/>
  <c r="C40" i="71"/>
  <c r="H39" i="71"/>
  <c r="C39" i="71"/>
  <c r="H38" i="71"/>
  <c r="C38" i="71"/>
  <c r="H37" i="71"/>
  <c r="C37" i="71"/>
  <c r="K36" i="71"/>
  <c r="H36" i="71" s="1"/>
  <c r="F36" i="71"/>
  <c r="C36" i="71"/>
  <c r="H35" i="71"/>
  <c r="C35" i="71"/>
  <c r="H34" i="71"/>
  <c r="C34" i="71"/>
  <c r="K33" i="71"/>
  <c r="H33" i="71" s="1"/>
  <c r="F33" i="71"/>
  <c r="C33" i="71"/>
  <c r="H32" i="71"/>
  <c r="C32" i="71"/>
  <c r="K31" i="71"/>
  <c r="H31" i="71"/>
  <c r="F31" i="71"/>
  <c r="C31" i="71" s="1"/>
  <c r="H30" i="71"/>
  <c r="C30" i="71"/>
  <c r="H29" i="71"/>
  <c r="C29" i="71"/>
  <c r="H28" i="71"/>
  <c r="C28" i="71"/>
  <c r="K27" i="71"/>
  <c r="H27" i="71" s="1"/>
  <c r="F27" i="71"/>
  <c r="C27" i="71"/>
  <c r="K26" i="71"/>
  <c r="H26" i="71" s="1"/>
  <c r="F26" i="71"/>
  <c r="C26" i="71" s="1"/>
  <c r="H25" i="71"/>
  <c r="C25" i="71"/>
  <c r="C24" i="71"/>
  <c r="H23" i="71"/>
  <c r="C23" i="71"/>
  <c r="H22" i="71"/>
  <c r="C22" i="71"/>
  <c r="L21" i="71"/>
  <c r="L275" i="71" s="1"/>
  <c r="L274" i="71" s="1"/>
  <c r="K21" i="71"/>
  <c r="J21" i="71"/>
  <c r="J275" i="71" s="1"/>
  <c r="I21" i="71"/>
  <c r="G21" i="71"/>
  <c r="F21" i="71"/>
  <c r="F275" i="71" s="1"/>
  <c r="F274" i="71" s="1"/>
  <c r="E21" i="71"/>
  <c r="C21" i="71" s="1"/>
  <c r="D21" i="71"/>
  <c r="L20" i="71"/>
  <c r="D20" i="71"/>
  <c r="H284" i="70"/>
  <c r="C284" i="70"/>
  <c r="H283" i="70"/>
  <c r="C283" i="70"/>
  <c r="H282" i="70"/>
  <c r="C282" i="70"/>
  <c r="H281" i="70"/>
  <c r="C281" i="70"/>
  <c r="H280" i="70"/>
  <c r="C280" i="70"/>
  <c r="H279" i="70"/>
  <c r="C279" i="70"/>
  <c r="H278" i="70"/>
  <c r="C278" i="70"/>
  <c r="H277" i="70"/>
  <c r="H276" i="70" s="1"/>
  <c r="C277" i="70"/>
  <c r="C276" i="70" s="1"/>
  <c r="L276" i="70"/>
  <c r="K276" i="70"/>
  <c r="J276" i="70"/>
  <c r="I276" i="70"/>
  <c r="G276" i="70"/>
  <c r="F276" i="70"/>
  <c r="E276" i="70"/>
  <c r="D276" i="70"/>
  <c r="H271" i="70"/>
  <c r="C271" i="70"/>
  <c r="H270" i="70"/>
  <c r="C270" i="70"/>
  <c r="L269" i="70"/>
  <c r="K269" i="70"/>
  <c r="J269" i="70"/>
  <c r="I269" i="70"/>
  <c r="I275" i="70" s="1"/>
  <c r="I274" i="70" s="1"/>
  <c r="G269" i="70"/>
  <c r="F269" i="70"/>
  <c r="E269" i="70"/>
  <c r="D269" i="70"/>
  <c r="H268" i="70"/>
  <c r="C268" i="70"/>
  <c r="L267" i="70"/>
  <c r="K267" i="70"/>
  <c r="J267" i="70"/>
  <c r="I267" i="70"/>
  <c r="G267" i="70"/>
  <c r="F267" i="70"/>
  <c r="F266" i="70" s="1"/>
  <c r="F265" i="70" s="1"/>
  <c r="E267" i="70"/>
  <c r="D267" i="70"/>
  <c r="L266" i="70"/>
  <c r="K266" i="70"/>
  <c r="K265" i="70" s="1"/>
  <c r="J266" i="70"/>
  <c r="J265" i="70" s="1"/>
  <c r="G266" i="70"/>
  <c r="G265" i="70" s="1"/>
  <c r="D266" i="70"/>
  <c r="L265" i="70"/>
  <c r="D265" i="70"/>
  <c r="H264" i="70"/>
  <c r="C264" i="70"/>
  <c r="L263" i="70"/>
  <c r="K263" i="70"/>
  <c r="J263" i="70"/>
  <c r="I263" i="70"/>
  <c r="G263" i="70"/>
  <c r="F263" i="70"/>
  <c r="F252" i="70" s="1"/>
  <c r="E263" i="70"/>
  <c r="D263" i="70"/>
  <c r="H262" i="70"/>
  <c r="C262" i="70"/>
  <c r="H261" i="70"/>
  <c r="C261" i="70"/>
  <c r="H260" i="70"/>
  <c r="C260" i="70"/>
  <c r="H259" i="70"/>
  <c r="C259" i="70"/>
  <c r="H258" i="70"/>
  <c r="C258" i="70"/>
  <c r="L257" i="70"/>
  <c r="L253" i="70" s="1"/>
  <c r="L252" i="70" s="1"/>
  <c r="K257" i="70"/>
  <c r="J257" i="70"/>
  <c r="I257" i="70"/>
  <c r="G257" i="70"/>
  <c r="G253" i="70" s="1"/>
  <c r="G252" i="70" s="1"/>
  <c r="F257" i="70"/>
  <c r="E257" i="70"/>
  <c r="D257" i="70"/>
  <c r="H256" i="70"/>
  <c r="C256" i="70"/>
  <c r="H255" i="70"/>
  <c r="C255" i="70"/>
  <c r="H254" i="70"/>
  <c r="C254" i="70"/>
  <c r="K253" i="70"/>
  <c r="K252" i="70" s="1"/>
  <c r="J253" i="70"/>
  <c r="J252" i="70" s="1"/>
  <c r="F253" i="70"/>
  <c r="D253" i="70"/>
  <c r="D252" i="70" s="1"/>
  <c r="H251" i="70"/>
  <c r="C251" i="70"/>
  <c r="L250" i="70"/>
  <c r="K250" i="70"/>
  <c r="J250" i="70"/>
  <c r="I250" i="70"/>
  <c r="H250" i="70" s="1"/>
  <c r="G250" i="70"/>
  <c r="F250" i="70"/>
  <c r="E250" i="70"/>
  <c r="D250" i="70"/>
  <c r="C250" i="70" s="1"/>
  <c r="H249" i="70"/>
  <c r="C249" i="70"/>
  <c r="H248" i="70"/>
  <c r="C248" i="70"/>
  <c r="H247" i="70"/>
  <c r="C247" i="70"/>
  <c r="H246" i="70"/>
  <c r="C246" i="70"/>
  <c r="L245" i="70"/>
  <c r="K245" i="70"/>
  <c r="J245" i="70"/>
  <c r="J240" i="70" s="1"/>
  <c r="I245" i="70"/>
  <c r="G245" i="70"/>
  <c r="F245" i="70"/>
  <c r="E245" i="70"/>
  <c r="C245" i="70" s="1"/>
  <c r="D245" i="70"/>
  <c r="H244" i="70"/>
  <c r="C244" i="70"/>
  <c r="H243" i="70"/>
  <c r="C243" i="70"/>
  <c r="H242" i="70"/>
  <c r="C242" i="70"/>
  <c r="L241" i="70"/>
  <c r="K241" i="70"/>
  <c r="J241" i="70"/>
  <c r="I241" i="70"/>
  <c r="G241" i="70"/>
  <c r="G240" i="70" s="1"/>
  <c r="F241" i="70"/>
  <c r="E241" i="70"/>
  <c r="D241" i="70"/>
  <c r="L240" i="70"/>
  <c r="K240" i="70"/>
  <c r="F240" i="70"/>
  <c r="D240" i="70"/>
  <c r="H239" i="70"/>
  <c r="C239" i="70"/>
  <c r="H238" i="70"/>
  <c r="C238" i="70"/>
  <c r="H237" i="70"/>
  <c r="C237" i="70"/>
  <c r="H236" i="70"/>
  <c r="C236" i="70"/>
  <c r="H235" i="70"/>
  <c r="C235" i="70"/>
  <c r="H234" i="70"/>
  <c r="C234" i="70"/>
  <c r="L233" i="70"/>
  <c r="K233" i="70"/>
  <c r="J233" i="70"/>
  <c r="I233" i="70"/>
  <c r="G233" i="70"/>
  <c r="F233" i="70"/>
  <c r="E233" i="70"/>
  <c r="D233" i="70"/>
  <c r="D232" i="70" s="1"/>
  <c r="L232" i="70"/>
  <c r="K232" i="70"/>
  <c r="J232" i="70"/>
  <c r="G232" i="70"/>
  <c r="F232" i="70"/>
  <c r="H231" i="70"/>
  <c r="C231" i="70"/>
  <c r="H230" i="70"/>
  <c r="C230" i="70"/>
  <c r="H229" i="70"/>
  <c r="C229" i="70"/>
  <c r="H228" i="70"/>
  <c r="C228" i="70"/>
  <c r="L227" i="70"/>
  <c r="K227" i="70"/>
  <c r="J227" i="70"/>
  <c r="I227" i="70"/>
  <c r="G227" i="70"/>
  <c r="F227" i="70"/>
  <c r="F212" i="70" s="1"/>
  <c r="F211" i="70" s="1"/>
  <c r="E227" i="70"/>
  <c r="D227" i="70"/>
  <c r="H226" i="70"/>
  <c r="C226" i="70"/>
  <c r="H225" i="70"/>
  <c r="C225" i="70"/>
  <c r="H224" i="70"/>
  <c r="C224" i="70"/>
  <c r="H223" i="70"/>
  <c r="C223" i="70"/>
  <c r="H222" i="70"/>
  <c r="C222" i="70"/>
  <c r="H221" i="70"/>
  <c r="C221" i="70"/>
  <c r="H220" i="70"/>
  <c r="C220" i="70"/>
  <c r="L219" i="70"/>
  <c r="K219" i="70"/>
  <c r="J219" i="70"/>
  <c r="I219" i="70"/>
  <c r="G219" i="70"/>
  <c r="F219" i="70"/>
  <c r="E219" i="70"/>
  <c r="D219" i="70"/>
  <c r="H218" i="70"/>
  <c r="C218" i="70"/>
  <c r="H217" i="70"/>
  <c r="C217" i="70"/>
  <c r="L216" i="70"/>
  <c r="K216" i="70"/>
  <c r="J216" i="70"/>
  <c r="J212" i="70" s="1"/>
  <c r="J211" i="70" s="1"/>
  <c r="I216" i="70"/>
  <c r="G216" i="70"/>
  <c r="F216" i="70"/>
  <c r="E216" i="70"/>
  <c r="D216" i="70"/>
  <c r="C216" i="70" s="1"/>
  <c r="H215" i="70"/>
  <c r="C215" i="70"/>
  <c r="L214" i="70"/>
  <c r="K214" i="70"/>
  <c r="J214" i="70"/>
  <c r="I214" i="70"/>
  <c r="G214" i="70"/>
  <c r="G212" i="70" s="1"/>
  <c r="G211" i="70" s="1"/>
  <c r="F214" i="70"/>
  <c r="E214" i="70"/>
  <c r="D214" i="70"/>
  <c r="C214" i="70" s="1"/>
  <c r="H213" i="70"/>
  <c r="C213" i="70"/>
  <c r="L212" i="70"/>
  <c r="L211" i="70" s="1"/>
  <c r="D212" i="70"/>
  <c r="H210" i="70"/>
  <c r="C210" i="70"/>
  <c r="H209" i="70"/>
  <c r="C209" i="70"/>
  <c r="L208" i="70"/>
  <c r="K208" i="70"/>
  <c r="J208" i="70"/>
  <c r="I208" i="70"/>
  <c r="G208" i="70"/>
  <c r="F208" i="70"/>
  <c r="E208" i="70"/>
  <c r="D208" i="70"/>
  <c r="C208" i="70"/>
  <c r="H207" i="70"/>
  <c r="C207" i="70"/>
  <c r="H206" i="70"/>
  <c r="C206" i="70"/>
  <c r="H205" i="70"/>
  <c r="C205" i="70"/>
  <c r="H204" i="70"/>
  <c r="C204" i="70"/>
  <c r="H203" i="70"/>
  <c r="C203" i="70"/>
  <c r="H202" i="70"/>
  <c r="C202" i="70"/>
  <c r="H201" i="70"/>
  <c r="C201" i="70"/>
  <c r="H200" i="70"/>
  <c r="C200" i="70"/>
  <c r="L199" i="70"/>
  <c r="K199" i="70"/>
  <c r="J199" i="70"/>
  <c r="I199" i="70"/>
  <c r="H199" i="70" s="1"/>
  <c r="G199" i="70"/>
  <c r="F199" i="70"/>
  <c r="E199" i="70"/>
  <c r="D199" i="70"/>
  <c r="H198" i="70"/>
  <c r="C198" i="70"/>
  <c r="H197" i="70"/>
  <c r="C197" i="70"/>
  <c r="H196" i="70"/>
  <c r="C196" i="70"/>
  <c r="H195" i="70"/>
  <c r="C195" i="70"/>
  <c r="H194" i="70"/>
  <c r="C194" i="70"/>
  <c r="H193" i="70"/>
  <c r="C193" i="70"/>
  <c r="H192" i="70"/>
  <c r="C192" i="70"/>
  <c r="H191" i="70"/>
  <c r="C191" i="70"/>
  <c r="H190" i="70"/>
  <c r="C190" i="70"/>
  <c r="H189" i="70"/>
  <c r="C189" i="70"/>
  <c r="L188" i="70"/>
  <c r="L187" i="70" s="1"/>
  <c r="L182" i="70" s="1"/>
  <c r="K188" i="70"/>
  <c r="J188" i="70"/>
  <c r="I188" i="70"/>
  <c r="G188" i="70"/>
  <c r="F188" i="70"/>
  <c r="E188" i="70"/>
  <c r="D188" i="70"/>
  <c r="C188" i="70" s="1"/>
  <c r="J187" i="70"/>
  <c r="I187" i="70"/>
  <c r="F187" i="70"/>
  <c r="H186" i="70"/>
  <c r="C186" i="70"/>
  <c r="H185" i="70"/>
  <c r="C185" i="70"/>
  <c r="H184" i="70"/>
  <c r="C184" i="70"/>
  <c r="L183" i="70"/>
  <c r="K183" i="70"/>
  <c r="J183" i="70"/>
  <c r="J182" i="70" s="1"/>
  <c r="J181" i="70" s="1"/>
  <c r="I183" i="70"/>
  <c r="G183" i="70"/>
  <c r="F183" i="70"/>
  <c r="E183" i="70"/>
  <c r="D183" i="70"/>
  <c r="C183" i="70" s="1"/>
  <c r="F182" i="70"/>
  <c r="H180" i="70"/>
  <c r="C180" i="70"/>
  <c r="L179" i="70"/>
  <c r="K179" i="70"/>
  <c r="J179" i="70"/>
  <c r="I179" i="70"/>
  <c r="G179" i="70"/>
  <c r="F179" i="70"/>
  <c r="F178" i="70" s="1"/>
  <c r="F174" i="70" s="1"/>
  <c r="E179" i="70"/>
  <c r="E178" i="70" s="1"/>
  <c r="D179" i="70"/>
  <c r="L178" i="70"/>
  <c r="K178" i="70"/>
  <c r="K174" i="70" s="1"/>
  <c r="J178" i="70"/>
  <c r="J174" i="70" s="1"/>
  <c r="G178" i="70"/>
  <c r="D178" i="70"/>
  <c r="H177" i="70"/>
  <c r="C177" i="70"/>
  <c r="H176" i="70"/>
  <c r="C176" i="70"/>
  <c r="L175" i="70"/>
  <c r="K175" i="70"/>
  <c r="J175" i="70"/>
  <c r="I175" i="70"/>
  <c r="G175" i="70"/>
  <c r="F175" i="70"/>
  <c r="E175" i="70"/>
  <c r="D175" i="70"/>
  <c r="L174" i="70"/>
  <c r="D174" i="70"/>
  <c r="H173" i="70"/>
  <c r="C173" i="70"/>
  <c r="H172" i="70"/>
  <c r="C172" i="70"/>
  <c r="L171" i="70"/>
  <c r="K171" i="70"/>
  <c r="J171" i="70"/>
  <c r="I171" i="70"/>
  <c r="H171" i="70" s="1"/>
  <c r="G171" i="70"/>
  <c r="F171" i="70"/>
  <c r="E171" i="70"/>
  <c r="D171" i="70"/>
  <c r="H170" i="70"/>
  <c r="C170" i="70"/>
  <c r="H169" i="70"/>
  <c r="C169" i="70"/>
  <c r="H168" i="70"/>
  <c r="C168" i="70"/>
  <c r="H167" i="70"/>
  <c r="C167" i="70"/>
  <c r="L166" i="70"/>
  <c r="K166" i="70"/>
  <c r="J166" i="70"/>
  <c r="I166" i="70"/>
  <c r="I161" i="70" s="1"/>
  <c r="G166" i="70"/>
  <c r="F166" i="70"/>
  <c r="E166" i="70"/>
  <c r="D166" i="70"/>
  <c r="C166" i="70" s="1"/>
  <c r="H165" i="70"/>
  <c r="C165" i="70"/>
  <c r="H164" i="70"/>
  <c r="C164" i="70"/>
  <c r="H163" i="70"/>
  <c r="C163" i="70"/>
  <c r="L162" i="70"/>
  <c r="L161" i="70" s="1"/>
  <c r="L160" i="70" s="1"/>
  <c r="K162" i="70"/>
  <c r="J162" i="70"/>
  <c r="I162" i="70"/>
  <c r="G162" i="70"/>
  <c r="G161" i="70" s="1"/>
  <c r="G160" i="70" s="1"/>
  <c r="F162" i="70"/>
  <c r="E162" i="70"/>
  <c r="D162" i="70"/>
  <c r="C162" i="70"/>
  <c r="J161" i="70"/>
  <c r="F161" i="70"/>
  <c r="F160" i="70" s="1"/>
  <c r="E161" i="70"/>
  <c r="J160" i="70"/>
  <c r="H159" i="70"/>
  <c r="C159" i="70"/>
  <c r="H158" i="70"/>
  <c r="C158" i="70"/>
  <c r="H157" i="70"/>
  <c r="C157" i="70"/>
  <c r="H156" i="70"/>
  <c r="C156" i="70"/>
  <c r="H155" i="70"/>
  <c r="C155" i="70"/>
  <c r="H154" i="70"/>
  <c r="C154" i="70"/>
  <c r="L153" i="70"/>
  <c r="L152" i="70" s="1"/>
  <c r="K153" i="70"/>
  <c r="J153" i="70"/>
  <c r="I153" i="70"/>
  <c r="G153" i="70"/>
  <c r="G152" i="70" s="1"/>
  <c r="F153" i="70"/>
  <c r="E153" i="70"/>
  <c r="D153" i="70"/>
  <c r="K152" i="70"/>
  <c r="J152" i="70"/>
  <c r="F152" i="70"/>
  <c r="D152" i="70"/>
  <c r="H151" i="70"/>
  <c r="C151" i="70"/>
  <c r="H150" i="70"/>
  <c r="C150" i="70"/>
  <c r="H149" i="70"/>
  <c r="C149" i="70"/>
  <c r="H148" i="70"/>
  <c r="C148" i="70"/>
  <c r="L147" i="70"/>
  <c r="K147" i="70"/>
  <c r="J147" i="70"/>
  <c r="I147" i="70"/>
  <c r="G147" i="70"/>
  <c r="F147" i="70"/>
  <c r="E147" i="70"/>
  <c r="C147" i="70" s="1"/>
  <c r="D147" i="70"/>
  <c r="H146" i="70"/>
  <c r="C146" i="70"/>
  <c r="H145" i="70"/>
  <c r="C145" i="70"/>
  <c r="H144" i="70"/>
  <c r="C144" i="70"/>
  <c r="H143" i="70"/>
  <c r="C143" i="70"/>
  <c r="H142" i="70"/>
  <c r="C142" i="70"/>
  <c r="H141" i="70"/>
  <c r="C141" i="70"/>
  <c r="H140" i="70"/>
  <c r="C140" i="70"/>
  <c r="H139" i="70"/>
  <c r="C139" i="70"/>
  <c r="L138" i="70"/>
  <c r="K138" i="70"/>
  <c r="J138" i="70"/>
  <c r="I138" i="70"/>
  <c r="G138" i="70"/>
  <c r="F138" i="70"/>
  <c r="E138" i="70"/>
  <c r="D138" i="70"/>
  <c r="C138" i="70" s="1"/>
  <c r="H137" i="70"/>
  <c r="C137" i="70"/>
  <c r="H136" i="70"/>
  <c r="C136" i="70"/>
  <c r="H135" i="70"/>
  <c r="C135" i="70"/>
  <c r="L134" i="70"/>
  <c r="L120" i="70" s="1"/>
  <c r="K134" i="70"/>
  <c r="J134" i="70"/>
  <c r="I134" i="70"/>
  <c r="G134" i="70"/>
  <c r="F134" i="70"/>
  <c r="E134" i="70"/>
  <c r="D134" i="70"/>
  <c r="C134" i="70" s="1"/>
  <c r="H133" i="70"/>
  <c r="C133" i="70"/>
  <c r="H132" i="70"/>
  <c r="C132" i="70"/>
  <c r="L131" i="70"/>
  <c r="K131" i="70"/>
  <c r="J131" i="70"/>
  <c r="I131" i="70"/>
  <c r="G131" i="70"/>
  <c r="F131" i="70"/>
  <c r="E131" i="70"/>
  <c r="C131" i="70" s="1"/>
  <c r="D131" i="70"/>
  <c r="H130" i="70"/>
  <c r="C130" i="70"/>
  <c r="H129" i="70"/>
  <c r="C129" i="70"/>
  <c r="H128" i="70"/>
  <c r="C128" i="70"/>
  <c r="H127" i="70"/>
  <c r="C127" i="70"/>
  <c r="L126" i="70"/>
  <c r="K126" i="70"/>
  <c r="J126" i="70"/>
  <c r="I126" i="70"/>
  <c r="G126" i="70"/>
  <c r="F126" i="70"/>
  <c r="E126" i="70"/>
  <c r="D126" i="70"/>
  <c r="C126" i="70" s="1"/>
  <c r="H125" i="70"/>
  <c r="C125" i="70"/>
  <c r="H124" i="70"/>
  <c r="C124" i="70"/>
  <c r="H123" i="70"/>
  <c r="C123" i="70"/>
  <c r="H122" i="70"/>
  <c r="C122" i="70"/>
  <c r="L121" i="70"/>
  <c r="K121" i="70"/>
  <c r="J121" i="70"/>
  <c r="I121" i="70"/>
  <c r="G121" i="70"/>
  <c r="F121" i="70"/>
  <c r="F120" i="70" s="1"/>
  <c r="E121" i="70"/>
  <c r="D121" i="70"/>
  <c r="G120" i="70"/>
  <c r="H119" i="70"/>
  <c r="C119" i="70"/>
  <c r="H118" i="70"/>
  <c r="C118" i="70"/>
  <c r="H117" i="70"/>
  <c r="C117" i="70"/>
  <c r="H116" i="70"/>
  <c r="C116" i="70"/>
  <c r="H115" i="70"/>
  <c r="C115" i="70"/>
  <c r="L114" i="70"/>
  <c r="K114" i="70"/>
  <c r="J114" i="70"/>
  <c r="I114" i="70"/>
  <c r="G114" i="70"/>
  <c r="F114" i="70"/>
  <c r="E114" i="70"/>
  <c r="D114" i="70"/>
  <c r="C114" i="70"/>
  <c r="H113" i="70"/>
  <c r="C113" i="70"/>
  <c r="H112" i="70"/>
  <c r="C112" i="70"/>
  <c r="H111" i="70"/>
  <c r="C111" i="70"/>
  <c r="H110" i="70"/>
  <c r="C110" i="70"/>
  <c r="H109" i="70"/>
  <c r="C109" i="70"/>
  <c r="L108" i="70"/>
  <c r="K108" i="70"/>
  <c r="J108" i="70"/>
  <c r="I108" i="70"/>
  <c r="G108" i="70"/>
  <c r="F108" i="70"/>
  <c r="E108" i="70"/>
  <c r="C108" i="70" s="1"/>
  <c r="D108" i="70"/>
  <c r="H107" i="70"/>
  <c r="C107" i="70"/>
  <c r="H106" i="70"/>
  <c r="C106" i="70"/>
  <c r="H105" i="70"/>
  <c r="C105" i="70"/>
  <c r="H104" i="70"/>
  <c r="C104" i="70"/>
  <c r="H103" i="70"/>
  <c r="C103" i="70"/>
  <c r="H102" i="70"/>
  <c r="C102" i="70"/>
  <c r="H101" i="70"/>
  <c r="C101" i="70"/>
  <c r="H100" i="70"/>
  <c r="C100" i="70"/>
  <c r="L99" i="70"/>
  <c r="K99" i="70"/>
  <c r="J99" i="70"/>
  <c r="I99" i="70"/>
  <c r="G99" i="70"/>
  <c r="F99" i="70"/>
  <c r="E99" i="70"/>
  <c r="D99" i="70"/>
  <c r="H98" i="70"/>
  <c r="C98" i="70"/>
  <c r="H97" i="70"/>
  <c r="C97" i="70"/>
  <c r="H96" i="70"/>
  <c r="C96" i="70"/>
  <c r="H95" i="70"/>
  <c r="C95" i="70"/>
  <c r="H94" i="70"/>
  <c r="C94" i="70"/>
  <c r="H93" i="70"/>
  <c r="C93" i="70"/>
  <c r="H92" i="70"/>
  <c r="C92" i="70"/>
  <c r="L91" i="70"/>
  <c r="K91" i="70"/>
  <c r="J91" i="70"/>
  <c r="J83" i="70" s="1"/>
  <c r="I91" i="70"/>
  <c r="G91" i="70"/>
  <c r="F91" i="70"/>
  <c r="E91" i="70"/>
  <c r="C91" i="70" s="1"/>
  <c r="D91" i="70"/>
  <c r="H90" i="70"/>
  <c r="C90" i="70"/>
  <c r="H89" i="70"/>
  <c r="C89" i="70"/>
  <c r="H88" i="70"/>
  <c r="C88" i="70"/>
  <c r="H87" i="70"/>
  <c r="C87" i="70"/>
  <c r="H86" i="70"/>
  <c r="C86" i="70"/>
  <c r="L85" i="70"/>
  <c r="L83" i="70" s="1"/>
  <c r="K85" i="70"/>
  <c r="J85" i="70"/>
  <c r="I85" i="70"/>
  <c r="G85" i="70"/>
  <c r="F85" i="70"/>
  <c r="E85" i="70"/>
  <c r="D85" i="70"/>
  <c r="H84" i="70"/>
  <c r="C84" i="70"/>
  <c r="F83" i="70"/>
  <c r="D83" i="70"/>
  <c r="H82" i="70"/>
  <c r="C82" i="70"/>
  <c r="H81" i="70"/>
  <c r="C81" i="70"/>
  <c r="L80" i="70"/>
  <c r="K80" i="70"/>
  <c r="J80" i="70"/>
  <c r="I80" i="70"/>
  <c r="G80" i="70"/>
  <c r="F80" i="70"/>
  <c r="E80" i="70"/>
  <c r="D80" i="70"/>
  <c r="C80" i="70" s="1"/>
  <c r="H79" i="70"/>
  <c r="C79" i="70"/>
  <c r="H78" i="70"/>
  <c r="C78" i="70"/>
  <c r="L77" i="70"/>
  <c r="K77" i="70"/>
  <c r="J77" i="70"/>
  <c r="I77" i="70"/>
  <c r="G77" i="70"/>
  <c r="F77" i="70"/>
  <c r="F76" i="70" s="1"/>
  <c r="F75" i="70" s="1"/>
  <c r="E77" i="70"/>
  <c r="D77" i="70"/>
  <c r="L76" i="70"/>
  <c r="G76" i="70"/>
  <c r="D76" i="70"/>
  <c r="H74" i="70"/>
  <c r="C74" i="70"/>
  <c r="H73" i="70"/>
  <c r="C73" i="70"/>
  <c r="H72" i="70"/>
  <c r="C72" i="70"/>
  <c r="H71" i="70"/>
  <c r="C71" i="70"/>
  <c r="H70" i="70"/>
  <c r="C70" i="70"/>
  <c r="L69" i="70"/>
  <c r="L67" i="70" s="1"/>
  <c r="K69" i="70"/>
  <c r="K67" i="70" s="1"/>
  <c r="J69" i="70"/>
  <c r="I69" i="70"/>
  <c r="G69" i="70"/>
  <c r="G67" i="70" s="1"/>
  <c r="F69" i="70"/>
  <c r="F67" i="70" s="1"/>
  <c r="E69" i="70"/>
  <c r="D69" i="70"/>
  <c r="H68" i="70"/>
  <c r="C68" i="70"/>
  <c r="J67" i="70"/>
  <c r="D67" i="70"/>
  <c r="H66" i="70"/>
  <c r="C66" i="70"/>
  <c r="H65" i="70"/>
  <c r="C65" i="70"/>
  <c r="H64" i="70"/>
  <c r="C64" i="70"/>
  <c r="H63" i="70"/>
  <c r="C63" i="70"/>
  <c r="H62" i="70"/>
  <c r="C62" i="70"/>
  <c r="H61" i="70"/>
  <c r="C61" i="70"/>
  <c r="H60" i="70"/>
  <c r="C60" i="70"/>
  <c r="H59" i="70"/>
  <c r="C59" i="70"/>
  <c r="L58" i="70"/>
  <c r="L54" i="70" s="1"/>
  <c r="L53" i="70" s="1"/>
  <c r="K58" i="70"/>
  <c r="J58" i="70"/>
  <c r="I58" i="70"/>
  <c r="G58" i="70"/>
  <c r="F58" i="70"/>
  <c r="E58" i="70"/>
  <c r="D58" i="70"/>
  <c r="C58" i="70"/>
  <c r="H57" i="70"/>
  <c r="C57" i="70"/>
  <c r="H56" i="70"/>
  <c r="C56" i="70"/>
  <c r="L55" i="70"/>
  <c r="K55" i="70"/>
  <c r="J55" i="70"/>
  <c r="I55" i="70"/>
  <c r="G55" i="70"/>
  <c r="G54" i="70" s="1"/>
  <c r="F55" i="70"/>
  <c r="E55" i="70"/>
  <c r="D55" i="70"/>
  <c r="D54" i="70" s="1"/>
  <c r="D53" i="70" s="1"/>
  <c r="J54" i="70"/>
  <c r="J53" i="70" s="1"/>
  <c r="F54" i="70"/>
  <c r="F53" i="70" s="1"/>
  <c r="H47" i="70"/>
  <c r="C47" i="70"/>
  <c r="H46" i="70"/>
  <c r="C46" i="70"/>
  <c r="L45" i="70"/>
  <c r="G45" i="70"/>
  <c r="C45" i="70"/>
  <c r="H44" i="70"/>
  <c r="C44" i="70"/>
  <c r="K43" i="70"/>
  <c r="J43" i="70"/>
  <c r="H43" i="70" s="1"/>
  <c r="I43" i="70"/>
  <c r="F43" i="70"/>
  <c r="E43" i="70"/>
  <c r="D43" i="70"/>
  <c r="H42" i="70"/>
  <c r="C42" i="70"/>
  <c r="I41" i="70"/>
  <c r="H41" i="70"/>
  <c r="D41" i="70"/>
  <c r="C41" i="70" s="1"/>
  <c r="H40" i="70"/>
  <c r="C40" i="70"/>
  <c r="H39" i="70"/>
  <c r="C39" i="70"/>
  <c r="H38" i="70"/>
  <c r="C38" i="70"/>
  <c r="H37" i="70"/>
  <c r="C37" i="70"/>
  <c r="K36" i="70"/>
  <c r="H36" i="70"/>
  <c r="F36" i="70"/>
  <c r="C36" i="70" s="1"/>
  <c r="H35" i="70"/>
  <c r="C35" i="70"/>
  <c r="H34" i="70"/>
  <c r="C34" i="70"/>
  <c r="K33" i="70"/>
  <c r="H33" i="70"/>
  <c r="F33" i="70"/>
  <c r="C33" i="70" s="1"/>
  <c r="H32" i="70"/>
  <c r="C32" i="70"/>
  <c r="K31" i="70"/>
  <c r="K26" i="70" s="1"/>
  <c r="F31" i="70"/>
  <c r="C31" i="70"/>
  <c r="H30" i="70"/>
  <c r="C30" i="70"/>
  <c r="H29" i="70"/>
  <c r="C29" i="70"/>
  <c r="H28" i="70"/>
  <c r="C28" i="70"/>
  <c r="K27" i="70"/>
  <c r="H27" i="70"/>
  <c r="F27" i="70"/>
  <c r="C27" i="70" s="1"/>
  <c r="H25" i="70"/>
  <c r="C25" i="70"/>
  <c r="C24" i="70"/>
  <c r="H23" i="70"/>
  <c r="C23" i="70"/>
  <c r="H22" i="70"/>
  <c r="C22" i="70"/>
  <c r="L21" i="70"/>
  <c r="L275" i="70" s="1"/>
  <c r="L274" i="70" s="1"/>
  <c r="K21" i="70"/>
  <c r="J21" i="70"/>
  <c r="J275" i="70" s="1"/>
  <c r="I21" i="70"/>
  <c r="G21" i="70"/>
  <c r="F21" i="70"/>
  <c r="F275" i="70" s="1"/>
  <c r="E21" i="70"/>
  <c r="D21" i="70"/>
  <c r="C21" i="70"/>
  <c r="H284" i="69"/>
  <c r="C284" i="69"/>
  <c r="H283" i="69"/>
  <c r="C283" i="69"/>
  <c r="H282" i="69"/>
  <c r="C282" i="69"/>
  <c r="H281" i="69"/>
  <c r="C281" i="69"/>
  <c r="H280" i="69"/>
  <c r="C280" i="69"/>
  <c r="H279" i="69"/>
  <c r="C279" i="69"/>
  <c r="H278" i="69"/>
  <c r="C278" i="69"/>
  <c r="H277" i="69"/>
  <c r="H276" i="69" s="1"/>
  <c r="C277" i="69"/>
  <c r="L276" i="69"/>
  <c r="K276" i="69"/>
  <c r="J276" i="69"/>
  <c r="I276" i="69"/>
  <c r="G276" i="69"/>
  <c r="F276" i="69"/>
  <c r="E276" i="69"/>
  <c r="D276" i="69"/>
  <c r="C276" i="69"/>
  <c r="H271" i="69"/>
  <c r="C271" i="69"/>
  <c r="H270" i="69"/>
  <c r="C270" i="69"/>
  <c r="L269" i="69"/>
  <c r="K269" i="69"/>
  <c r="J269" i="69"/>
  <c r="I269" i="69"/>
  <c r="G269" i="69"/>
  <c r="F269" i="69"/>
  <c r="E269" i="69"/>
  <c r="D269" i="69"/>
  <c r="H268" i="69"/>
  <c r="C268" i="69"/>
  <c r="L267" i="69"/>
  <c r="K267" i="69"/>
  <c r="J267" i="69"/>
  <c r="I267" i="69"/>
  <c r="G267" i="69"/>
  <c r="G266" i="69" s="1"/>
  <c r="G265" i="69" s="1"/>
  <c r="F267" i="69"/>
  <c r="E267" i="69"/>
  <c r="D267" i="69"/>
  <c r="L266" i="69"/>
  <c r="L265" i="69" s="1"/>
  <c r="K266" i="69"/>
  <c r="K265" i="69" s="1"/>
  <c r="J266" i="69"/>
  <c r="J265" i="69" s="1"/>
  <c r="F266" i="69"/>
  <c r="D266" i="69"/>
  <c r="F265" i="69"/>
  <c r="D265" i="69"/>
  <c r="H264" i="69"/>
  <c r="C264" i="69"/>
  <c r="L263" i="69"/>
  <c r="K263" i="69"/>
  <c r="J263" i="69"/>
  <c r="I263" i="69"/>
  <c r="G263" i="69"/>
  <c r="F263" i="69"/>
  <c r="E263" i="69"/>
  <c r="D263" i="69"/>
  <c r="H262" i="69"/>
  <c r="C262" i="69"/>
  <c r="H261" i="69"/>
  <c r="C261" i="69"/>
  <c r="H260" i="69"/>
  <c r="C260" i="69"/>
  <c r="H259" i="69"/>
  <c r="C259" i="69"/>
  <c r="H258" i="69"/>
  <c r="C258" i="69"/>
  <c r="L257" i="69"/>
  <c r="K257" i="69"/>
  <c r="J257" i="69"/>
  <c r="J253" i="69" s="1"/>
  <c r="J252" i="69" s="1"/>
  <c r="I257" i="69"/>
  <c r="G257" i="69"/>
  <c r="F257" i="69"/>
  <c r="E257" i="69"/>
  <c r="C257" i="69" s="1"/>
  <c r="D257" i="69"/>
  <c r="H256" i="69"/>
  <c r="C256" i="69"/>
  <c r="H255" i="69"/>
  <c r="C255" i="69"/>
  <c r="H254" i="69"/>
  <c r="C254" i="69"/>
  <c r="L253" i="69"/>
  <c r="K253" i="69"/>
  <c r="I253" i="69"/>
  <c r="G253" i="69"/>
  <c r="G252" i="69" s="1"/>
  <c r="F253" i="69"/>
  <c r="D253" i="69"/>
  <c r="L252" i="69"/>
  <c r="K252" i="69"/>
  <c r="F252" i="69"/>
  <c r="D252" i="69"/>
  <c r="H251" i="69"/>
  <c r="C251" i="69"/>
  <c r="L250" i="69"/>
  <c r="K250" i="69"/>
  <c r="J250" i="69"/>
  <c r="I250" i="69"/>
  <c r="G250" i="69"/>
  <c r="F250" i="69"/>
  <c r="E250" i="69"/>
  <c r="D250" i="69"/>
  <c r="C250" i="69"/>
  <c r="H249" i="69"/>
  <c r="C249" i="69"/>
  <c r="H248" i="69"/>
  <c r="C248" i="69"/>
  <c r="H247" i="69"/>
  <c r="C247" i="69"/>
  <c r="H246" i="69"/>
  <c r="C246" i="69"/>
  <c r="L245" i="69"/>
  <c r="K245" i="69"/>
  <c r="J245" i="69"/>
  <c r="I245" i="69"/>
  <c r="H245" i="69" s="1"/>
  <c r="G245" i="69"/>
  <c r="F245" i="69"/>
  <c r="E245" i="69"/>
  <c r="D245" i="69"/>
  <c r="H244" i="69"/>
  <c r="C244" i="69"/>
  <c r="H243" i="69"/>
  <c r="C243" i="69"/>
  <c r="H242" i="69"/>
  <c r="C242" i="69"/>
  <c r="L241" i="69"/>
  <c r="K241" i="69"/>
  <c r="J241" i="69"/>
  <c r="I241" i="69"/>
  <c r="G241" i="69"/>
  <c r="F241" i="69"/>
  <c r="F240" i="69" s="1"/>
  <c r="E241" i="69"/>
  <c r="D241" i="69"/>
  <c r="L240" i="69"/>
  <c r="K240" i="69"/>
  <c r="J240" i="69"/>
  <c r="G240" i="69"/>
  <c r="D240" i="69"/>
  <c r="H239" i="69"/>
  <c r="C239" i="69"/>
  <c r="H238" i="69"/>
  <c r="C238" i="69"/>
  <c r="H237" i="69"/>
  <c r="C237" i="69"/>
  <c r="H236" i="69"/>
  <c r="C236" i="69"/>
  <c r="H235" i="69"/>
  <c r="C235" i="69"/>
  <c r="H234" i="69"/>
  <c r="C234" i="69"/>
  <c r="L233" i="69"/>
  <c r="K233" i="69"/>
  <c r="J233" i="69"/>
  <c r="I233" i="69"/>
  <c r="G233" i="69"/>
  <c r="F233" i="69"/>
  <c r="E233" i="69"/>
  <c r="D233" i="69"/>
  <c r="D232" i="69" s="1"/>
  <c r="L232" i="69"/>
  <c r="K232" i="69"/>
  <c r="J232" i="69"/>
  <c r="G232" i="69"/>
  <c r="F232" i="69"/>
  <c r="H231" i="69"/>
  <c r="C231" i="69"/>
  <c r="H230" i="69"/>
  <c r="C230" i="69"/>
  <c r="H229" i="69"/>
  <c r="C229" i="69"/>
  <c r="H228" i="69"/>
  <c r="C228" i="69"/>
  <c r="L227" i="69"/>
  <c r="K227" i="69"/>
  <c r="J227" i="69"/>
  <c r="I227" i="69"/>
  <c r="G227" i="69"/>
  <c r="F227" i="69"/>
  <c r="F212" i="69" s="1"/>
  <c r="F211" i="69" s="1"/>
  <c r="E227" i="69"/>
  <c r="D227" i="69"/>
  <c r="H226" i="69"/>
  <c r="C226" i="69"/>
  <c r="H225" i="69"/>
  <c r="C225" i="69"/>
  <c r="H224" i="69"/>
  <c r="C224" i="69"/>
  <c r="H223" i="69"/>
  <c r="C223" i="69"/>
  <c r="H222" i="69"/>
  <c r="C222" i="69"/>
  <c r="H221" i="69"/>
  <c r="C221" i="69"/>
  <c r="H220" i="69"/>
  <c r="C220" i="69"/>
  <c r="L219" i="69"/>
  <c r="K219" i="69"/>
  <c r="J219" i="69"/>
  <c r="I219" i="69"/>
  <c r="G219" i="69"/>
  <c r="F219" i="69"/>
  <c r="E219" i="69"/>
  <c r="D219" i="69"/>
  <c r="H218" i="69"/>
  <c r="C218" i="69"/>
  <c r="H217" i="69"/>
  <c r="C217" i="69"/>
  <c r="L216" i="69"/>
  <c r="K216" i="69"/>
  <c r="J216" i="69"/>
  <c r="I216" i="69"/>
  <c r="H216" i="69" s="1"/>
  <c r="G216" i="69"/>
  <c r="F216" i="69"/>
  <c r="E216" i="69"/>
  <c r="D216" i="69"/>
  <c r="C216" i="69" s="1"/>
  <c r="H215" i="69"/>
  <c r="C215" i="69"/>
  <c r="L214" i="69"/>
  <c r="L212" i="69" s="1"/>
  <c r="L211" i="69" s="1"/>
  <c r="K214" i="69"/>
  <c r="J214" i="69"/>
  <c r="I214" i="69"/>
  <c r="G214" i="69"/>
  <c r="G212" i="69" s="1"/>
  <c r="F214" i="69"/>
  <c r="E214" i="69"/>
  <c r="D214" i="69"/>
  <c r="C214" i="69"/>
  <c r="H213" i="69"/>
  <c r="C213" i="69"/>
  <c r="K212" i="69"/>
  <c r="K211" i="69" s="1"/>
  <c r="J212" i="69"/>
  <c r="J211" i="69"/>
  <c r="H210" i="69"/>
  <c r="C210" i="69"/>
  <c r="H209" i="69"/>
  <c r="C209" i="69"/>
  <c r="L208" i="69"/>
  <c r="L187" i="69" s="1"/>
  <c r="L182" i="69" s="1"/>
  <c r="K208" i="69"/>
  <c r="J208" i="69"/>
  <c r="I208" i="69"/>
  <c r="G208" i="69"/>
  <c r="F208" i="69"/>
  <c r="E208" i="69"/>
  <c r="D208" i="69"/>
  <c r="C208" i="69"/>
  <c r="H207" i="69"/>
  <c r="C207" i="69"/>
  <c r="H206" i="69"/>
  <c r="C206" i="69"/>
  <c r="H205" i="69"/>
  <c r="C205" i="69"/>
  <c r="H204" i="69"/>
  <c r="C204" i="69"/>
  <c r="H203" i="69"/>
  <c r="C203" i="69"/>
  <c r="H202" i="69"/>
  <c r="C202" i="69"/>
  <c r="H201" i="69"/>
  <c r="C201" i="69"/>
  <c r="H200" i="69"/>
  <c r="C200" i="69"/>
  <c r="L199" i="69"/>
  <c r="K199" i="69"/>
  <c r="J199" i="69"/>
  <c r="I199" i="69"/>
  <c r="H199" i="69" s="1"/>
  <c r="G199" i="69"/>
  <c r="F199" i="69"/>
  <c r="E199" i="69"/>
  <c r="D199" i="69"/>
  <c r="H198" i="69"/>
  <c r="C198" i="69"/>
  <c r="H197" i="69"/>
  <c r="C197" i="69"/>
  <c r="H196" i="69"/>
  <c r="C196" i="69"/>
  <c r="H195" i="69"/>
  <c r="C195" i="69"/>
  <c r="H194" i="69"/>
  <c r="C194" i="69"/>
  <c r="H193" i="69"/>
  <c r="C193" i="69"/>
  <c r="H192" i="69"/>
  <c r="C192" i="69"/>
  <c r="H191" i="69"/>
  <c r="C191" i="69"/>
  <c r="H190" i="69"/>
  <c r="C190" i="69"/>
  <c r="H189" i="69"/>
  <c r="C189" i="69"/>
  <c r="L188" i="69"/>
  <c r="K188" i="69"/>
  <c r="K187" i="69" s="1"/>
  <c r="J188" i="69"/>
  <c r="I188" i="69"/>
  <c r="H188" i="69" s="1"/>
  <c r="G188" i="69"/>
  <c r="F188" i="69"/>
  <c r="F187" i="69" s="1"/>
  <c r="F182" i="69" s="1"/>
  <c r="E188" i="69"/>
  <c r="D188" i="69"/>
  <c r="C188" i="69" s="1"/>
  <c r="J187" i="69"/>
  <c r="I187" i="69"/>
  <c r="E187" i="69"/>
  <c r="H186" i="69"/>
  <c r="C186" i="69"/>
  <c r="H185" i="69"/>
  <c r="C185" i="69"/>
  <c r="H184" i="69"/>
  <c r="C184" i="69"/>
  <c r="L183" i="69"/>
  <c r="K183" i="69"/>
  <c r="J183" i="69"/>
  <c r="J182" i="69" s="1"/>
  <c r="I183" i="69"/>
  <c r="G183" i="69"/>
  <c r="F183" i="69"/>
  <c r="E183" i="69"/>
  <c r="D183" i="69"/>
  <c r="H180" i="69"/>
  <c r="C180" i="69"/>
  <c r="L179" i="69"/>
  <c r="K179" i="69"/>
  <c r="J179" i="69"/>
  <c r="I179" i="69"/>
  <c r="G179" i="69"/>
  <c r="G178" i="69" s="1"/>
  <c r="F179" i="69"/>
  <c r="E179" i="69"/>
  <c r="E178" i="69" s="1"/>
  <c r="D179" i="69"/>
  <c r="L178" i="69"/>
  <c r="L174" i="69" s="1"/>
  <c r="K178" i="69"/>
  <c r="J178" i="69"/>
  <c r="F178" i="69"/>
  <c r="D178" i="69"/>
  <c r="H177" i="69"/>
  <c r="C177" i="69"/>
  <c r="H176" i="69"/>
  <c r="C176" i="69"/>
  <c r="L175" i="69"/>
  <c r="K175" i="69"/>
  <c r="J175" i="69"/>
  <c r="J174" i="69" s="1"/>
  <c r="I175" i="69"/>
  <c r="G175" i="69"/>
  <c r="F175" i="69"/>
  <c r="E175" i="69"/>
  <c r="E174" i="69" s="1"/>
  <c r="D175" i="69"/>
  <c r="F174" i="69"/>
  <c r="D174" i="69"/>
  <c r="H173" i="69"/>
  <c r="C173" i="69"/>
  <c r="H172" i="69"/>
  <c r="C172" i="69"/>
  <c r="L171" i="69"/>
  <c r="K171" i="69"/>
  <c r="J171" i="69"/>
  <c r="I171" i="69"/>
  <c r="G171" i="69"/>
  <c r="F171" i="69"/>
  <c r="E171" i="69"/>
  <c r="C171" i="69" s="1"/>
  <c r="D171" i="69"/>
  <c r="H170" i="69"/>
  <c r="C170" i="69"/>
  <c r="H169" i="69"/>
  <c r="C169" i="69"/>
  <c r="H168" i="69"/>
  <c r="C168" i="69"/>
  <c r="H167" i="69"/>
  <c r="C167" i="69"/>
  <c r="L166" i="69"/>
  <c r="K166" i="69"/>
  <c r="J166" i="69"/>
  <c r="J161" i="69" s="1"/>
  <c r="J160" i="69" s="1"/>
  <c r="I166" i="69"/>
  <c r="G166" i="69"/>
  <c r="F166" i="69"/>
  <c r="E166" i="69"/>
  <c r="E161" i="69" s="1"/>
  <c r="E160" i="69" s="1"/>
  <c r="D166" i="69"/>
  <c r="C166" i="69" s="1"/>
  <c r="H165" i="69"/>
  <c r="C165" i="69"/>
  <c r="H164" i="69"/>
  <c r="C164" i="69"/>
  <c r="H163" i="69"/>
  <c r="C163" i="69"/>
  <c r="L162" i="69"/>
  <c r="L161" i="69" s="1"/>
  <c r="L160" i="69" s="1"/>
  <c r="K162" i="69"/>
  <c r="J162" i="69"/>
  <c r="I162" i="69"/>
  <c r="I161" i="69" s="1"/>
  <c r="G162" i="69"/>
  <c r="G161" i="69" s="1"/>
  <c r="G160" i="69" s="1"/>
  <c r="F162" i="69"/>
  <c r="E162" i="69"/>
  <c r="D162" i="69"/>
  <c r="D161" i="69" s="1"/>
  <c r="F161" i="69"/>
  <c r="F160" i="69" s="1"/>
  <c r="H159" i="69"/>
  <c r="C159" i="69"/>
  <c r="H158" i="69"/>
  <c r="C158" i="69"/>
  <c r="H157" i="69"/>
  <c r="C157" i="69"/>
  <c r="H156" i="69"/>
  <c r="C156" i="69"/>
  <c r="H155" i="69"/>
  <c r="C155" i="69"/>
  <c r="H154" i="69"/>
  <c r="C154" i="69"/>
  <c r="L153" i="69"/>
  <c r="K153" i="69"/>
  <c r="J153" i="69"/>
  <c r="J152" i="69" s="1"/>
  <c r="I153" i="69"/>
  <c r="G153" i="69"/>
  <c r="F153" i="69"/>
  <c r="F152" i="69" s="1"/>
  <c r="E153" i="69"/>
  <c r="D153" i="69"/>
  <c r="L152" i="69"/>
  <c r="K152" i="69"/>
  <c r="G152" i="69"/>
  <c r="D152" i="69"/>
  <c r="H151" i="69"/>
  <c r="C151" i="69"/>
  <c r="H150" i="69"/>
  <c r="C150" i="69"/>
  <c r="H149" i="69"/>
  <c r="C149" i="69"/>
  <c r="H148" i="69"/>
  <c r="C148" i="69"/>
  <c r="L147" i="69"/>
  <c r="K147" i="69"/>
  <c r="J147" i="69"/>
  <c r="I147" i="69"/>
  <c r="G147" i="69"/>
  <c r="F147" i="69"/>
  <c r="E147" i="69"/>
  <c r="D147" i="69"/>
  <c r="H146" i="69"/>
  <c r="C146" i="69"/>
  <c r="H145" i="69"/>
  <c r="C145" i="69"/>
  <c r="H144" i="69"/>
  <c r="C144" i="69"/>
  <c r="H143" i="69"/>
  <c r="C143" i="69"/>
  <c r="H142" i="69"/>
  <c r="C142" i="69"/>
  <c r="H141" i="69"/>
  <c r="C141" i="69"/>
  <c r="H140" i="69"/>
  <c r="C140" i="69"/>
  <c r="H139" i="69"/>
  <c r="C139" i="69"/>
  <c r="L138" i="69"/>
  <c r="K138" i="69"/>
  <c r="H138" i="69" s="1"/>
  <c r="J138" i="69"/>
  <c r="I138" i="69"/>
  <c r="G138" i="69"/>
  <c r="F138" i="69"/>
  <c r="E138" i="69"/>
  <c r="D138" i="69"/>
  <c r="C138" i="69" s="1"/>
  <c r="H137" i="69"/>
  <c r="C137" i="69"/>
  <c r="H136" i="69"/>
  <c r="C136" i="69"/>
  <c r="H135" i="69"/>
  <c r="C135" i="69"/>
  <c r="L134" i="69"/>
  <c r="K134" i="69"/>
  <c r="J134" i="69"/>
  <c r="I134" i="69"/>
  <c r="G134" i="69"/>
  <c r="F134" i="69"/>
  <c r="E134" i="69"/>
  <c r="C134" i="69" s="1"/>
  <c r="D134" i="69"/>
  <c r="H133" i="69"/>
  <c r="C133" i="69"/>
  <c r="H132" i="69"/>
  <c r="C132" i="69"/>
  <c r="L131" i="69"/>
  <c r="K131" i="69"/>
  <c r="J131" i="69"/>
  <c r="I131" i="69"/>
  <c r="G131" i="69"/>
  <c r="F131" i="69"/>
  <c r="E131" i="69"/>
  <c r="D131" i="69"/>
  <c r="H130" i="69"/>
  <c r="C130" i="69"/>
  <c r="H129" i="69"/>
  <c r="C129" i="69"/>
  <c r="H128" i="69"/>
  <c r="C128" i="69"/>
  <c r="H127" i="69"/>
  <c r="C127" i="69"/>
  <c r="L126" i="69"/>
  <c r="K126" i="69"/>
  <c r="K120" i="69" s="1"/>
  <c r="J126" i="69"/>
  <c r="I126" i="69"/>
  <c r="G126" i="69"/>
  <c r="F126" i="69"/>
  <c r="F120" i="69" s="1"/>
  <c r="E126" i="69"/>
  <c r="D126" i="69"/>
  <c r="C126" i="69" s="1"/>
  <c r="H125" i="69"/>
  <c r="C125" i="69"/>
  <c r="H124" i="69"/>
  <c r="C124" i="69"/>
  <c r="H123" i="69"/>
  <c r="C123" i="69"/>
  <c r="H122" i="69"/>
  <c r="C122" i="69"/>
  <c r="L121" i="69"/>
  <c r="K121" i="69"/>
  <c r="J121" i="69"/>
  <c r="J120" i="69" s="1"/>
  <c r="I121" i="69"/>
  <c r="G121" i="69"/>
  <c r="F121" i="69"/>
  <c r="E121" i="69"/>
  <c r="D121" i="69"/>
  <c r="L120" i="69"/>
  <c r="D120" i="69"/>
  <c r="H119" i="69"/>
  <c r="C119" i="69"/>
  <c r="H118" i="69"/>
  <c r="C118" i="69"/>
  <c r="H117" i="69"/>
  <c r="C117" i="69"/>
  <c r="H116" i="69"/>
  <c r="C116" i="69"/>
  <c r="H115" i="69"/>
  <c r="C115" i="69"/>
  <c r="L114" i="69"/>
  <c r="K114" i="69"/>
  <c r="J114" i="69"/>
  <c r="I114" i="69"/>
  <c r="G114" i="69"/>
  <c r="F114" i="69"/>
  <c r="E114" i="69"/>
  <c r="C114" i="69" s="1"/>
  <c r="D114" i="69"/>
  <c r="H113" i="69"/>
  <c r="C113" i="69"/>
  <c r="H112" i="69"/>
  <c r="C112" i="69"/>
  <c r="H111" i="69"/>
  <c r="C111" i="69"/>
  <c r="H110" i="69"/>
  <c r="C110" i="69"/>
  <c r="H109" i="69"/>
  <c r="C109" i="69"/>
  <c r="L108" i="69"/>
  <c r="K108" i="69"/>
  <c r="J108" i="69"/>
  <c r="I108" i="69"/>
  <c r="H108" i="69" s="1"/>
  <c r="G108" i="69"/>
  <c r="F108" i="69"/>
  <c r="E108" i="69"/>
  <c r="D108" i="69"/>
  <c r="C108" i="69" s="1"/>
  <c r="H107" i="69"/>
  <c r="C107" i="69"/>
  <c r="H106" i="69"/>
  <c r="C106" i="69"/>
  <c r="H105" i="69"/>
  <c r="C105" i="69"/>
  <c r="H104" i="69"/>
  <c r="C104" i="69"/>
  <c r="H103" i="69"/>
  <c r="C103" i="69"/>
  <c r="H102" i="69"/>
  <c r="C102" i="69"/>
  <c r="H101" i="69"/>
  <c r="C101" i="69"/>
  <c r="H100" i="69"/>
  <c r="C100" i="69"/>
  <c r="L99" i="69"/>
  <c r="K99" i="69"/>
  <c r="J99" i="69"/>
  <c r="I99" i="69"/>
  <c r="G99" i="69"/>
  <c r="F99" i="69"/>
  <c r="E99" i="69"/>
  <c r="C99" i="69" s="1"/>
  <c r="D99" i="69"/>
  <c r="H98" i="69"/>
  <c r="C98" i="69"/>
  <c r="H97" i="69"/>
  <c r="C97" i="69"/>
  <c r="H96" i="69"/>
  <c r="C96" i="69"/>
  <c r="H95" i="69"/>
  <c r="C95" i="69"/>
  <c r="H94" i="69"/>
  <c r="C94" i="69"/>
  <c r="H93" i="69"/>
  <c r="C93" i="69"/>
  <c r="H92" i="69"/>
  <c r="C92" i="69"/>
  <c r="L91" i="69"/>
  <c r="K91" i="69"/>
  <c r="J91" i="69"/>
  <c r="I91" i="69"/>
  <c r="G91" i="69"/>
  <c r="F91" i="69"/>
  <c r="E91" i="69"/>
  <c r="D91" i="69"/>
  <c r="H90" i="69"/>
  <c r="C90" i="69"/>
  <c r="H89" i="69"/>
  <c r="C89" i="69"/>
  <c r="H88" i="69"/>
  <c r="C88" i="69"/>
  <c r="H87" i="69"/>
  <c r="C87" i="69"/>
  <c r="H86" i="69"/>
  <c r="C86" i="69"/>
  <c r="L85" i="69"/>
  <c r="K85" i="69"/>
  <c r="J85" i="69"/>
  <c r="J83" i="69" s="1"/>
  <c r="I85" i="69"/>
  <c r="G85" i="69"/>
  <c r="F85" i="69"/>
  <c r="E85" i="69"/>
  <c r="C85" i="69" s="1"/>
  <c r="D85" i="69"/>
  <c r="H84" i="69"/>
  <c r="C84" i="69"/>
  <c r="L83" i="69"/>
  <c r="F83" i="69"/>
  <c r="D83" i="69"/>
  <c r="H82" i="69"/>
  <c r="C82" i="69"/>
  <c r="H81" i="69"/>
  <c r="C81" i="69"/>
  <c r="L80" i="69"/>
  <c r="K80" i="69"/>
  <c r="J80" i="69"/>
  <c r="I80" i="69"/>
  <c r="G80" i="69"/>
  <c r="F80" i="69"/>
  <c r="E80" i="69"/>
  <c r="D80" i="69"/>
  <c r="C80" i="69" s="1"/>
  <c r="H79" i="69"/>
  <c r="C79" i="69"/>
  <c r="H78" i="69"/>
  <c r="C78" i="69"/>
  <c r="L77" i="69"/>
  <c r="K77" i="69"/>
  <c r="J77" i="69"/>
  <c r="J76" i="69" s="1"/>
  <c r="I77" i="69"/>
  <c r="G77" i="69"/>
  <c r="F77" i="69"/>
  <c r="F76" i="69" s="1"/>
  <c r="E77" i="69"/>
  <c r="D77" i="69"/>
  <c r="L76" i="69"/>
  <c r="G76" i="69"/>
  <c r="D76" i="69"/>
  <c r="D75" i="69" s="1"/>
  <c r="H74" i="69"/>
  <c r="C74" i="69"/>
  <c r="H73" i="69"/>
  <c r="C73" i="69"/>
  <c r="H72" i="69"/>
  <c r="C72" i="69"/>
  <c r="H71" i="69"/>
  <c r="C71" i="69"/>
  <c r="H70" i="69"/>
  <c r="C70" i="69"/>
  <c r="L69" i="69"/>
  <c r="L67" i="69" s="1"/>
  <c r="K69" i="69"/>
  <c r="K67" i="69" s="1"/>
  <c r="J69" i="69"/>
  <c r="I69" i="69"/>
  <c r="G69" i="69"/>
  <c r="G67" i="69" s="1"/>
  <c r="F69" i="69"/>
  <c r="F67" i="69" s="1"/>
  <c r="E69" i="69"/>
  <c r="D69" i="69"/>
  <c r="H68" i="69"/>
  <c r="C68" i="69"/>
  <c r="J67" i="69"/>
  <c r="I67" i="69"/>
  <c r="E67" i="69"/>
  <c r="D67" i="69"/>
  <c r="H66" i="69"/>
  <c r="C66" i="69"/>
  <c r="H65" i="69"/>
  <c r="C65" i="69"/>
  <c r="H64" i="69"/>
  <c r="C64" i="69"/>
  <c r="H63" i="69"/>
  <c r="C63" i="69"/>
  <c r="H62" i="69"/>
  <c r="C62" i="69"/>
  <c r="H61" i="69"/>
  <c r="C61" i="69"/>
  <c r="H60" i="69"/>
  <c r="C60" i="69"/>
  <c r="H59" i="69"/>
  <c r="C59" i="69"/>
  <c r="L58" i="69"/>
  <c r="K58" i="69"/>
  <c r="J58" i="69"/>
  <c r="I58" i="69"/>
  <c r="H58" i="69" s="1"/>
  <c r="G58" i="69"/>
  <c r="F58" i="69"/>
  <c r="E58" i="69"/>
  <c r="D58" i="69"/>
  <c r="C58" i="69" s="1"/>
  <c r="H57" i="69"/>
  <c r="C57" i="69"/>
  <c r="H56" i="69"/>
  <c r="C56" i="69"/>
  <c r="L55" i="69"/>
  <c r="K55" i="69"/>
  <c r="J55" i="69"/>
  <c r="J54" i="69" s="1"/>
  <c r="J53" i="69" s="1"/>
  <c r="I55" i="69"/>
  <c r="G55" i="69"/>
  <c r="F55" i="69"/>
  <c r="F54" i="69" s="1"/>
  <c r="E55" i="69"/>
  <c r="D55" i="69"/>
  <c r="L54" i="69"/>
  <c r="G54" i="69"/>
  <c r="D54" i="69"/>
  <c r="D53" i="69" s="1"/>
  <c r="H47" i="69"/>
  <c r="C47" i="69"/>
  <c r="H46" i="69"/>
  <c r="C46" i="69"/>
  <c r="L45" i="69"/>
  <c r="H45" i="69"/>
  <c r="G45" i="69"/>
  <c r="C45" i="69" s="1"/>
  <c r="H44" i="69"/>
  <c r="C44" i="69"/>
  <c r="K43" i="69"/>
  <c r="J43" i="69"/>
  <c r="I43" i="69"/>
  <c r="F43" i="69"/>
  <c r="E43" i="69"/>
  <c r="D43" i="69"/>
  <c r="C43" i="69" s="1"/>
  <c r="H42" i="69"/>
  <c r="C42" i="69"/>
  <c r="I41" i="69"/>
  <c r="H41" i="69" s="1"/>
  <c r="D41" i="69"/>
  <c r="C41" i="69" s="1"/>
  <c r="H40" i="69"/>
  <c r="C40" i="69"/>
  <c r="H39" i="69"/>
  <c r="C39" i="69"/>
  <c r="H38" i="69"/>
  <c r="C38" i="69"/>
  <c r="H37" i="69"/>
  <c r="C37" i="69"/>
  <c r="K36" i="69"/>
  <c r="H36" i="69" s="1"/>
  <c r="F36" i="69"/>
  <c r="C36" i="69" s="1"/>
  <c r="H35" i="69"/>
  <c r="C35" i="69"/>
  <c r="H34" i="69"/>
  <c r="C34" i="69"/>
  <c r="K33" i="69"/>
  <c r="H33" i="69" s="1"/>
  <c r="F33" i="69"/>
  <c r="C33" i="69" s="1"/>
  <c r="H32" i="69"/>
  <c r="C32" i="69"/>
  <c r="K31" i="69"/>
  <c r="H31" i="69" s="1"/>
  <c r="F31" i="69"/>
  <c r="H30" i="69"/>
  <c r="C30" i="69"/>
  <c r="H29" i="69"/>
  <c r="C29" i="69"/>
  <c r="H28" i="69"/>
  <c r="C28" i="69"/>
  <c r="K27" i="69"/>
  <c r="H27" i="69" s="1"/>
  <c r="F27" i="69"/>
  <c r="C27" i="69" s="1"/>
  <c r="H25" i="69"/>
  <c r="C25" i="69"/>
  <c r="C24" i="69"/>
  <c r="H23" i="69"/>
  <c r="C23" i="69"/>
  <c r="H22" i="69"/>
  <c r="C22" i="69"/>
  <c r="L21" i="69"/>
  <c r="L275" i="69" s="1"/>
  <c r="L274" i="69" s="1"/>
  <c r="K21" i="69"/>
  <c r="K275" i="69" s="1"/>
  <c r="K274" i="69" s="1"/>
  <c r="J21" i="69"/>
  <c r="I21" i="69"/>
  <c r="I275" i="69" s="1"/>
  <c r="I274" i="69" s="1"/>
  <c r="G21" i="69"/>
  <c r="G275" i="69" s="1"/>
  <c r="G274" i="69" s="1"/>
  <c r="F21" i="69"/>
  <c r="E21" i="69"/>
  <c r="D21" i="69"/>
  <c r="D275" i="69" s="1"/>
  <c r="D274" i="69" s="1"/>
  <c r="L20" i="69"/>
  <c r="E20" i="69"/>
  <c r="H284" i="68"/>
  <c r="C284" i="68"/>
  <c r="H283" i="68"/>
  <c r="C283" i="68"/>
  <c r="H282" i="68"/>
  <c r="C282" i="68"/>
  <c r="H281" i="68"/>
  <c r="C281" i="68"/>
  <c r="H280" i="68"/>
  <c r="C280" i="68"/>
  <c r="H279" i="68"/>
  <c r="C279" i="68"/>
  <c r="H278" i="68"/>
  <c r="C278" i="68"/>
  <c r="C276" i="68" s="1"/>
  <c r="H277" i="68"/>
  <c r="H276" i="68" s="1"/>
  <c r="C277" i="68"/>
  <c r="L276" i="68"/>
  <c r="K276" i="68"/>
  <c r="J276" i="68"/>
  <c r="I276" i="68"/>
  <c r="G276" i="68"/>
  <c r="F276" i="68"/>
  <c r="E276" i="68"/>
  <c r="D276" i="68"/>
  <c r="H271" i="68"/>
  <c r="C271" i="68"/>
  <c r="H270" i="68"/>
  <c r="C270" i="68"/>
  <c r="L269" i="68"/>
  <c r="K269" i="68"/>
  <c r="J269" i="68"/>
  <c r="I269" i="68"/>
  <c r="H269" i="68" s="1"/>
  <c r="G269" i="68"/>
  <c r="F269" i="68"/>
  <c r="E269" i="68"/>
  <c r="D269" i="68"/>
  <c r="H268" i="68"/>
  <c r="C268" i="68"/>
  <c r="L267" i="68"/>
  <c r="L266" i="68" s="1"/>
  <c r="L265" i="68" s="1"/>
  <c r="K267" i="68"/>
  <c r="J267" i="68"/>
  <c r="I267" i="68"/>
  <c r="I266" i="68" s="1"/>
  <c r="G267" i="68"/>
  <c r="F267" i="68"/>
  <c r="E267" i="68"/>
  <c r="E266" i="68" s="1"/>
  <c r="E265" i="68" s="1"/>
  <c r="D267" i="68"/>
  <c r="K266" i="68"/>
  <c r="K265" i="68" s="1"/>
  <c r="J266" i="68"/>
  <c r="J265" i="68" s="1"/>
  <c r="G266" i="68"/>
  <c r="G265" i="68" s="1"/>
  <c r="F266" i="68"/>
  <c r="F265" i="68" s="1"/>
  <c r="H264" i="68"/>
  <c r="C264" i="68"/>
  <c r="L263" i="68"/>
  <c r="K263" i="68"/>
  <c r="J263" i="68"/>
  <c r="I263" i="68"/>
  <c r="H263" i="68"/>
  <c r="G263" i="68"/>
  <c r="F263" i="68"/>
  <c r="E263" i="68"/>
  <c r="D263" i="68"/>
  <c r="C263" i="68" s="1"/>
  <c r="H262" i="68"/>
  <c r="C262" i="68"/>
  <c r="H261" i="68"/>
  <c r="C261" i="68"/>
  <c r="H260" i="68"/>
  <c r="C260" i="68"/>
  <c r="H259" i="68"/>
  <c r="C259" i="68"/>
  <c r="H258" i="68"/>
  <c r="C258" i="68"/>
  <c r="L257" i="68"/>
  <c r="L253" i="68" s="1"/>
  <c r="K257" i="68"/>
  <c r="K253" i="68" s="1"/>
  <c r="K252" i="68" s="1"/>
  <c r="J257" i="68"/>
  <c r="I257" i="68"/>
  <c r="G257" i="68"/>
  <c r="G253" i="68" s="1"/>
  <c r="G252" i="68" s="1"/>
  <c r="F257" i="68"/>
  <c r="E257" i="68"/>
  <c r="D257" i="68"/>
  <c r="H256" i="68"/>
  <c r="C256" i="68"/>
  <c r="H255" i="68"/>
  <c r="C255" i="68"/>
  <c r="H254" i="68"/>
  <c r="C254" i="68"/>
  <c r="J253" i="68"/>
  <c r="I253" i="68"/>
  <c r="I252" i="68" s="1"/>
  <c r="F253" i="68"/>
  <c r="E253" i="68"/>
  <c r="E252" i="68" s="1"/>
  <c r="J252" i="68"/>
  <c r="F252" i="68"/>
  <c r="H251" i="68"/>
  <c r="C251" i="68"/>
  <c r="L250" i="68"/>
  <c r="K250" i="68"/>
  <c r="J250" i="68"/>
  <c r="H250" i="68" s="1"/>
  <c r="I250" i="68"/>
  <c r="G250" i="68"/>
  <c r="F250" i="68"/>
  <c r="E250" i="68"/>
  <c r="D250" i="68"/>
  <c r="H249" i="68"/>
  <c r="C249" i="68"/>
  <c r="H248" i="68"/>
  <c r="C248" i="68"/>
  <c r="H247" i="68"/>
  <c r="C247" i="68"/>
  <c r="H246" i="68"/>
  <c r="C246" i="68"/>
  <c r="L245" i="68"/>
  <c r="K245" i="68"/>
  <c r="J245" i="68"/>
  <c r="J240" i="68" s="1"/>
  <c r="I245" i="68"/>
  <c r="G245" i="68"/>
  <c r="F245" i="68"/>
  <c r="E245" i="68"/>
  <c r="D245" i="68"/>
  <c r="H244" i="68"/>
  <c r="C244" i="68"/>
  <c r="H243" i="68"/>
  <c r="C243" i="68"/>
  <c r="H242" i="68"/>
  <c r="C242" i="68"/>
  <c r="L241" i="68"/>
  <c r="K241" i="68"/>
  <c r="J241" i="68"/>
  <c r="I241" i="68"/>
  <c r="I240" i="68" s="1"/>
  <c r="H241" i="68"/>
  <c r="G241" i="68"/>
  <c r="F241" i="68"/>
  <c r="E241" i="68"/>
  <c r="D241" i="68"/>
  <c r="K240" i="68"/>
  <c r="G240" i="68"/>
  <c r="F240" i="68"/>
  <c r="H239" i="68"/>
  <c r="C239" i="68"/>
  <c r="H238" i="68"/>
  <c r="C238" i="68"/>
  <c r="H237" i="68"/>
  <c r="C237" i="68"/>
  <c r="H236" i="68"/>
  <c r="C236" i="68"/>
  <c r="H235" i="68"/>
  <c r="C235" i="68"/>
  <c r="H234" i="68"/>
  <c r="C234" i="68"/>
  <c r="L233" i="68"/>
  <c r="L232" i="68" s="1"/>
  <c r="K233" i="68"/>
  <c r="J233" i="68"/>
  <c r="I233" i="68"/>
  <c r="I232" i="68" s="1"/>
  <c r="G233" i="68"/>
  <c r="F233" i="68"/>
  <c r="E233" i="68"/>
  <c r="E232" i="68" s="1"/>
  <c r="D233" i="68"/>
  <c r="K232" i="68"/>
  <c r="J232" i="68"/>
  <c r="G232" i="68"/>
  <c r="F232" i="68"/>
  <c r="H231" i="68"/>
  <c r="C231" i="68"/>
  <c r="H230" i="68"/>
  <c r="C230" i="68"/>
  <c r="H229" i="68"/>
  <c r="C229" i="68"/>
  <c r="H228" i="68"/>
  <c r="C228" i="68"/>
  <c r="L227" i="68"/>
  <c r="K227" i="68"/>
  <c r="J227" i="68"/>
  <c r="I227" i="68"/>
  <c r="H227" i="68" s="1"/>
  <c r="G227" i="68"/>
  <c r="F227" i="68"/>
  <c r="F212" i="68" s="1"/>
  <c r="F211" i="68" s="1"/>
  <c r="E227" i="68"/>
  <c r="D227" i="68"/>
  <c r="H226" i="68"/>
  <c r="C226" i="68"/>
  <c r="H225" i="68"/>
  <c r="C225" i="68"/>
  <c r="H224" i="68"/>
  <c r="C224" i="68"/>
  <c r="H223" i="68"/>
  <c r="C223" i="68"/>
  <c r="H222" i="68"/>
  <c r="C222" i="68"/>
  <c r="H221" i="68"/>
  <c r="C221" i="68"/>
  <c r="H220" i="68"/>
  <c r="C220" i="68"/>
  <c r="L219" i="68"/>
  <c r="K219" i="68"/>
  <c r="J219" i="68"/>
  <c r="I219" i="68"/>
  <c r="I212" i="68" s="1"/>
  <c r="G219" i="68"/>
  <c r="F219" i="68"/>
  <c r="E219" i="68"/>
  <c r="D219" i="68"/>
  <c r="H218" i="68"/>
  <c r="C218" i="68"/>
  <c r="H217" i="68"/>
  <c r="C217" i="68"/>
  <c r="L216" i="68"/>
  <c r="K216" i="68"/>
  <c r="J216" i="68"/>
  <c r="H216" i="68" s="1"/>
  <c r="I216" i="68"/>
  <c r="G216" i="68"/>
  <c r="F216" i="68"/>
  <c r="E216" i="68"/>
  <c r="D216" i="68"/>
  <c r="H215" i="68"/>
  <c r="C215" i="68"/>
  <c r="L214" i="68"/>
  <c r="K214" i="68"/>
  <c r="J214" i="68"/>
  <c r="I214" i="68"/>
  <c r="G214" i="68"/>
  <c r="F214" i="68"/>
  <c r="E214" i="68"/>
  <c r="D214" i="68"/>
  <c r="H213" i="68"/>
  <c r="C213" i="68"/>
  <c r="K212" i="68"/>
  <c r="K211" i="68" s="1"/>
  <c r="G212" i="68"/>
  <c r="G211" i="68" s="1"/>
  <c r="H210" i="68"/>
  <c r="C210" i="68"/>
  <c r="H209" i="68"/>
  <c r="C209" i="68"/>
  <c r="L208" i="68"/>
  <c r="K208" i="68"/>
  <c r="J208" i="68"/>
  <c r="H208" i="68" s="1"/>
  <c r="I208" i="68"/>
  <c r="G208" i="68"/>
  <c r="F208" i="68"/>
  <c r="E208" i="68"/>
  <c r="D208" i="68"/>
  <c r="H207" i="68"/>
  <c r="C207" i="68"/>
  <c r="H206" i="68"/>
  <c r="C206" i="68"/>
  <c r="H205" i="68"/>
  <c r="C205" i="68"/>
  <c r="H204" i="68"/>
  <c r="C204" i="68"/>
  <c r="H203" i="68"/>
  <c r="C203" i="68"/>
  <c r="H202" i="68"/>
  <c r="C202" i="68"/>
  <c r="H201" i="68"/>
  <c r="C201" i="68"/>
  <c r="H200" i="68"/>
  <c r="C200" i="68"/>
  <c r="L199" i="68"/>
  <c r="K199" i="68"/>
  <c r="J199" i="68"/>
  <c r="I199" i="68"/>
  <c r="G199" i="68"/>
  <c r="F199" i="68"/>
  <c r="E199" i="68"/>
  <c r="D199" i="68"/>
  <c r="H198" i="68"/>
  <c r="C198" i="68"/>
  <c r="H197" i="68"/>
  <c r="C197" i="68"/>
  <c r="H196" i="68"/>
  <c r="C196" i="68"/>
  <c r="H195" i="68"/>
  <c r="C195" i="68"/>
  <c r="H194" i="68"/>
  <c r="C194" i="68"/>
  <c r="H193" i="68"/>
  <c r="C193" i="68"/>
  <c r="H192" i="68"/>
  <c r="C192" i="68"/>
  <c r="H191" i="68"/>
  <c r="C191" i="68"/>
  <c r="H190" i="68"/>
  <c r="C190" i="68"/>
  <c r="H189" i="68"/>
  <c r="C189" i="68"/>
  <c r="L188" i="68"/>
  <c r="K188" i="68"/>
  <c r="K187" i="68" s="1"/>
  <c r="J188" i="68"/>
  <c r="I188" i="68"/>
  <c r="G188" i="68"/>
  <c r="G187" i="68" s="1"/>
  <c r="F188" i="68"/>
  <c r="F187" i="68" s="1"/>
  <c r="E188" i="68"/>
  <c r="E187" i="68" s="1"/>
  <c r="D188" i="68"/>
  <c r="I187" i="68"/>
  <c r="H186" i="68"/>
  <c r="C186" i="68"/>
  <c r="H185" i="68"/>
  <c r="C185" i="68"/>
  <c r="H184" i="68"/>
  <c r="C184" i="68"/>
  <c r="L183" i="68"/>
  <c r="K183" i="68"/>
  <c r="J183" i="68"/>
  <c r="I183" i="68"/>
  <c r="G183" i="68"/>
  <c r="F183" i="68"/>
  <c r="E183" i="68"/>
  <c r="D183" i="68"/>
  <c r="F182" i="68"/>
  <c r="H180" i="68"/>
  <c r="C180" i="68"/>
  <c r="L179" i="68"/>
  <c r="L178" i="68" s="1"/>
  <c r="K179" i="68"/>
  <c r="K178" i="68" s="1"/>
  <c r="K174" i="68" s="1"/>
  <c r="J179" i="68"/>
  <c r="I179" i="68"/>
  <c r="I178" i="68" s="1"/>
  <c r="G179" i="68"/>
  <c r="F179" i="68"/>
  <c r="E179" i="68"/>
  <c r="E178" i="68" s="1"/>
  <c r="D179" i="68"/>
  <c r="J178" i="68"/>
  <c r="G178" i="68"/>
  <c r="F178" i="68"/>
  <c r="F174" i="68" s="1"/>
  <c r="H177" i="68"/>
  <c r="C177" i="68"/>
  <c r="H176" i="68"/>
  <c r="C176" i="68"/>
  <c r="L175" i="68"/>
  <c r="K175" i="68"/>
  <c r="J175" i="68"/>
  <c r="I175" i="68"/>
  <c r="I174" i="68" s="1"/>
  <c r="G175" i="68"/>
  <c r="F175" i="68"/>
  <c r="E175" i="68"/>
  <c r="E174" i="68" s="1"/>
  <c r="D175" i="68"/>
  <c r="J174" i="68"/>
  <c r="G174" i="68"/>
  <c r="H173" i="68"/>
  <c r="C173" i="68"/>
  <c r="H172" i="68"/>
  <c r="C172" i="68"/>
  <c r="L171" i="68"/>
  <c r="K171" i="68"/>
  <c r="J171" i="68"/>
  <c r="I171" i="68"/>
  <c r="H171" i="68" s="1"/>
  <c r="G171" i="68"/>
  <c r="F171" i="68"/>
  <c r="E171" i="68"/>
  <c r="D171" i="68"/>
  <c r="H170" i="68"/>
  <c r="C170" i="68"/>
  <c r="H169" i="68"/>
  <c r="C169" i="68"/>
  <c r="H168" i="68"/>
  <c r="C168" i="68"/>
  <c r="H167" i="68"/>
  <c r="C167" i="68"/>
  <c r="L166" i="68"/>
  <c r="K166" i="68"/>
  <c r="J166" i="68"/>
  <c r="H166" i="68" s="1"/>
  <c r="I166" i="68"/>
  <c r="G166" i="68"/>
  <c r="F166" i="68"/>
  <c r="E166" i="68"/>
  <c r="E161" i="68" s="1"/>
  <c r="E160" i="68" s="1"/>
  <c r="D166" i="68"/>
  <c r="H165" i="68"/>
  <c r="C165" i="68"/>
  <c r="H164" i="68"/>
  <c r="C164" i="68"/>
  <c r="H163" i="68"/>
  <c r="C163" i="68"/>
  <c r="L162" i="68"/>
  <c r="K162" i="68"/>
  <c r="K161" i="68" s="1"/>
  <c r="K160" i="68" s="1"/>
  <c r="J162" i="68"/>
  <c r="I162" i="68"/>
  <c r="G162" i="68"/>
  <c r="G161" i="68" s="1"/>
  <c r="G160" i="68" s="1"/>
  <c r="F162" i="68"/>
  <c r="E162" i="68"/>
  <c r="D162" i="68"/>
  <c r="L161" i="68"/>
  <c r="I161" i="68"/>
  <c r="D161" i="68"/>
  <c r="H159" i="68"/>
  <c r="C159" i="68"/>
  <c r="H158" i="68"/>
  <c r="C158" i="68"/>
  <c r="H157" i="68"/>
  <c r="C157" i="68"/>
  <c r="H156" i="68"/>
  <c r="C156" i="68"/>
  <c r="H155" i="68"/>
  <c r="C155" i="68"/>
  <c r="H154" i="68"/>
  <c r="C154" i="68"/>
  <c r="L153" i="68"/>
  <c r="L152" i="68" s="1"/>
  <c r="K153" i="68"/>
  <c r="J153" i="68"/>
  <c r="I153" i="68"/>
  <c r="I152" i="68" s="1"/>
  <c r="G153" i="68"/>
  <c r="G152" i="68" s="1"/>
  <c r="F153" i="68"/>
  <c r="E153" i="68"/>
  <c r="E152" i="68" s="1"/>
  <c r="D153" i="68"/>
  <c r="K152" i="68"/>
  <c r="J152" i="68"/>
  <c r="F152" i="68"/>
  <c r="H151" i="68"/>
  <c r="C151" i="68"/>
  <c r="H150" i="68"/>
  <c r="C150" i="68"/>
  <c r="H149" i="68"/>
  <c r="C149" i="68"/>
  <c r="H148" i="68"/>
  <c r="C148" i="68"/>
  <c r="L147" i="68"/>
  <c r="K147" i="68"/>
  <c r="J147" i="68"/>
  <c r="I147" i="68"/>
  <c r="H147" i="68"/>
  <c r="G147" i="68"/>
  <c r="F147" i="68"/>
  <c r="E147" i="68"/>
  <c r="D147" i="68"/>
  <c r="C147" i="68" s="1"/>
  <c r="H146" i="68"/>
  <c r="C146" i="68"/>
  <c r="H145" i="68"/>
  <c r="C145" i="68"/>
  <c r="H144" i="68"/>
  <c r="C144" i="68"/>
  <c r="H143" i="68"/>
  <c r="C143" i="68"/>
  <c r="H142" i="68"/>
  <c r="C142" i="68"/>
  <c r="H141" i="68"/>
  <c r="C141" i="68"/>
  <c r="H140" i="68"/>
  <c r="C140" i="68"/>
  <c r="H139" i="68"/>
  <c r="C139" i="68"/>
  <c r="L138" i="68"/>
  <c r="K138" i="68"/>
  <c r="J138" i="68"/>
  <c r="I138" i="68"/>
  <c r="G138" i="68"/>
  <c r="F138" i="68"/>
  <c r="E138" i="68"/>
  <c r="D138" i="68"/>
  <c r="H137" i="68"/>
  <c r="C137" i="68"/>
  <c r="H136" i="68"/>
  <c r="C136" i="68"/>
  <c r="H135" i="68"/>
  <c r="C135" i="68"/>
  <c r="L134" i="68"/>
  <c r="K134" i="68"/>
  <c r="J134" i="68"/>
  <c r="I134" i="68"/>
  <c r="G134" i="68"/>
  <c r="F134" i="68"/>
  <c r="E134" i="68"/>
  <c r="D134" i="68"/>
  <c r="H133" i="68"/>
  <c r="C133" i="68"/>
  <c r="H132" i="68"/>
  <c r="C132" i="68"/>
  <c r="L131" i="68"/>
  <c r="K131" i="68"/>
  <c r="K120" i="68" s="1"/>
  <c r="J131" i="68"/>
  <c r="I131" i="68"/>
  <c r="G131" i="68"/>
  <c r="F131" i="68"/>
  <c r="E131" i="68"/>
  <c r="D131" i="68"/>
  <c r="H130" i="68"/>
  <c r="C130" i="68"/>
  <c r="H129" i="68"/>
  <c r="C129" i="68"/>
  <c r="H128" i="68"/>
  <c r="C128" i="68"/>
  <c r="H127" i="68"/>
  <c r="C127" i="68"/>
  <c r="L126" i="68"/>
  <c r="K126" i="68"/>
  <c r="J126" i="68"/>
  <c r="I126" i="68"/>
  <c r="G126" i="68"/>
  <c r="F126" i="68"/>
  <c r="E126" i="68"/>
  <c r="D126" i="68"/>
  <c r="H125" i="68"/>
  <c r="C125" i="68"/>
  <c r="H124" i="68"/>
  <c r="C124" i="68"/>
  <c r="H123" i="68"/>
  <c r="C123" i="68"/>
  <c r="H122" i="68"/>
  <c r="C122" i="68"/>
  <c r="L121" i="68"/>
  <c r="K121" i="68"/>
  <c r="J121" i="68"/>
  <c r="I121" i="68"/>
  <c r="H121" i="68"/>
  <c r="G121" i="68"/>
  <c r="G120" i="68" s="1"/>
  <c r="F121" i="68"/>
  <c r="E121" i="68"/>
  <c r="E120" i="68" s="1"/>
  <c r="D121" i="68"/>
  <c r="H119" i="68"/>
  <c r="C119" i="68"/>
  <c r="H118" i="68"/>
  <c r="C118" i="68"/>
  <c r="H117" i="68"/>
  <c r="C117" i="68"/>
  <c r="H116" i="68"/>
  <c r="C116" i="68"/>
  <c r="H115" i="68"/>
  <c r="C115" i="68"/>
  <c r="L114" i="68"/>
  <c r="K114" i="68"/>
  <c r="J114" i="68"/>
  <c r="I114" i="68"/>
  <c r="G114" i="68"/>
  <c r="F114" i="68"/>
  <c r="E114" i="68"/>
  <c r="D114" i="68"/>
  <c r="C114" i="68" s="1"/>
  <c r="H113" i="68"/>
  <c r="C113" i="68"/>
  <c r="H112" i="68"/>
  <c r="C112" i="68"/>
  <c r="H111" i="68"/>
  <c r="C111" i="68"/>
  <c r="H110" i="68"/>
  <c r="C110" i="68"/>
  <c r="H109" i="68"/>
  <c r="C109" i="68"/>
  <c r="L108" i="68"/>
  <c r="K108" i="68"/>
  <c r="J108" i="68"/>
  <c r="I108" i="68"/>
  <c r="G108" i="68"/>
  <c r="F108" i="68"/>
  <c r="E108" i="68"/>
  <c r="D108" i="68"/>
  <c r="H107" i="68"/>
  <c r="C107" i="68"/>
  <c r="H106" i="68"/>
  <c r="C106" i="68"/>
  <c r="H105" i="68"/>
  <c r="C105" i="68"/>
  <c r="H104" i="68"/>
  <c r="C104" i="68"/>
  <c r="H103" i="68"/>
  <c r="C103" i="68"/>
  <c r="H102" i="68"/>
  <c r="C102" i="68"/>
  <c r="H101" i="68"/>
  <c r="C101" i="68"/>
  <c r="H100" i="68"/>
  <c r="C100" i="68"/>
  <c r="L99" i="68"/>
  <c r="K99" i="68"/>
  <c r="H99" i="68" s="1"/>
  <c r="J99" i="68"/>
  <c r="I99" i="68"/>
  <c r="G99" i="68"/>
  <c r="F99" i="68"/>
  <c r="E99" i="68"/>
  <c r="D99" i="68"/>
  <c r="H98" i="68"/>
  <c r="C98" i="68"/>
  <c r="H97" i="68"/>
  <c r="C97" i="68"/>
  <c r="H96" i="68"/>
  <c r="C96" i="68"/>
  <c r="H95" i="68"/>
  <c r="C95" i="68"/>
  <c r="H94" i="68"/>
  <c r="C94" i="68"/>
  <c r="H93" i="68"/>
  <c r="C93" i="68"/>
  <c r="H92" i="68"/>
  <c r="C92" i="68"/>
  <c r="L91" i="68"/>
  <c r="K91" i="68"/>
  <c r="J91" i="68"/>
  <c r="I91" i="68"/>
  <c r="H91" i="68" s="1"/>
  <c r="G91" i="68"/>
  <c r="F91" i="68"/>
  <c r="E91" i="68"/>
  <c r="D91" i="68"/>
  <c r="H90" i="68"/>
  <c r="C90" i="68"/>
  <c r="H89" i="68"/>
  <c r="C89" i="68"/>
  <c r="H88" i="68"/>
  <c r="C88" i="68"/>
  <c r="H87" i="68"/>
  <c r="C87" i="68"/>
  <c r="H86" i="68"/>
  <c r="C86" i="68"/>
  <c r="L85" i="68"/>
  <c r="K85" i="68"/>
  <c r="J85" i="68"/>
  <c r="I85" i="68"/>
  <c r="I83" i="68" s="1"/>
  <c r="G85" i="68"/>
  <c r="F85" i="68"/>
  <c r="E85" i="68"/>
  <c r="D85" i="68"/>
  <c r="C85" i="68" s="1"/>
  <c r="H84" i="68"/>
  <c r="C84" i="68"/>
  <c r="E83" i="68"/>
  <c r="H82" i="68"/>
  <c r="C82" i="68"/>
  <c r="H81" i="68"/>
  <c r="C81" i="68"/>
  <c r="L80" i="68"/>
  <c r="K80" i="68"/>
  <c r="J80" i="68"/>
  <c r="I80" i="68"/>
  <c r="G80" i="68"/>
  <c r="F80" i="68"/>
  <c r="E80" i="68"/>
  <c r="D80" i="68"/>
  <c r="C80" i="68" s="1"/>
  <c r="H79" i="68"/>
  <c r="C79" i="68"/>
  <c r="H78" i="68"/>
  <c r="C78" i="68"/>
  <c r="L77" i="68"/>
  <c r="L76" i="68" s="1"/>
  <c r="K77" i="68"/>
  <c r="J77" i="68"/>
  <c r="I77" i="68"/>
  <c r="I76" i="68" s="1"/>
  <c r="G77" i="68"/>
  <c r="F77" i="68"/>
  <c r="F76" i="68" s="1"/>
  <c r="E77" i="68"/>
  <c r="E76" i="68" s="1"/>
  <c r="D77" i="68"/>
  <c r="K76" i="68"/>
  <c r="J76" i="68"/>
  <c r="G76" i="68"/>
  <c r="H74" i="68"/>
  <c r="C74" i="68"/>
  <c r="H73" i="68"/>
  <c r="C73" i="68"/>
  <c r="H72" i="68"/>
  <c r="C72" i="68"/>
  <c r="H71" i="68"/>
  <c r="C71" i="68"/>
  <c r="H70" i="68"/>
  <c r="C70" i="68"/>
  <c r="L69" i="68"/>
  <c r="L67" i="68" s="1"/>
  <c r="K69" i="68"/>
  <c r="J69" i="68"/>
  <c r="I69" i="68"/>
  <c r="H69" i="68"/>
  <c r="G69" i="68"/>
  <c r="F69" i="68"/>
  <c r="E69" i="68"/>
  <c r="D69" i="68"/>
  <c r="C69" i="68" s="1"/>
  <c r="H68" i="68"/>
  <c r="C68" i="68"/>
  <c r="K67" i="68"/>
  <c r="J67" i="68"/>
  <c r="I67" i="68"/>
  <c r="G67" i="68"/>
  <c r="F67" i="68"/>
  <c r="E67" i="68"/>
  <c r="H66" i="68"/>
  <c r="C66" i="68"/>
  <c r="H65" i="68"/>
  <c r="C65" i="68"/>
  <c r="H64" i="68"/>
  <c r="C64" i="68"/>
  <c r="H63" i="68"/>
  <c r="C63" i="68"/>
  <c r="H62" i="68"/>
  <c r="C62" i="68"/>
  <c r="H61" i="68"/>
  <c r="C61" i="68"/>
  <c r="H60" i="68"/>
  <c r="C60" i="68"/>
  <c r="H59" i="68"/>
  <c r="C59" i="68"/>
  <c r="L58" i="68"/>
  <c r="K58" i="68"/>
  <c r="J58" i="68"/>
  <c r="I58" i="68"/>
  <c r="G58" i="68"/>
  <c r="F58" i="68"/>
  <c r="E58" i="68"/>
  <c r="D58" i="68"/>
  <c r="H57" i="68"/>
  <c r="C57" i="68"/>
  <c r="H56" i="68"/>
  <c r="C56" i="68"/>
  <c r="L55" i="68"/>
  <c r="L54" i="68" s="1"/>
  <c r="K55" i="68"/>
  <c r="J55" i="68"/>
  <c r="I55" i="68"/>
  <c r="I54" i="68" s="1"/>
  <c r="G55" i="68"/>
  <c r="F55" i="68"/>
  <c r="E55" i="68"/>
  <c r="E54" i="68" s="1"/>
  <c r="E53" i="68" s="1"/>
  <c r="D55" i="68"/>
  <c r="K54" i="68"/>
  <c r="K53" i="68" s="1"/>
  <c r="J54" i="68"/>
  <c r="G54" i="68"/>
  <c r="G53" i="68" s="1"/>
  <c r="F54" i="68"/>
  <c r="F53" i="68" s="1"/>
  <c r="H47" i="68"/>
  <c r="C47" i="68"/>
  <c r="H46" i="68"/>
  <c r="C46" i="68"/>
  <c r="L45" i="68"/>
  <c r="H45" i="68" s="1"/>
  <c r="G45" i="68"/>
  <c r="H44" i="68"/>
  <c r="C44" i="68"/>
  <c r="K43" i="68"/>
  <c r="J43" i="68"/>
  <c r="I43" i="68"/>
  <c r="H43" i="68" s="1"/>
  <c r="F43" i="68"/>
  <c r="E43" i="68"/>
  <c r="D43" i="68"/>
  <c r="H42" i="68"/>
  <c r="C42" i="68"/>
  <c r="I41" i="68"/>
  <c r="H41" i="68" s="1"/>
  <c r="D41" i="68"/>
  <c r="C41" i="68" s="1"/>
  <c r="H40" i="68"/>
  <c r="C40" i="68"/>
  <c r="H39" i="68"/>
  <c r="C39" i="68"/>
  <c r="H38" i="68"/>
  <c r="C38" i="68"/>
  <c r="H37" i="68"/>
  <c r="C37" i="68"/>
  <c r="K36" i="68"/>
  <c r="H36" i="68" s="1"/>
  <c r="F36" i="68"/>
  <c r="C36" i="68" s="1"/>
  <c r="H35" i="68"/>
  <c r="C35" i="68"/>
  <c r="H34" i="68"/>
  <c r="C34" i="68"/>
  <c r="K33" i="68"/>
  <c r="H33" i="68" s="1"/>
  <c r="F33" i="68"/>
  <c r="C33" i="68" s="1"/>
  <c r="H32" i="68"/>
  <c r="C32" i="68"/>
  <c r="K31" i="68"/>
  <c r="H31" i="68" s="1"/>
  <c r="F31" i="68"/>
  <c r="H30" i="68"/>
  <c r="C30" i="68"/>
  <c r="H29" i="68"/>
  <c r="C29" i="68"/>
  <c r="H28" i="68"/>
  <c r="C28" i="68"/>
  <c r="K27" i="68"/>
  <c r="H27" i="68" s="1"/>
  <c r="F27" i="68"/>
  <c r="C27" i="68" s="1"/>
  <c r="K26" i="68"/>
  <c r="H25" i="68"/>
  <c r="C25" i="68"/>
  <c r="C24" i="68"/>
  <c r="H23" i="68"/>
  <c r="C23" i="68"/>
  <c r="H22" i="68"/>
  <c r="C22" i="68"/>
  <c r="L21" i="68"/>
  <c r="L275" i="68" s="1"/>
  <c r="L274" i="68" s="1"/>
  <c r="K21" i="68"/>
  <c r="K275" i="68" s="1"/>
  <c r="J21" i="68"/>
  <c r="I21" i="68"/>
  <c r="G21" i="68"/>
  <c r="G275" i="68" s="1"/>
  <c r="G274" i="68" s="1"/>
  <c r="F21" i="68"/>
  <c r="E21" i="68"/>
  <c r="D21" i="68"/>
  <c r="L20" i="68"/>
  <c r="E20" i="68"/>
  <c r="D20" i="68"/>
  <c r="H284" i="67"/>
  <c r="C284" i="67"/>
  <c r="H283" i="67"/>
  <c r="C283" i="67"/>
  <c r="H282" i="67"/>
  <c r="C282" i="67"/>
  <c r="H281" i="67"/>
  <c r="C281" i="67"/>
  <c r="H280" i="67"/>
  <c r="C280" i="67"/>
  <c r="H279" i="67"/>
  <c r="C279" i="67"/>
  <c r="H278" i="67"/>
  <c r="C278" i="67"/>
  <c r="H277" i="67"/>
  <c r="H276" i="67" s="1"/>
  <c r="C277" i="67"/>
  <c r="L276" i="67"/>
  <c r="K276" i="67"/>
  <c r="J276" i="67"/>
  <c r="I276" i="67"/>
  <c r="G276" i="67"/>
  <c r="F276" i="67"/>
  <c r="E276" i="67"/>
  <c r="D276" i="67"/>
  <c r="C276" i="67"/>
  <c r="H271" i="67"/>
  <c r="C271" i="67"/>
  <c r="H270" i="67"/>
  <c r="C270" i="67"/>
  <c r="L269" i="67"/>
  <c r="K269" i="67"/>
  <c r="J269" i="67"/>
  <c r="I269" i="67"/>
  <c r="H269" i="67"/>
  <c r="G269" i="67"/>
  <c r="F269" i="67"/>
  <c r="E269" i="67"/>
  <c r="D269" i="67"/>
  <c r="H268" i="67"/>
  <c r="C268" i="67"/>
  <c r="L267" i="67"/>
  <c r="L266" i="67" s="1"/>
  <c r="L265" i="67" s="1"/>
  <c r="K267" i="67"/>
  <c r="J267" i="67"/>
  <c r="I267" i="67"/>
  <c r="I266" i="67" s="1"/>
  <c r="H267" i="67"/>
  <c r="G267" i="67"/>
  <c r="F267" i="67"/>
  <c r="E267" i="67"/>
  <c r="E266" i="67" s="1"/>
  <c r="E265" i="67" s="1"/>
  <c r="D267" i="67"/>
  <c r="K266" i="67"/>
  <c r="K265" i="67" s="1"/>
  <c r="J266" i="67"/>
  <c r="J265" i="67" s="1"/>
  <c r="G266" i="67"/>
  <c r="G265" i="67" s="1"/>
  <c r="F266" i="67"/>
  <c r="F265" i="67" s="1"/>
  <c r="H264" i="67"/>
  <c r="C264" i="67"/>
  <c r="L263" i="67"/>
  <c r="H263" i="67" s="1"/>
  <c r="K263" i="67"/>
  <c r="J263" i="67"/>
  <c r="I263" i="67"/>
  <c r="G263" i="67"/>
  <c r="F263" i="67"/>
  <c r="E263" i="67"/>
  <c r="D263" i="67"/>
  <c r="H262" i="67"/>
  <c r="C262" i="67"/>
  <c r="H261" i="67"/>
  <c r="C261" i="67"/>
  <c r="H260" i="67"/>
  <c r="C260" i="67"/>
  <c r="H259" i="67"/>
  <c r="C259" i="67"/>
  <c r="H258" i="67"/>
  <c r="C258" i="67"/>
  <c r="L257" i="67"/>
  <c r="K257" i="67"/>
  <c r="J257" i="67"/>
  <c r="I257" i="67"/>
  <c r="H257" i="67" s="1"/>
  <c r="G257" i="67"/>
  <c r="F257" i="67"/>
  <c r="E257" i="67"/>
  <c r="D257" i="67"/>
  <c r="C257" i="67" s="1"/>
  <c r="H256" i="67"/>
  <c r="C256" i="67"/>
  <c r="H255" i="67"/>
  <c r="C255" i="67"/>
  <c r="H254" i="67"/>
  <c r="C254" i="67"/>
  <c r="L253" i="67"/>
  <c r="K253" i="67"/>
  <c r="J253" i="67"/>
  <c r="I253" i="67"/>
  <c r="I252" i="67" s="1"/>
  <c r="G253" i="67"/>
  <c r="F253" i="67"/>
  <c r="E253" i="67"/>
  <c r="E252" i="67" s="1"/>
  <c r="D253" i="67"/>
  <c r="K252" i="67"/>
  <c r="J252" i="67"/>
  <c r="G252" i="67"/>
  <c r="F252" i="67"/>
  <c r="H251" i="67"/>
  <c r="C251" i="67"/>
  <c r="L250" i="67"/>
  <c r="K250" i="67"/>
  <c r="J250" i="67"/>
  <c r="I250" i="67"/>
  <c r="G250" i="67"/>
  <c r="F250" i="67"/>
  <c r="E250" i="67"/>
  <c r="D250" i="67"/>
  <c r="C250" i="67" s="1"/>
  <c r="H249" i="67"/>
  <c r="C249" i="67"/>
  <c r="H248" i="67"/>
  <c r="C248" i="67"/>
  <c r="H247" i="67"/>
  <c r="C247" i="67"/>
  <c r="H246" i="67"/>
  <c r="C246" i="67"/>
  <c r="L245" i="67"/>
  <c r="K245" i="67"/>
  <c r="J245" i="67"/>
  <c r="I245" i="67"/>
  <c r="H245" i="67" s="1"/>
  <c r="G245" i="67"/>
  <c r="F245" i="67"/>
  <c r="E245" i="67"/>
  <c r="D245" i="67"/>
  <c r="C245" i="67" s="1"/>
  <c r="H244" i="67"/>
  <c r="C244" i="67"/>
  <c r="H243" i="67"/>
  <c r="C243" i="67"/>
  <c r="H242" i="67"/>
  <c r="C242" i="67"/>
  <c r="L241" i="67"/>
  <c r="L240" i="67" s="1"/>
  <c r="K241" i="67"/>
  <c r="J241" i="67"/>
  <c r="I241" i="67"/>
  <c r="I240" i="67" s="1"/>
  <c r="H241" i="67"/>
  <c r="G241" i="67"/>
  <c r="F241" i="67"/>
  <c r="E241" i="67"/>
  <c r="E240" i="67" s="1"/>
  <c r="D241" i="67"/>
  <c r="K240" i="67"/>
  <c r="J240" i="67"/>
  <c r="G240" i="67"/>
  <c r="F240" i="67"/>
  <c r="H239" i="67"/>
  <c r="C239" i="67"/>
  <c r="H238" i="67"/>
  <c r="C238" i="67"/>
  <c r="H237" i="67"/>
  <c r="C237" i="67"/>
  <c r="H236" i="67"/>
  <c r="C236" i="67"/>
  <c r="H235" i="67"/>
  <c r="C235" i="67"/>
  <c r="H234" i="67"/>
  <c r="C234" i="67"/>
  <c r="L233" i="67"/>
  <c r="L232" i="67" s="1"/>
  <c r="K233" i="67"/>
  <c r="J233" i="67"/>
  <c r="I233" i="67"/>
  <c r="I232" i="67" s="1"/>
  <c r="H232" i="67" s="1"/>
  <c r="H233" i="67"/>
  <c r="G233" i="67"/>
  <c r="F233" i="67"/>
  <c r="E233" i="67"/>
  <c r="E232" i="67" s="1"/>
  <c r="D233" i="67"/>
  <c r="K232" i="67"/>
  <c r="J232" i="67"/>
  <c r="G232" i="67"/>
  <c r="F232" i="67"/>
  <c r="H231" i="67"/>
  <c r="C231" i="67"/>
  <c r="H230" i="67"/>
  <c r="C230" i="67"/>
  <c r="H229" i="67"/>
  <c r="C229" i="67"/>
  <c r="H228" i="67"/>
  <c r="C228" i="67"/>
  <c r="L227" i="67"/>
  <c r="K227" i="67"/>
  <c r="J227" i="67"/>
  <c r="H227" i="67" s="1"/>
  <c r="I227" i="67"/>
  <c r="G227" i="67"/>
  <c r="F227" i="67"/>
  <c r="E227" i="67"/>
  <c r="D227" i="67"/>
  <c r="C227" i="67" s="1"/>
  <c r="H226" i="67"/>
  <c r="C226" i="67"/>
  <c r="H225" i="67"/>
  <c r="C225" i="67"/>
  <c r="H224" i="67"/>
  <c r="C224" i="67"/>
  <c r="H223" i="67"/>
  <c r="C223" i="67"/>
  <c r="H222" i="67"/>
  <c r="C222" i="67"/>
  <c r="H221" i="67"/>
  <c r="C221" i="67"/>
  <c r="H220" i="67"/>
  <c r="C220" i="67"/>
  <c r="L219" i="67"/>
  <c r="K219" i="67"/>
  <c r="J219" i="67"/>
  <c r="I219" i="67"/>
  <c r="H219" i="67"/>
  <c r="G219" i="67"/>
  <c r="F219" i="67"/>
  <c r="E219" i="67"/>
  <c r="D219" i="67"/>
  <c r="H218" i="67"/>
  <c r="C218" i="67"/>
  <c r="H217" i="67"/>
  <c r="C217" i="67"/>
  <c r="L216" i="67"/>
  <c r="K216" i="67"/>
  <c r="J216" i="67"/>
  <c r="H216" i="67" s="1"/>
  <c r="I216" i="67"/>
  <c r="G216" i="67"/>
  <c r="F216" i="67"/>
  <c r="F212" i="67" s="1"/>
  <c r="E216" i="67"/>
  <c r="D216" i="67"/>
  <c r="H215" i="67"/>
  <c r="C215" i="67"/>
  <c r="L214" i="67"/>
  <c r="K214" i="67"/>
  <c r="J214" i="67"/>
  <c r="I214" i="67"/>
  <c r="G214" i="67"/>
  <c r="F214" i="67"/>
  <c r="E214" i="67"/>
  <c r="D214" i="67"/>
  <c r="C214" i="67" s="1"/>
  <c r="H213" i="67"/>
  <c r="C213" i="67"/>
  <c r="K212" i="67"/>
  <c r="K211" i="67" s="1"/>
  <c r="G212" i="67"/>
  <c r="G211" i="67" s="1"/>
  <c r="H210" i="67"/>
  <c r="C210" i="67"/>
  <c r="H209" i="67"/>
  <c r="C209" i="67"/>
  <c r="L208" i="67"/>
  <c r="K208" i="67"/>
  <c r="J208" i="67"/>
  <c r="I208" i="67"/>
  <c r="G208" i="67"/>
  <c r="F208" i="67"/>
  <c r="E208" i="67"/>
  <c r="D208" i="67"/>
  <c r="C208" i="67" s="1"/>
  <c r="H207" i="67"/>
  <c r="C207" i="67"/>
  <c r="H206" i="67"/>
  <c r="C206" i="67"/>
  <c r="H205" i="67"/>
  <c r="C205" i="67"/>
  <c r="H204" i="67"/>
  <c r="C204" i="67"/>
  <c r="H203" i="67"/>
  <c r="C203" i="67"/>
  <c r="H202" i="67"/>
  <c r="C202" i="67"/>
  <c r="H201" i="67"/>
  <c r="C201" i="67"/>
  <c r="H200" i="67"/>
  <c r="C200" i="67"/>
  <c r="L199" i="67"/>
  <c r="K199" i="67"/>
  <c r="J199" i="67"/>
  <c r="I199" i="67"/>
  <c r="H199" i="67"/>
  <c r="G199" i="67"/>
  <c r="F199" i="67"/>
  <c r="E199" i="67"/>
  <c r="D199" i="67"/>
  <c r="C199" i="67" s="1"/>
  <c r="H198" i="67"/>
  <c r="C198" i="67"/>
  <c r="H197" i="67"/>
  <c r="C197" i="67"/>
  <c r="H196" i="67"/>
  <c r="C196" i="67"/>
  <c r="H195" i="67"/>
  <c r="C195" i="67"/>
  <c r="H194" i="67"/>
  <c r="C194" i="67"/>
  <c r="H193" i="67"/>
  <c r="C193" i="67"/>
  <c r="H192" i="67"/>
  <c r="C192" i="67"/>
  <c r="H191" i="67"/>
  <c r="C191" i="67"/>
  <c r="H190" i="67"/>
  <c r="C190" i="67"/>
  <c r="H189" i="67"/>
  <c r="C189" i="67"/>
  <c r="L188" i="67"/>
  <c r="K188" i="67"/>
  <c r="K187" i="67" s="1"/>
  <c r="J188" i="67"/>
  <c r="I188" i="67"/>
  <c r="G188" i="67"/>
  <c r="G187" i="67" s="1"/>
  <c r="F188" i="67"/>
  <c r="E188" i="67"/>
  <c r="D188" i="67"/>
  <c r="L187" i="67"/>
  <c r="I187" i="67"/>
  <c r="E187" i="67"/>
  <c r="D187" i="67"/>
  <c r="H186" i="67"/>
  <c r="C186" i="67"/>
  <c r="H185" i="67"/>
  <c r="C185" i="67"/>
  <c r="H184" i="67"/>
  <c r="C184" i="67"/>
  <c r="L183" i="67"/>
  <c r="K183" i="67"/>
  <c r="J183" i="67"/>
  <c r="I183" i="67"/>
  <c r="I182" i="67" s="1"/>
  <c r="G183" i="67"/>
  <c r="F183" i="67"/>
  <c r="E183" i="67"/>
  <c r="E182" i="67" s="1"/>
  <c r="D183" i="67"/>
  <c r="H180" i="67"/>
  <c r="C180" i="67"/>
  <c r="L179" i="67"/>
  <c r="L178" i="67" s="1"/>
  <c r="K179" i="67"/>
  <c r="J179" i="67"/>
  <c r="I179" i="67"/>
  <c r="I178" i="67" s="1"/>
  <c r="H179" i="67"/>
  <c r="G179" i="67"/>
  <c r="F179" i="67"/>
  <c r="E179" i="67"/>
  <c r="E178" i="67" s="1"/>
  <c r="D179" i="67"/>
  <c r="K178" i="67"/>
  <c r="J178" i="67"/>
  <c r="G178" i="67"/>
  <c r="F178" i="67"/>
  <c r="H177" i="67"/>
  <c r="C177" i="67"/>
  <c r="H176" i="67"/>
  <c r="C176" i="67"/>
  <c r="L175" i="67"/>
  <c r="K175" i="67"/>
  <c r="J175" i="67"/>
  <c r="I175" i="67"/>
  <c r="H175" i="67" s="1"/>
  <c r="G175" i="67"/>
  <c r="F175" i="67"/>
  <c r="E175" i="67"/>
  <c r="D175" i="67"/>
  <c r="K174" i="67"/>
  <c r="J174" i="67"/>
  <c r="G174" i="67"/>
  <c r="F174" i="67"/>
  <c r="H173" i="67"/>
  <c r="C173" i="67"/>
  <c r="H172" i="67"/>
  <c r="C172" i="67"/>
  <c r="L171" i="67"/>
  <c r="K171" i="67"/>
  <c r="J171" i="67"/>
  <c r="I171" i="67"/>
  <c r="H171" i="67" s="1"/>
  <c r="G171" i="67"/>
  <c r="F171" i="67"/>
  <c r="E171" i="67"/>
  <c r="D171" i="67"/>
  <c r="H170" i="67"/>
  <c r="C170" i="67"/>
  <c r="H169" i="67"/>
  <c r="C169" i="67"/>
  <c r="H168" i="67"/>
  <c r="C168" i="67"/>
  <c r="H167" i="67"/>
  <c r="C167" i="67"/>
  <c r="L166" i="67"/>
  <c r="K166" i="67"/>
  <c r="J166" i="67"/>
  <c r="H166" i="67" s="1"/>
  <c r="I166" i="67"/>
  <c r="G166" i="67"/>
  <c r="F166" i="67"/>
  <c r="E166" i="67"/>
  <c r="D166" i="67"/>
  <c r="H165" i="67"/>
  <c r="C165" i="67"/>
  <c r="H164" i="67"/>
  <c r="C164" i="67"/>
  <c r="H163" i="67"/>
  <c r="C163" i="67"/>
  <c r="L162" i="67"/>
  <c r="K162" i="67"/>
  <c r="K161" i="67" s="1"/>
  <c r="K160" i="67" s="1"/>
  <c r="J162" i="67"/>
  <c r="I162" i="67"/>
  <c r="G162" i="67"/>
  <c r="G161" i="67" s="1"/>
  <c r="G160" i="67" s="1"/>
  <c r="F162" i="67"/>
  <c r="F161" i="67" s="1"/>
  <c r="E162" i="67"/>
  <c r="D162" i="67"/>
  <c r="L161" i="67"/>
  <c r="L160" i="67" s="1"/>
  <c r="I161" i="67"/>
  <c r="I160" i="67" s="1"/>
  <c r="E161" i="67"/>
  <c r="E160" i="67" s="1"/>
  <c r="D161" i="67"/>
  <c r="F160" i="67"/>
  <c r="H159" i="67"/>
  <c r="C159" i="67"/>
  <c r="H158" i="67"/>
  <c r="C158" i="67"/>
  <c r="H157" i="67"/>
  <c r="C157" i="67"/>
  <c r="H156" i="67"/>
  <c r="C156" i="67"/>
  <c r="H155" i="67"/>
  <c r="C155" i="67"/>
  <c r="H154" i="67"/>
  <c r="C154" i="67"/>
  <c r="L153" i="67"/>
  <c r="L152" i="67" s="1"/>
  <c r="K153" i="67"/>
  <c r="J153" i="67"/>
  <c r="I153" i="67"/>
  <c r="I152" i="67" s="1"/>
  <c r="H152" i="67" s="1"/>
  <c r="H153" i="67"/>
  <c r="G153" i="67"/>
  <c r="F153" i="67"/>
  <c r="E153" i="67"/>
  <c r="E152" i="67" s="1"/>
  <c r="D153" i="67"/>
  <c r="K152" i="67"/>
  <c r="J152" i="67"/>
  <c r="G152" i="67"/>
  <c r="F152" i="67"/>
  <c r="H151" i="67"/>
  <c r="C151" i="67"/>
  <c r="H150" i="67"/>
  <c r="C150" i="67"/>
  <c r="H149" i="67"/>
  <c r="C149" i="67"/>
  <c r="H148" i="67"/>
  <c r="C148" i="67"/>
  <c r="L147" i="67"/>
  <c r="K147" i="67"/>
  <c r="J147" i="67"/>
  <c r="I147" i="67"/>
  <c r="H147" i="67" s="1"/>
  <c r="G147" i="67"/>
  <c r="F147" i="67"/>
  <c r="E147" i="67"/>
  <c r="D147" i="67"/>
  <c r="H146" i="67"/>
  <c r="C146" i="67"/>
  <c r="H145" i="67"/>
  <c r="C145" i="67"/>
  <c r="H144" i="67"/>
  <c r="C144" i="67"/>
  <c r="H143" i="67"/>
  <c r="C143" i="67"/>
  <c r="H142" i="67"/>
  <c r="C142" i="67"/>
  <c r="H141" i="67"/>
  <c r="C141" i="67"/>
  <c r="H140" i="67"/>
  <c r="C140" i="67"/>
  <c r="H139" i="67"/>
  <c r="C139" i="67"/>
  <c r="L138" i="67"/>
  <c r="K138" i="67"/>
  <c r="J138" i="67"/>
  <c r="I138" i="67"/>
  <c r="G138" i="67"/>
  <c r="F138" i="67"/>
  <c r="E138" i="67"/>
  <c r="D138" i="67"/>
  <c r="H137" i="67"/>
  <c r="C137" i="67"/>
  <c r="H136" i="67"/>
  <c r="C136" i="67"/>
  <c r="H135" i="67"/>
  <c r="C135" i="67"/>
  <c r="L134" i="67"/>
  <c r="K134" i="67"/>
  <c r="J134" i="67"/>
  <c r="I134" i="67"/>
  <c r="G134" i="67"/>
  <c r="F134" i="67"/>
  <c r="E134" i="67"/>
  <c r="D134" i="67"/>
  <c r="C134" i="67" s="1"/>
  <c r="H133" i="67"/>
  <c r="C133" i="67"/>
  <c r="H132" i="67"/>
  <c r="C132" i="67"/>
  <c r="L131" i="67"/>
  <c r="K131" i="67"/>
  <c r="J131" i="67"/>
  <c r="I131" i="67"/>
  <c r="H131" i="67" s="1"/>
  <c r="G131" i="67"/>
  <c r="F131" i="67"/>
  <c r="E131" i="67"/>
  <c r="D131" i="67"/>
  <c r="H130" i="67"/>
  <c r="C130" i="67"/>
  <c r="H129" i="67"/>
  <c r="C129" i="67"/>
  <c r="H128" i="67"/>
  <c r="C128" i="67"/>
  <c r="H127" i="67"/>
  <c r="C127" i="67"/>
  <c r="L126" i="67"/>
  <c r="K126" i="67"/>
  <c r="J126" i="67"/>
  <c r="H126" i="67" s="1"/>
  <c r="I126" i="67"/>
  <c r="G126" i="67"/>
  <c r="F126" i="67"/>
  <c r="E126" i="67"/>
  <c r="D126" i="67"/>
  <c r="H125" i="67"/>
  <c r="C125" i="67"/>
  <c r="H124" i="67"/>
  <c r="C124" i="67"/>
  <c r="H123" i="67"/>
  <c r="C123" i="67"/>
  <c r="H122" i="67"/>
  <c r="C122" i="67"/>
  <c r="L121" i="67"/>
  <c r="L120" i="67" s="1"/>
  <c r="K121" i="67"/>
  <c r="J121" i="67"/>
  <c r="I121" i="67"/>
  <c r="I120" i="67" s="1"/>
  <c r="H121" i="67"/>
  <c r="G121" i="67"/>
  <c r="F121" i="67"/>
  <c r="E121" i="67"/>
  <c r="E120" i="67" s="1"/>
  <c r="D121" i="67"/>
  <c r="K120" i="67"/>
  <c r="J120" i="67"/>
  <c r="G120" i="67"/>
  <c r="H119" i="67"/>
  <c r="C119" i="67"/>
  <c r="H118" i="67"/>
  <c r="C118" i="67"/>
  <c r="H117" i="67"/>
  <c r="C117" i="67"/>
  <c r="H116" i="67"/>
  <c r="C116" i="67"/>
  <c r="H115" i="67"/>
  <c r="C115" i="67"/>
  <c r="L114" i="67"/>
  <c r="K114" i="67"/>
  <c r="J114" i="67"/>
  <c r="I114" i="67"/>
  <c r="G114" i="67"/>
  <c r="F114" i="67"/>
  <c r="C114" i="67" s="1"/>
  <c r="E114" i="67"/>
  <c r="D114" i="67"/>
  <c r="H113" i="67"/>
  <c r="C113" i="67"/>
  <c r="H112" i="67"/>
  <c r="C112" i="67"/>
  <c r="H111" i="67"/>
  <c r="C111" i="67"/>
  <c r="H110" i="67"/>
  <c r="C110" i="67"/>
  <c r="H109" i="67"/>
  <c r="C109" i="67"/>
  <c r="L108" i="67"/>
  <c r="K108" i="67"/>
  <c r="J108" i="67"/>
  <c r="I108" i="67"/>
  <c r="G108" i="67"/>
  <c r="F108" i="67"/>
  <c r="E108" i="67"/>
  <c r="D108" i="67"/>
  <c r="H107" i="67"/>
  <c r="C107" i="67"/>
  <c r="H106" i="67"/>
  <c r="C106" i="67"/>
  <c r="H105" i="67"/>
  <c r="C105" i="67"/>
  <c r="H104" i="67"/>
  <c r="C104" i="67"/>
  <c r="H103" i="67"/>
  <c r="C103" i="67"/>
  <c r="H102" i="67"/>
  <c r="C102" i="67"/>
  <c r="H101" i="67"/>
  <c r="C101" i="67"/>
  <c r="H100" i="67"/>
  <c r="C100" i="67"/>
  <c r="L99" i="67"/>
  <c r="K99" i="67"/>
  <c r="J99" i="67"/>
  <c r="I99" i="67"/>
  <c r="H99" i="67"/>
  <c r="G99" i="67"/>
  <c r="F99" i="67"/>
  <c r="E99" i="67"/>
  <c r="D99" i="67"/>
  <c r="C99" i="67" s="1"/>
  <c r="H98" i="67"/>
  <c r="C98" i="67"/>
  <c r="H97" i="67"/>
  <c r="C97" i="67"/>
  <c r="H96" i="67"/>
  <c r="C96" i="67"/>
  <c r="H95" i="67"/>
  <c r="C95" i="67"/>
  <c r="H94" i="67"/>
  <c r="C94" i="67"/>
  <c r="H93" i="67"/>
  <c r="C93" i="67"/>
  <c r="H92" i="67"/>
  <c r="C92" i="67"/>
  <c r="L91" i="67"/>
  <c r="K91" i="67"/>
  <c r="J91" i="67"/>
  <c r="H91" i="67" s="1"/>
  <c r="I91" i="67"/>
  <c r="G91" i="67"/>
  <c r="F91" i="67"/>
  <c r="E91" i="67"/>
  <c r="D91" i="67"/>
  <c r="H90" i="67"/>
  <c r="C90" i="67"/>
  <c r="H89" i="67"/>
  <c r="C89" i="67"/>
  <c r="H88" i="67"/>
  <c r="C88" i="67"/>
  <c r="H87" i="67"/>
  <c r="C87" i="67"/>
  <c r="H86" i="67"/>
  <c r="C86" i="67"/>
  <c r="L85" i="67"/>
  <c r="K85" i="67"/>
  <c r="J85" i="67"/>
  <c r="I85" i="67"/>
  <c r="H85" i="67" s="1"/>
  <c r="G85" i="67"/>
  <c r="F85" i="67"/>
  <c r="E85" i="67"/>
  <c r="D85" i="67"/>
  <c r="H84" i="67"/>
  <c r="C84" i="67"/>
  <c r="L83" i="67"/>
  <c r="I83" i="67"/>
  <c r="E83" i="67"/>
  <c r="D83" i="67"/>
  <c r="H82" i="67"/>
  <c r="C82" i="67"/>
  <c r="H81" i="67"/>
  <c r="C81" i="67"/>
  <c r="L80" i="67"/>
  <c r="K80" i="67"/>
  <c r="J80" i="67"/>
  <c r="I80" i="67"/>
  <c r="G80" i="67"/>
  <c r="F80" i="67"/>
  <c r="E80" i="67"/>
  <c r="D80" i="67"/>
  <c r="H79" i="67"/>
  <c r="C79" i="67"/>
  <c r="H78" i="67"/>
  <c r="C78" i="67"/>
  <c r="L77" i="67"/>
  <c r="L76" i="67" s="1"/>
  <c r="K77" i="67"/>
  <c r="J77" i="67"/>
  <c r="I77" i="67"/>
  <c r="I76" i="67" s="1"/>
  <c r="H77" i="67"/>
  <c r="G77" i="67"/>
  <c r="F77" i="67"/>
  <c r="E77" i="67"/>
  <c r="E76" i="67" s="1"/>
  <c r="E75" i="67" s="1"/>
  <c r="D77" i="67"/>
  <c r="K76" i="67"/>
  <c r="J76" i="67"/>
  <c r="G76" i="67"/>
  <c r="H74" i="67"/>
  <c r="C74" i="67"/>
  <c r="H73" i="67"/>
  <c r="C73" i="67"/>
  <c r="H72" i="67"/>
  <c r="C72" i="67"/>
  <c r="H71" i="67"/>
  <c r="C71" i="67"/>
  <c r="H70" i="67"/>
  <c r="C70" i="67"/>
  <c r="L69" i="67"/>
  <c r="K69" i="67"/>
  <c r="J69" i="67"/>
  <c r="I69" i="67"/>
  <c r="H69" i="67" s="1"/>
  <c r="G69" i="67"/>
  <c r="F69" i="67"/>
  <c r="E69" i="67"/>
  <c r="D69" i="67"/>
  <c r="H68" i="67"/>
  <c r="C68" i="67"/>
  <c r="L67" i="67"/>
  <c r="K67" i="67"/>
  <c r="J67" i="67"/>
  <c r="I67" i="67"/>
  <c r="H67" i="67" s="1"/>
  <c r="G67" i="67"/>
  <c r="F67" i="67"/>
  <c r="E67" i="67"/>
  <c r="D67" i="67"/>
  <c r="C67" i="67" s="1"/>
  <c r="H66" i="67"/>
  <c r="C66" i="67"/>
  <c r="H65" i="67"/>
  <c r="C65" i="67"/>
  <c r="H64" i="67"/>
  <c r="C64" i="67"/>
  <c r="H63" i="67"/>
  <c r="C63" i="67"/>
  <c r="H62" i="67"/>
  <c r="C62" i="67"/>
  <c r="H61" i="67"/>
  <c r="C61" i="67"/>
  <c r="H60" i="67"/>
  <c r="C60" i="67"/>
  <c r="H59" i="67"/>
  <c r="C59" i="67"/>
  <c r="L58" i="67"/>
  <c r="K58" i="67"/>
  <c r="J58" i="67"/>
  <c r="I58" i="67"/>
  <c r="G58" i="67"/>
  <c r="F58" i="67"/>
  <c r="E58" i="67"/>
  <c r="D58" i="67"/>
  <c r="H57" i="67"/>
  <c r="C57" i="67"/>
  <c r="H56" i="67"/>
  <c r="C56" i="67"/>
  <c r="L55" i="67"/>
  <c r="L54" i="67" s="1"/>
  <c r="K55" i="67"/>
  <c r="J55" i="67"/>
  <c r="I55" i="67"/>
  <c r="I54" i="67" s="1"/>
  <c r="H55" i="67"/>
  <c r="G55" i="67"/>
  <c r="F55" i="67"/>
  <c r="E55" i="67"/>
  <c r="E54" i="67" s="1"/>
  <c r="E53" i="67" s="1"/>
  <c r="D55" i="67"/>
  <c r="K54" i="67"/>
  <c r="K53" i="67" s="1"/>
  <c r="J54" i="67"/>
  <c r="J53" i="67" s="1"/>
  <c r="G54" i="67"/>
  <c r="G53" i="67" s="1"/>
  <c r="L53" i="67"/>
  <c r="H47" i="67"/>
  <c r="C47" i="67"/>
  <c r="H46" i="67"/>
  <c r="C46" i="67"/>
  <c r="L45" i="67"/>
  <c r="H45" i="67" s="1"/>
  <c r="G45" i="67"/>
  <c r="C45" i="67"/>
  <c r="H44" i="67"/>
  <c r="C44" i="67"/>
  <c r="K43" i="67"/>
  <c r="J43" i="67"/>
  <c r="I43" i="67"/>
  <c r="F43" i="67"/>
  <c r="E43" i="67"/>
  <c r="D43" i="67"/>
  <c r="H42" i="67"/>
  <c r="C42" i="67"/>
  <c r="I41" i="67"/>
  <c r="H41" i="67" s="1"/>
  <c r="D41" i="67"/>
  <c r="C41" i="67" s="1"/>
  <c r="H40" i="67"/>
  <c r="C40" i="67"/>
  <c r="H39" i="67"/>
  <c r="C39" i="67"/>
  <c r="H38" i="67"/>
  <c r="C38" i="67"/>
  <c r="H37" i="67"/>
  <c r="C37" i="67"/>
  <c r="K36" i="67"/>
  <c r="H36" i="67" s="1"/>
  <c r="F36" i="67"/>
  <c r="C36" i="67" s="1"/>
  <c r="H35" i="67"/>
  <c r="C35" i="67"/>
  <c r="H34" i="67"/>
  <c r="C34" i="67"/>
  <c r="K33" i="67"/>
  <c r="H33" i="67" s="1"/>
  <c r="F33" i="67"/>
  <c r="C33" i="67" s="1"/>
  <c r="H32" i="67"/>
  <c r="C32" i="67"/>
  <c r="K31" i="67"/>
  <c r="H31" i="67" s="1"/>
  <c r="F31" i="67"/>
  <c r="H30" i="67"/>
  <c r="C30" i="67"/>
  <c r="H29" i="67"/>
  <c r="C29" i="67"/>
  <c r="H28" i="67"/>
  <c r="C28" i="67"/>
  <c r="K27" i="67"/>
  <c r="H27" i="67" s="1"/>
  <c r="F27" i="67"/>
  <c r="C27" i="67" s="1"/>
  <c r="H25" i="67"/>
  <c r="C25" i="67"/>
  <c r="C24" i="67"/>
  <c r="H23" i="67"/>
  <c r="C23" i="67"/>
  <c r="H22" i="67"/>
  <c r="C22" i="67"/>
  <c r="L21" i="67"/>
  <c r="K21" i="67"/>
  <c r="K275" i="67" s="1"/>
  <c r="K274" i="67" s="1"/>
  <c r="J21" i="67"/>
  <c r="I21" i="67"/>
  <c r="I275" i="67" s="1"/>
  <c r="I274" i="67" s="1"/>
  <c r="G21" i="67"/>
  <c r="G275" i="67" s="1"/>
  <c r="G274" i="67" s="1"/>
  <c r="F21" i="67"/>
  <c r="E21" i="67"/>
  <c r="E275" i="67" s="1"/>
  <c r="E274" i="67" s="1"/>
  <c r="D21" i="67"/>
  <c r="L20" i="67"/>
  <c r="E20" i="67"/>
  <c r="H284" i="66"/>
  <c r="C284" i="66"/>
  <c r="H283" i="66"/>
  <c r="C283" i="66"/>
  <c r="H282" i="66"/>
  <c r="C282" i="66"/>
  <c r="H281" i="66"/>
  <c r="C281" i="66"/>
  <c r="H280" i="66"/>
  <c r="C280" i="66"/>
  <c r="H279" i="66"/>
  <c r="C279" i="66"/>
  <c r="H278" i="66"/>
  <c r="C278" i="66"/>
  <c r="H277" i="66"/>
  <c r="H276" i="66" s="1"/>
  <c r="C277" i="66"/>
  <c r="L276" i="66"/>
  <c r="K276" i="66"/>
  <c r="J276" i="66"/>
  <c r="I276" i="66"/>
  <c r="G276" i="66"/>
  <c r="F276" i="66"/>
  <c r="E276" i="66"/>
  <c r="D276" i="66"/>
  <c r="C276" i="66"/>
  <c r="H271" i="66"/>
  <c r="C271" i="66"/>
  <c r="H270" i="66"/>
  <c r="C270" i="66"/>
  <c r="L269" i="66"/>
  <c r="K269" i="66"/>
  <c r="J269" i="66"/>
  <c r="I269" i="66"/>
  <c r="H269" i="66" s="1"/>
  <c r="G269" i="66"/>
  <c r="F269" i="66"/>
  <c r="E269" i="66"/>
  <c r="D269" i="66"/>
  <c r="H268" i="66"/>
  <c r="C268" i="66"/>
  <c r="L267" i="66"/>
  <c r="L266" i="66" s="1"/>
  <c r="L265" i="66" s="1"/>
  <c r="K267" i="66"/>
  <c r="J267" i="66"/>
  <c r="H267" i="66" s="1"/>
  <c r="I267" i="66"/>
  <c r="I266" i="66" s="1"/>
  <c r="G267" i="66"/>
  <c r="F267" i="66"/>
  <c r="F266" i="66" s="1"/>
  <c r="F265" i="66" s="1"/>
  <c r="E267" i="66"/>
  <c r="E266" i="66" s="1"/>
  <c r="E265" i="66" s="1"/>
  <c r="D267" i="66"/>
  <c r="K266" i="66"/>
  <c r="K265" i="66" s="1"/>
  <c r="J266" i="66"/>
  <c r="J265" i="66" s="1"/>
  <c r="G266" i="66"/>
  <c r="G265" i="66" s="1"/>
  <c r="H264" i="66"/>
  <c r="C264" i="66"/>
  <c r="L263" i="66"/>
  <c r="K263" i="66"/>
  <c r="J263" i="66"/>
  <c r="I263" i="66"/>
  <c r="H263" i="66" s="1"/>
  <c r="G263" i="66"/>
  <c r="G252" i="66" s="1"/>
  <c r="F263" i="66"/>
  <c r="E263" i="66"/>
  <c r="D263" i="66"/>
  <c r="H262" i="66"/>
  <c r="C262" i="66"/>
  <c r="H261" i="66"/>
  <c r="C261" i="66"/>
  <c r="H260" i="66"/>
  <c r="C260" i="66"/>
  <c r="H259" i="66"/>
  <c r="C259" i="66"/>
  <c r="H258" i="66"/>
  <c r="C258" i="66"/>
  <c r="L257" i="66"/>
  <c r="L253" i="66" s="1"/>
  <c r="L252" i="66" s="1"/>
  <c r="K257" i="66"/>
  <c r="J257" i="66"/>
  <c r="J253" i="66" s="1"/>
  <c r="J252" i="66" s="1"/>
  <c r="I257" i="66"/>
  <c r="H257" i="66"/>
  <c r="G257" i="66"/>
  <c r="F257" i="66"/>
  <c r="E257" i="66"/>
  <c r="D257" i="66"/>
  <c r="C257" i="66" s="1"/>
  <c r="H256" i="66"/>
  <c r="C256" i="66"/>
  <c r="H255" i="66"/>
  <c r="C255" i="66"/>
  <c r="H254" i="66"/>
  <c r="C254" i="66"/>
  <c r="K253" i="66"/>
  <c r="K252" i="66" s="1"/>
  <c r="I253" i="66"/>
  <c r="G253" i="66"/>
  <c r="F253" i="66"/>
  <c r="F252" i="66" s="1"/>
  <c r="E253" i="66"/>
  <c r="H251" i="66"/>
  <c r="C251" i="66"/>
  <c r="L250" i="66"/>
  <c r="K250" i="66"/>
  <c r="J250" i="66"/>
  <c r="I250" i="66"/>
  <c r="G250" i="66"/>
  <c r="F250" i="66"/>
  <c r="E250" i="66"/>
  <c r="D250" i="66"/>
  <c r="H249" i="66"/>
  <c r="C249" i="66"/>
  <c r="H248" i="66"/>
  <c r="C248" i="66"/>
  <c r="H247" i="66"/>
  <c r="C247" i="66"/>
  <c r="H246" i="66"/>
  <c r="C246" i="66"/>
  <c r="L245" i="66"/>
  <c r="K245" i="66"/>
  <c r="K240" i="66" s="1"/>
  <c r="J245" i="66"/>
  <c r="I245" i="66"/>
  <c r="H245" i="66" s="1"/>
  <c r="G245" i="66"/>
  <c r="G240" i="66" s="1"/>
  <c r="F245" i="66"/>
  <c r="E245" i="66"/>
  <c r="D245" i="66"/>
  <c r="H244" i="66"/>
  <c r="C244" i="66"/>
  <c r="H243" i="66"/>
  <c r="C243" i="66"/>
  <c r="H242" i="66"/>
  <c r="C242" i="66"/>
  <c r="L241" i="66"/>
  <c r="L240" i="66" s="1"/>
  <c r="K241" i="66"/>
  <c r="J241" i="66"/>
  <c r="I241" i="66"/>
  <c r="H241" i="66"/>
  <c r="G241" i="66"/>
  <c r="F241" i="66"/>
  <c r="E241" i="66"/>
  <c r="D241" i="66"/>
  <c r="J240" i="66"/>
  <c r="F240" i="66"/>
  <c r="H239" i="66"/>
  <c r="C239" i="66"/>
  <c r="H238" i="66"/>
  <c r="C238" i="66"/>
  <c r="H237" i="66"/>
  <c r="C237" i="66"/>
  <c r="H236" i="66"/>
  <c r="C236" i="66"/>
  <c r="H235" i="66"/>
  <c r="C235" i="66"/>
  <c r="H234" i="66"/>
  <c r="C234" i="66"/>
  <c r="L233" i="66"/>
  <c r="L232" i="66" s="1"/>
  <c r="K233" i="66"/>
  <c r="J233" i="66"/>
  <c r="I233" i="66"/>
  <c r="I232" i="66" s="1"/>
  <c r="H232" i="66" s="1"/>
  <c r="G233" i="66"/>
  <c r="F233" i="66"/>
  <c r="E233" i="66"/>
  <c r="E232" i="66" s="1"/>
  <c r="D233" i="66"/>
  <c r="K232" i="66"/>
  <c r="J232" i="66"/>
  <c r="G232" i="66"/>
  <c r="F232" i="66"/>
  <c r="H231" i="66"/>
  <c r="C231" i="66"/>
  <c r="H230" i="66"/>
  <c r="C230" i="66"/>
  <c r="H229" i="66"/>
  <c r="C229" i="66"/>
  <c r="H228" i="66"/>
  <c r="C228" i="66"/>
  <c r="L227" i="66"/>
  <c r="K227" i="66"/>
  <c r="J227" i="66"/>
  <c r="I227" i="66"/>
  <c r="G227" i="66"/>
  <c r="F227" i="66"/>
  <c r="E227" i="66"/>
  <c r="D227" i="66"/>
  <c r="H226" i="66"/>
  <c r="C226" i="66"/>
  <c r="H225" i="66"/>
  <c r="C225" i="66"/>
  <c r="H224" i="66"/>
  <c r="C224" i="66"/>
  <c r="H223" i="66"/>
  <c r="C223" i="66"/>
  <c r="H222" i="66"/>
  <c r="C222" i="66"/>
  <c r="H221" i="66"/>
  <c r="C221" i="66"/>
  <c r="H220" i="66"/>
  <c r="C220" i="66"/>
  <c r="L219" i="66"/>
  <c r="K219" i="66"/>
  <c r="J219" i="66"/>
  <c r="I219" i="66"/>
  <c r="H219" i="66"/>
  <c r="G219" i="66"/>
  <c r="F219" i="66"/>
  <c r="E219" i="66"/>
  <c r="D219" i="66"/>
  <c r="H218" i="66"/>
  <c r="C218" i="66"/>
  <c r="H217" i="66"/>
  <c r="C217" i="66"/>
  <c r="L216" i="66"/>
  <c r="K216" i="66"/>
  <c r="J216" i="66"/>
  <c r="I216" i="66"/>
  <c r="G216" i="66"/>
  <c r="F216" i="66"/>
  <c r="E216" i="66"/>
  <c r="D216" i="66"/>
  <c r="C216" i="66" s="1"/>
  <c r="H215" i="66"/>
  <c r="C215" i="66"/>
  <c r="L214" i="66"/>
  <c r="K214" i="66"/>
  <c r="K212" i="66" s="1"/>
  <c r="K211" i="66" s="1"/>
  <c r="J214" i="66"/>
  <c r="I214" i="66"/>
  <c r="G214" i="66"/>
  <c r="F214" i="66"/>
  <c r="F212" i="66" s="1"/>
  <c r="E214" i="66"/>
  <c r="D214" i="66"/>
  <c r="H213" i="66"/>
  <c r="C213" i="66"/>
  <c r="G212" i="66"/>
  <c r="H210" i="66"/>
  <c r="C210" i="66"/>
  <c r="H209" i="66"/>
  <c r="C209" i="66"/>
  <c r="L208" i="66"/>
  <c r="K208" i="66"/>
  <c r="J208" i="66"/>
  <c r="I208" i="66"/>
  <c r="G208" i="66"/>
  <c r="F208" i="66"/>
  <c r="E208" i="66"/>
  <c r="E187" i="66" s="1"/>
  <c r="D208" i="66"/>
  <c r="H207" i="66"/>
  <c r="C207" i="66"/>
  <c r="H206" i="66"/>
  <c r="C206" i="66"/>
  <c r="H205" i="66"/>
  <c r="C205" i="66"/>
  <c r="H204" i="66"/>
  <c r="C204" i="66"/>
  <c r="H203" i="66"/>
  <c r="C203" i="66"/>
  <c r="H202" i="66"/>
  <c r="C202" i="66"/>
  <c r="H201" i="66"/>
  <c r="C201" i="66"/>
  <c r="H200" i="66"/>
  <c r="C200" i="66"/>
  <c r="L199" i="66"/>
  <c r="L187" i="66" s="1"/>
  <c r="K199" i="66"/>
  <c r="J199" i="66"/>
  <c r="I199" i="66"/>
  <c r="H199" i="66"/>
  <c r="G199" i="66"/>
  <c r="F199" i="66"/>
  <c r="E199" i="66"/>
  <c r="D199" i="66"/>
  <c r="C199" i="66" s="1"/>
  <c r="H198" i="66"/>
  <c r="C198" i="66"/>
  <c r="H197" i="66"/>
  <c r="C197" i="66"/>
  <c r="H196" i="66"/>
  <c r="C196" i="66"/>
  <c r="H195" i="66"/>
  <c r="C195" i="66"/>
  <c r="H194" i="66"/>
  <c r="C194" i="66"/>
  <c r="H193" i="66"/>
  <c r="C193" i="66"/>
  <c r="H192" i="66"/>
  <c r="C192" i="66"/>
  <c r="H191" i="66"/>
  <c r="C191" i="66"/>
  <c r="H190" i="66"/>
  <c r="C190" i="66"/>
  <c r="H189" i="66"/>
  <c r="C189" i="66"/>
  <c r="L188" i="66"/>
  <c r="K188" i="66"/>
  <c r="K187" i="66" s="1"/>
  <c r="J188" i="66"/>
  <c r="I188" i="66"/>
  <c r="I187" i="66" s="1"/>
  <c r="G188" i="66"/>
  <c r="F188" i="66"/>
  <c r="E188" i="66"/>
  <c r="D188" i="66"/>
  <c r="D187" i="66" s="1"/>
  <c r="H186" i="66"/>
  <c r="C186" i="66"/>
  <c r="H185" i="66"/>
  <c r="C185" i="66"/>
  <c r="H184" i="66"/>
  <c r="C184" i="66"/>
  <c r="L183" i="66"/>
  <c r="K183" i="66"/>
  <c r="J183" i="66"/>
  <c r="I183" i="66"/>
  <c r="H183" i="66" s="1"/>
  <c r="G183" i="66"/>
  <c r="F183" i="66"/>
  <c r="E183" i="66"/>
  <c r="D183" i="66"/>
  <c r="H180" i="66"/>
  <c r="C180" i="66"/>
  <c r="L179" i="66"/>
  <c r="L178" i="66" s="1"/>
  <c r="K179" i="66"/>
  <c r="J179" i="66"/>
  <c r="H179" i="66" s="1"/>
  <c r="I179" i="66"/>
  <c r="I178" i="66" s="1"/>
  <c r="G179" i="66"/>
  <c r="F179" i="66"/>
  <c r="F178" i="66" s="1"/>
  <c r="F174" i="66" s="1"/>
  <c r="E179" i="66"/>
  <c r="E178" i="66" s="1"/>
  <c r="D179" i="66"/>
  <c r="K178" i="66"/>
  <c r="J178" i="66"/>
  <c r="J174" i="66" s="1"/>
  <c r="G178" i="66"/>
  <c r="H177" i="66"/>
  <c r="C177" i="66"/>
  <c r="H176" i="66"/>
  <c r="C176" i="66"/>
  <c r="L175" i="66"/>
  <c r="K175" i="66"/>
  <c r="J175" i="66"/>
  <c r="I175" i="66"/>
  <c r="H175" i="66" s="1"/>
  <c r="G175" i="66"/>
  <c r="G174" i="66" s="1"/>
  <c r="F175" i="66"/>
  <c r="E175" i="66"/>
  <c r="D175" i="66"/>
  <c r="K174" i="66"/>
  <c r="H173" i="66"/>
  <c r="C173" i="66"/>
  <c r="H172" i="66"/>
  <c r="C172" i="66"/>
  <c r="L171" i="66"/>
  <c r="K171" i="66"/>
  <c r="J171" i="66"/>
  <c r="I171" i="66"/>
  <c r="H171" i="66"/>
  <c r="G171" i="66"/>
  <c r="F171" i="66"/>
  <c r="E171" i="66"/>
  <c r="D171" i="66"/>
  <c r="C171" i="66" s="1"/>
  <c r="H170" i="66"/>
  <c r="C170" i="66"/>
  <c r="H169" i="66"/>
  <c r="C169" i="66"/>
  <c r="H168" i="66"/>
  <c r="C168" i="66"/>
  <c r="H167" i="66"/>
  <c r="C167" i="66"/>
  <c r="L166" i="66"/>
  <c r="K166" i="66"/>
  <c r="J166" i="66"/>
  <c r="I166" i="66"/>
  <c r="G166" i="66"/>
  <c r="F166" i="66"/>
  <c r="E166" i="66"/>
  <c r="D166" i="66"/>
  <c r="D161" i="66" s="1"/>
  <c r="H165" i="66"/>
  <c r="C165" i="66"/>
  <c r="H164" i="66"/>
  <c r="C164" i="66"/>
  <c r="H163" i="66"/>
  <c r="C163" i="66"/>
  <c r="L162" i="66"/>
  <c r="K162" i="66"/>
  <c r="K161" i="66" s="1"/>
  <c r="K160" i="66" s="1"/>
  <c r="J162" i="66"/>
  <c r="I162" i="66"/>
  <c r="G162" i="66"/>
  <c r="G161" i="66" s="1"/>
  <c r="G160" i="66" s="1"/>
  <c r="F162" i="66"/>
  <c r="E162" i="66"/>
  <c r="D162" i="66"/>
  <c r="L161" i="66"/>
  <c r="I161" i="66"/>
  <c r="I160" i="66" s="1"/>
  <c r="E161" i="66"/>
  <c r="E160" i="66" s="1"/>
  <c r="H159" i="66"/>
  <c r="C159" i="66"/>
  <c r="H158" i="66"/>
  <c r="C158" i="66"/>
  <c r="H157" i="66"/>
  <c r="C157" i="66"/>
  <c r="H156" i="66"/>
  <c r="C156" i="66"/>
  <c r="H155" i="66"/>
  <c r="C155" i="66"/>
  <c r="H154" i="66"/>
  <c r="C154" i="66"/>
  <c r="L153" i="66"/>
  <c r="L152" i="66" s="1"/>
  <c r="K153" i="66"/>
  <c r="J153" i="66"/>
  <c r="I153" i="66"/>
  <c r="I152" i="66" s="1"/>
  <c r="G153" i="66"/>
  <c r="G152" i="66" s="1"/>
  <c r="F153" i="66"/>
  <c r="E153" i="66"/>
  <c r="E152" i="66" s="1"/>
  <c r="D153" i="66"/>
  <c r="K152" i="66"/>
  <c r="J152" i="66"/>
  <c r="F152" i="66"/>
  <c r="H151" i="66"/>
  <c r="C151" i="66"/>
  <c r="H150" i="66"/>
  <c r="C150" i="66"/>
  <c r="H149" i="66"/>
  <c r="C149" i="66"/>
  <c r="H148" i="66"/>
  <c r="C148" i="66"/>
  <c r="L147" i="66"/>
  <c r="K147" i="66"/>
  <c r="J147" i="66"/>
  <c r="I147" i="66"/>
  <c r="H147" i="66"/>
  <c r="G147" i="66"/>
  <c r="F147" i="66"/>
  <c r="E147" i="66"/>
  <c r="D147" i="66"/>
  <c r="C147" i="66" s="1"/>
  <c r="H146" i="66"/>
  <c r="C146" i="66"/>
  <c r="H145" i="66"/>
  <c r="C145" i="66"/>
  <c r="H144" i="66"/>
  <c r="C144" i="66"/>
  <c r="H143" i="66"/>
  <c r="C143" i="66"/>
  <c r="H142" i="66"/>
  <c r="C142" i="66"/>
  <c r="H141" i="66"/>
  <c r="C141" i="66"/>
  <c r="H140" i="66"/>
  <c r="C140" i="66"/>
  <c r="H139" i="66"/>
  <c r="C139" i="66"/>
  <c r="L138" i="66"/>
  <c r="K138" i="66"/>
  <c r="J138" i="66"/>
  <c r="I138" i="66"/>
  <c r="G138" i="66"/>
  <c r="F138" i="66"/>
  <c r="E138" i="66"/>
  <c r="D138" i="66"/>
  <c r="H137" i="66"/>
  <c r="C137" i="66"/>
  <c r="H136" i="66"/>
  <c r="C136" i="66"/>
  <c r="H135" i="66"/>
  <c r="C135" i="66"/>
  <c r="L134" i="66"/>
  <c r="K134" i="66"/>
  <c r="J134" i="66"/>
  <c r="I134" i="66"/>
  <c r="G134" i="66"/>
  <c r="F134" i="66"/>
  <c r="C134" i="66" s="1"/>
  <c r="E134" i="66"/>
  <c r="D134" i="66"/>
  <c r="H133" i="66"/>
  <c r="C133" i="66"/>
  <c r="H132" i="66"/>
  <c r="C132" i="66"/>
  <c r="L131" i="66"/>
  <c r="K131" i="66"/>
  <c r="K120" i="66" s="1"/>
  <c r="J131" i="66"/>
  <c r="I131" i="66"/>
  <c r="H131" i="66" s="1"/>
  <c r="G131" i="66"/>
  <c r="F131" i="66"/>
  <c r="E131" i="66"/>
  <c r="D131" i="66"/>
  <c r="H130" i="66"/>
  <c r="C130" i="66"/>
  <c r="H129" i="66"/>
  <c r="C129" i="66"/>
  <c r="H128" i="66"/>
  <c r="C128" i="66"/>
  <c r="H127" i="66"/>
  <c r="C127" i="66"/>
  <c r="L126" i="66"/>
  <c r="K126" i="66"/>
  <c r="J126" i="66"/>
  <c r="I126" i="66"/>
  <c r="G126" i="66"/>
  <c r="G120" i="66" s="1"/>
  <c r="F126" i="66"/>
  <c r="E126" i="66"/>
  <c r="D126" i="66"/>
  <c r="H125" i="66"/>
  <c r="C125" i="66"/>
  <c r="H124" i="66"/>
  <c r="C124" i="66"/>
  <c r="H123" i="66"/>
  <c r="C123" i="66"/>
  <c r="H122" i="66"/>
  <c r="C122" i="66"/>
  <c r="L121" i="66"/>
  <c r="L120" i="66" s="1"/>
  <c r="K121" i="66"/>
  <c r="J121" i="66"/>
  <c r="I121" i="66"/>
  <c r="H121" i="66"/>
  <c r="G121" i="66"/>
  <c r="F121" i="66"/>
  <c r="E121" i="66"/>
  <c r="D121" i="66"/>
  <c r="J120" i="66"/>
  <c r="F120" i="66"/>
  <c r="H119" i="66"/>
  <c r="C119" i="66"/>
  <c r="H118" i="66"/>
  <c r="C118" i="66"/>
  <c r="H117" i="66"/>
  <c r="C117" i="66"/>
  <c r="H116" i="66"/>
  <c r="C116" i="66"/>
  <c r="H115" i="66"/>
  <c r="C115" i="66"/>
  <c r="L114" i="66"/>
  <c r="K114" i="66"/>
  <c r="J114" i="66"/>
  <c r="I114" i="66"/>
  <c r="G114" i="66"/>
  <c r="F114" i="66"/>
  <c r="C114" i="66" s="1"/>
  <c r="E114" i="66"/>
  <c r="D114" i="66"/>
  <c r="H113" i="66"/>
  <c r="C113" i="66"/>
  <c r="H112" i="66"/>
  <c r="C112" i="66"/>
  <c r="H111" i="66"/>
  <c r="C111" i="66"/>
  <c r="H110" i="66"/>
  <c r="C110" i="66"/>
  <c r="H109" i="66"/>
  <c r="C109" i="66"/>
  <c r="L108" i="66"/>
  <c r="K108" i="66"/>
  <c r="J108" i="66"/>
  <c r="I108" i="66"/>
  <c r="G108" i="66"/>
  <c r="F108" i="66"/>
  <c r="E108" i="66"/>
  <c r="D108" i="66"/>
  <c r="H107" i="66"/>
  <c r="C107" i="66"/>
  <c r="H106" i="66"/>
  <c r="C106" i="66"/>
  <c r="H105" i="66"/>
  <c r="C105" i="66"/>
  <c r="H104" i="66"/>
  <c r="C104" i="66"/>
  <c r="H103" i="66"/>
  <c r="C103" i="66"/>
  <c r="H102" i="66"/>
  <c r="C102" i="66"/>
  <c r="H101" i="66"/>
  <c r="C101" i="66"/>
  <c r="H100" i="66"/>
  <c r="C100" i="66"/>
  <c r="L99" i="66"/>
  <c r="K99" i="66"/>
  <c r="J99" i="66"/>
  <c r="I99" i="66"/>
  <c r="H99" i="66" s="1"/>
  <c r="G99" i="66"/>
  <c r="F99" i="66"/>
  <c r="E99" i="66"/>
  <c r="D99" i="66"/>
  <c r="H98" i="66"/>
  <c r="C98" i="66"/>
  <c r="H97" i="66"/>
  <c r="C97" i="66"/>
  <c r="H96" i="66"/>
  <c r="C96" i="66"/>
  <c r="H95" i="66"/>
  <c r="C95" i="66"/>
  <c r="H94" i="66"/>
  <c r="C94" i="66"/>
  <c r="H93" i="66"/>
  <c r="C93" i="66"/>
  <c r="H92" i="66"/>
  <c r="C92" i="66"/>
  <c r="L91" i="66"/>
  <c r="K91" i="66"/>
  <c r="J91" i="66"/>
  <c r="I91" i="66"/>
  <c r="H91" i="66"/>
  <c r="G91" i="66"/>
  <c r="F91" i="66"/>
  <c r="E91" i="66"/>
  <c r="D91" i="66"/>
  <c r="C91" i="66" s="1"/>
  <c r="H90" i="66"/>
  <c r="C90" i="66"/>
  <c r="H89" i="66"/>
  <c r="C89" i="66"/>
  <c r="H88" i="66"/>
  <c r="C88" i="66"/>
  <c r="H87" i="66"/>
  <c r="C87" i="66"/>
  <c r="H86" i="66"/>
  <c r="C86" i="66"/>
  <c r="L85" i="66"/>
  <c r="K85" i="66"/>
  <c r="K83" i="66" s="1"/>
  <c r="J85" i="66"/>
  <c r="I85" i="66"/>
  <c r="H85" i="66" s="1"/>
  <c r="G85" i="66"/>
  <c r="F85" i="66"/>
  <c r="E85" i="66"/>
  <c r="E83" i="66" s="1"/>
  <c r="D85" i="66"/>
  <c r="H84" i="66"/>
  <c r="C84" i="66"/>
  <c r="G83" i="66"/>
  <c r="H82" i="66"/>
  <c r="C82" i="66"/>
  <c r="H81" i="66"/>
  <c r="C81" i="66"/>
  <c r="L80" i="66"/>
  <c r="K80" i="66"/>
  <c r="J80" i="66"/>
  <c r="I80" i="66"/>
  <c r="G80" i="66"/>
  <c r="F80" i="66"/>
  <c r="C80" i="66" s="1"/>
  <c r="E80" i="66"/>
  <c r="D80" i="66"/>
  <c r="H79" i="66"/>
  <c r="C79" i="66"/>
  <c r="H78" i="66"/>
  <c r="C78" i="66"/>
  <c r="L77" i="66"/>
  <c r="L76" i="66" s="1"/>
  <c r="K77" i="66"/>
  <c r="J77" i="66"/>
  <c r="I77" i="66"/>
  <c r="I76" i="66" s="1"/>
  <c r="G77" i="66"/>
  <c r="G76" i="66" s="1"/>
  <c r="F77" i="66"/>
  <c r="E77" i="66"/>
  <c r="E76" i="66" s="1"/>
  <c r="D77" i="66"/>
  <c r="K76" i="66"/>
  <c r="J76" i="66"/>
  <c r="H74" i="66"/>
  <c r="C74" i="66"/>
  <c r="H73" i="66"/>
  <c r="C73" i="66"/>
  <c r="H72" i="66"/>
  <c r="C72" i="66"/>
  <c r="H71" i="66"/>
  <c r="C71" i="66"/>
  <c r="H70" i="66"/>
  <c r="C70" i="66"/>
  <c r="L69" i="66"/>
  <c r="L67" i="66" s="1"/>
  <c r="K69" i="66"/>
  <c r="J69" i="66"/>
  <c r="I69" i="66"/>
  <c r="H69" i="66" s="1"/>
  <c r="G69" i="66"/>
  <c r="G67" i="66" s="1"/>
  <c r="F69" i="66"/>
  <c r="E69" i="66"/>
  <c r="E67" i="66" s="1"/>
  <c r="D69" i="66"/>
  <c r="H68" i="66"/>
  <c r="C68" i="66"/>
  <c r="K67" i="66"/>
  <c r="J67" i="66"/>
  <c r="F67" i="66"/>
  <c r="H66" i="66"/>
  <c r="C66" i="66"/>
  <c r="H65" i="66"/>
  <c r="C65" i="66"/>
  <c r="H64" i="66"/>
  <c r="C64" i="66"/>
  <c r="H63" i="66"/>
  <c r="C63" i="66"/>
  <c r="H62" i="66"/>
  <c r="C62" i="66"/>
  <c r="H61" i="66"/>
  <c r="C61" i="66"/>
  <c r="H60" i="66"/>
  <c r="C60" i="66"/>
  <c r="H59" i="66"/>
  <c r="C59" i="66"/>
  <c r="L58" i="66"/>
  <c r="K58" i="66"/>
  <c r="J58" i="66"/>
  <c r="H58" i="66" s="1"/>
  <c r="I58" i="66"/>
  <c r="G58" i="66"/>
  <c r="G54" i="66" s="1"/>
  <c r="G53" i="66" s="1"/>
  <c r="F58" i="66"/>
  <c r="E58" i="66"/>
  <c r="D58" i="66"/>
  <c r="H57" i="66"/>
  <c r="C57" i="66"/>
  <c r="H56" i="66"/>
  <c r="C56" i="66"/>
  <c r="L55" i="66"/>
  <c r="L54" i="66" s="1"/>
  <c r="K55" i="66"/>
  <c r="J55" i="66"/>
  <c r="H55" i="66" s="1"/>
  <c r="I55" i="66"/>
  <c r="I54" i="66" s="1"/>
  <c r="G55" i="66"/>
  <c r="F55" i="66"/>
  <c r="E55" i="66"/>
  <c r="D55" i="66"/>
  <c r="K54" i="66"/>
  <c r="J54" i="66"/>
  <c r="J53" i="66" s="1"/>
  <c r="H47" i="66"/>
  <c r="C47" i="66"/>
  <c r="H46" i="66"/>
  <c r="C46" i="66"/>
  <c r="L45" i="66"/>
  <c r="H45" i="66"/>
  <c r="G45" i="66"/>
  <c r="H44" i="66"/>
  <c r="C44" i="66"/>
  <c r="K43" i="66"/>
  <c r="H43" i="66" s="1"/>
  <c r="J43" i="66"/>
  <c r="I43" i="66"/>
  <c r="F43" i="66"/>
  <c r="E43" i="66"/>
  <c r="D43" i="66"/>
  <c r="H42" i="66"/>
  <c r="C42" i="66"/>
  <c r="I41" i="66"/>
  <c r="H41" i="66" s="1"/>
  <c r="D41" i="66"/>
  <c r="C41" i="66" s="1"/>
  <c r="H40" i="66"/>
  <c r="C40" i="66"/>
  <c r="H39" i="66"/>
  <c r="C39" i="66"/>
  <c r="H38" i="66"/>
  <c r="C38" i="66"/>
  <c r="H37" i="66"/>
  <c r="C37" i="66"/>
  <c r="K36" i="66"/>
  <c r="H36" i="66"/>
  <c r="F36" i="66"/>
  <c r="C36" i="66" s="1"/>
  <c r="H35" i="66"/>
  <c r="C35" i="66"/>
  <c r="H34" i="66"/>
  <c r="C34" i="66"/>
  <c r="K33" i="66"/>
  <c r="H33" i="66" s="1"/>
  <c r="F33" i="66"/>
  <c r="C33" i="66" s="1"/>
  <c r="H32" i="66"/>
  <c r="C32" i="66"/>
  <c r="K31" i="66"/>
  <c r="F31" i="66"/>
  <c r="C31" i="66" s="1"/>
  <c r="H30" i="66"/>
  <c r="C30" i="66"/>
  <c r="H29" i="66"/>
  <c r="C29" i="66"/>
  <c r="H28" i="66"/>
  <c r="C28" i="66"/>
  <c r="K27" i="66"/>
  <c r="H27" i="66" s="1"/>
  <c r="F27" i="66"/>
  <c r="C27" i="66" s="1"/>
  <c r="H25" i="66"/>
  <c r="C25" i="66"/>
  <c r="C24" i="66"/>
  <c r="H23" i="66"/>
  <c r="C23" i="66"/>
  <c r="H22" i="66"/>
  <c r="C22" i="66"/>
  <c r="L21" i="66"/>
  <c r="K21" i="66"/>
  <c r="J21" i="66"/>
  <c r="J275" i="66" s="1"/>
  <c r="J274" i="66" s="1"/>
  <c r="I21" i="66"/>
  <c r="G21" i="66"/>
  <c r="F21" i="66"/>
  <c r="F275" i="66" s="1"/>
  <c r="F274" i="66" s="1"/>
  <c r="E21" i="66"/>
  <c r="D21" i="66"/>
  <c r="H284" i="65"/>
  <c r="C284" i="65"/>
  <c r="H283" i="65"/>
  <c r="C283" i="65"/>
  <c r="H282" i="65"/>
  <c r="C282" i="65"/>
  <c r="H281" i="65"/>
  <c r="C281" i="65"/>
  <c r="H280" i="65"/>
  <c r="C280" i="65"/>
  <c r="H279" i="65"/>
  <c r="C279" i="65"/>
  <c r="H278" i="65"/>
  <c r="C278" i="65"/>
  <c r="H277" i="65"/>
  <c r="H276" i="65" s="1"/>
  <c r="C277" i="65"/>
  <c r="C276" i="65" s="1"/>
  <c r="L276" i="65"/>
  <c r="K276" i="65"/>
  <c r="J276" i="65"/>
  <c r="I276" i="65"/>
  <c r="G276" i="65"/>
  <c r="F276" i="65"/>
  <c r="E276" i="65"/>
  <c r="D276" i="65"/>
  <c r="H271" i="65"/>
  <c r="C271" i="65"/>
  <c r="H270" i="65"/>
  <c r="C270" i="65"/>
  <c r="L269" i="65"/>
  <c r="K269" i="65"/>
  <c r="J269" i="65"/>
  <c r="I269" i="65"/>
  <c r="G269" i="65"/>
  <c r="F269" i="65"/>
  <c r="E269" i="65"/>
  <c r="D269" i="65"/>
  <c r="H268" i="65"/>
  <c r="C268" i="65"/>
  <c r="L267" i="65"/>
  <c r="K267" i="65"/>
  <c r="K266" i="65" s="1"/>
  <c r="K265" i="65" s="1"/>
  <c r="J267" i="65"/>
  <c r="I267" i="65"/>
  <c r="G267" i="65"/>
  <c r="G266" i="65" s="1"/>
  <c r="G265" i="65" s="1"/>
  <c r="F267" i="65"/>
  <c r="E267" i="65"/>
  <c r="D267" i="65"/>
  <c r="L266" i="65"/>
  <c r="L265" i="65" s="1"/>
  <c r="I266" i="65"/>
  <c r="I265" i="65" s="1"/>
  <c r="E266" i="65"/>
  <c r="E265" i="65" s="1"/>
  <c r="D266" i="65"/>
  <c r="H264" i="65"/>
  <c r="C264" i="65"/>
  <c r="L263" i="65"/>
  <c r="K263" i="65"/>
  <c r="J263" i="65"/>
  <c r="I263" i="65"/>
  <c r="G263" i="65"/>
  <c r="F263" i="65"/>
  <c r="E263" i="65"/>
  <c r="D263" i="65"/>
  <c r="H262" i="65"/>
  <c r="C262" i="65"/>
  <c r="H261" i="65"/>
  <c r="C261" i="65"/>
  <c r="H260" i="65"/>
  <c r="C260" i="65"/>
  <c r="H259" i="65"/>
  <c r="C259" i="65"/>
  <c r="H258" i="65"/>
  <c r="C258" i="65"/>
  <c r="L257" i="65"/>
  <c r="K257" i="65"/>
  <c r="J257" i="65"/>
  <c r="H257" i="65" s="1"/>
  <c r="I257" i="65"/>
  <c r="G257" i="65"/>
  <c r="G253" i="65" s="1"/>
  <c r="G252" i="65" s="1"/>
  <c r="F257" i="65"/>
  <c r="E257" i="65"/>
  <c r="E253" i="65" s="1"/>
  <c r="E252" i="65" s="1"/>
  <c r="D257" i="65"/>
  <c r="H256" i="65"/>
  <c r="C256" i="65"/>
  <c r="H255" i="65"/>
  <c r="C255" i="65"/>
  <c r="H254" i="65"/>
  <c r="C254" i="65"/>
  <c r="L253" i="65"/>
  <c r="L252" i="65" s="1"/>
  <c r="K253" i="65"/>
  <c r="K252" i="65" s="1"/>
  <c r="I253" i="65"/>
  <c r="F253" i="65"/>
  <c r="D253" i="65"/>
  <c r="I252" i="65"/>
  <c r="D252" i="65"/>
  <c r="H251" i="65"/>
  <c r="C251" i="65"/>
  <c r="L250" i="65"/>
  <c r="K250" i="65"/>
  <c r="J250" i="65"/>
  <c r="I250" i="65"/>
  <c r="H250" i="65" s="1"/>
  <c r="G250" i="65"/>
  <c r="F250" i="65"/>
  <c r="E250" i="65"/>
  <c r="D250" i="65"/>
  <c r="H249" i="65"/>
  <c r="C249" i="65"/>
  <c r="H248" i="65"/>
  <c r="C248" i="65"/>
  <c r="H247" i="65"/>
  <c r="C247" i="65"/>
  <c r="H246" i="65"/>
  <c r="C246" i="65"/>
  <c r="L245" i="65"/>
  <c r="K245" i="65"/>
  <c r="J245" i="65"/>
  <c r="H245" i="65" s="1"/>
  <c r="I245" i="65"/>
  <c r="G245" i="65"/>
  <c r="F245" i="65"/>
  <c r="E245" i="65"/>
  <c r="E240" i="65" s="1"/>
  <c r="D245" i="65"/>
  <c r="H244" i="65"/>
  <c r="C244" i="65"/>
  <c r="H243" i="65"/>
  <c r="C243" i="65"/>
  <c r="H242" i="65"/>
  <c r="C242" i="65"/>
  <c r="L241" i="65"/>
  <c r="K241" i="65"/>
  <c r="K240" i="65" s="1"/>
  <c r="J241" i="65"/>
  <c r="I241" i="65"/>
  <c r="G241" i="65"/>
  <c r="G240" i="65" s="1"/>
  <c r="F241" i="65"/>
  <c r="E241" i="65"/>
  <c r="D241" i="65"/>
  <c r="L240" i="65"/>
  <c r="I240" i="65"/>
  <c r="D240" i="65"/>
  <c r="H239" i="65"/>
  <c r="C239" i="65"/>
  <c r="H238" i="65"/>
  <c r="C238" i="65"/>
  <c r="H237" i="65"/>
  <c r="C237" i="65"/>
  <c r="H236" i="65"/>
  <c r="C236" i="65"/>
  <c r="H235" i="65"/>
  <c r="C235" i="65"/>
  <c r="H234" i="65"/>
  <c r="C234" i="65"/>
  <c r="L233" i="65"/>
  <c r="K233" i="65"/>
  <c r="K232" i="65" s="1"/>
  <c r="J233" i="65"/>
  <c r="I233" i="65"/>
  <c r="G233" i="65"/>
  <c r="G232" i="65" s="1"/>
  <c r="F233" i="65"/>
  <c r="E233" i="65"/>
  <c r="D233" i="65"/>
  <c r="L232" i="65"/>
  <c r="I232" i="65"/>
  <c r="E232" i="65"/>
  <c r="D232" i="65"/>
  <c r="H231" i="65"/>
  <c r="C231" i="65"/>
  <c r="H230" i="65"/>
  <c r="C230" i="65"/>
  <c r="H229" i="65"/>
  <c r="C229" i="65"/>
  <c r="H228" i="65"/>
  <c r="C228" i="65"/>
  <c r="L227" i="65"/>
  <c r="K227" i="65"/>
  <c r="J227" i="65"/>
  <c r="I227" i="65"/>
  <c r="G227" i="65"/>
  <c r="F227" i="65"/>
  <c r="E227" i="65"/>
  <c r="D227" i="65"/>
  <c r="H226" i="65"/>
  <c r="C226" i="65"/>
  <c r="H225" i="65"/>
  <c r="C225" i="65"/>
  <c r="H224" i="65"/>
  <c r="C224" i="65"/>
  <c r="H223" i="65"/>
  <c r="C223" i="65"/>
  <c r="H222" i="65"/>
  <c r="C222" i="65"/>
  <c r="H221" i="65"/>
  <c r="C221" i="65"/>
  <c r="H220" i="65"/>
  <c r="C220" i="65"/>
  <c r="L219" i="65"/>
  <c r="K219" i="65"/>
  <c r="J219" i="65"/>
  <c r="I219" i="65"/>
  <c r="G219" i="65"/>
  <c r="F219" i="65"/>
  <c r="E219" i="65"/>
  <c r="D219" i="65"/>
  <c r="H218" i="65"/>
  <c r="C218" i="65"/>
  <c r="H217" i="65"/>
  <c r="C217" i="65"/>
  <c r="L216" i="65"/>
  <c r="K216" i="65"/>
  <c r="J216" i="65"/>
  <c r="H216" i="65" s="1"/>
  <c r="I216" i="65"/>
  <c r="G216" i="65"/>
  <c r="F216" i="65"/>
  <c r="E216" i="65"/>
  <c r="D216" i="65"/>
  <c r="H215" i="65"/>
  <c r="C215" i="65"/>
  <c r="L214" i="65"/>
  <c r="K214" i="65"/>
  <c r="J214" i="65"/>
  <c r="I214" i="65"/>
  <c r="H214" i="65" s="1"/>
  <c r="G214" i="65"/>
  <c r="F214" i="65"/>
  <c r="E214" i="65"/>
  <c r="E212" i="65" s="1"/>
  <c r="E211" i="65" s="1"/>
  <c r="D214" i="65"/>
  <c r="D212" i="65" s="1"/>
  <c r="H213" i="65"/>
  <c r="C213" i="65"/>
  <c r="L212" i="65"/>
  <c r="L211" i="65" s="1"/>
  <c r="H210" i="65"/>
  <c r="C210" i="65"/>
  <c r="H209" i="65"/>
  <c r="C209" i="65"/>
  <c r="L208" i="65"/>
  <c r="K208" i="65"/>
  <c r="J208" i="65"/>
  <c r="I208" i="65"/>
  <c r="H208" i="65"/>
  <c r="G208" i="65"/>
  <c r="F208" i="65"/>
  <c r="E208" i="65"/>
  <c r="D208" i="65"/>
  <c r="C208" i="65" s="1"/>
  <c r="H207" i="65"/>
  <c r="C207" i="65"/>
  <c r="H206" i="65"/>
  <c r="C206" i="65"/>
  <c r="H205" i="65"/>
  <c r="C205" i="65"/>
  <c r="H204" i="65"/>
  <c r="C204" i="65"/>
  <c r="H203" i="65"/>
  <c r="C203" i="65"/>
  <c r="H202" i="65"/>
  <c r="C202" i="65"/>
  <c r="H201" i="65"/>
  <c r="C201" i="65"/>
  <c r="H200" i="65"/>
  <c r="C200" i="65"/>
  <c r="L199" i="65"/>
  <c r="K199" i="65"/>
  <c r="J199" i="65"/>
  <c r="I199" i="65"/>
  <c r="G199" i="65"/>
  <c r="F199" i="65"/>
  <c r="E199" i="65"/>
  <c r="D199" i="65"/>
  <c r="H198" i="65"/>
  <c r="C198" i="65"/>
  <c r="H197" i="65"/>
  <c r="C197" i="65"/>
  <c r="H196" i="65"/>
  <c r="C196" i="65"/>
  <c r="H195" i="65"/>
  <c r="C195" i="65"/>
  <c r="H194" i="65"/>
  <c r="C194" i="65"/>
  <c r="H193" i="65"/>
  <c r="C193" i="65"/>
  <c r="H192" i="65"/>
  <c r="C192" i="65"/>
  <c r="H191" i="65"/>
  <c r="C191" i="65"/>
  <c r="H190" i="65"/>
  <c r="C190" i="65"/>
  <c r="H189" i="65"/>
  <c r="C189" i="65"/>
  <c r="L188" i="65"/>
  <c r="K188" i="65"/>
  <c r="K187" i="65" s="1"/>
  <c r="J188" i="65"/>
  <c r="I188" i="65"/>
  <c r="I187" i="65" s="1"/>
  <c r="G188" i="65"/>
  <c r="F188" i="65"/>
  <c r="E188" i="65"/>
  <c r="E187" i="65" s="1"/>
  <c r="D188" i="65"/>
  <c r="J187" i="65"/>
  <c r="G187" i="65"/>
  <c r="F187" i="65"/>
  <c r="H186" i="65"/>
  <c r="C186" i="65"/>
  <c r="H185" i="65"/>
  <c r="C185" i="65"/>
  <c r="H184" i="65"/>
  <c r="C184" i="65"/>
  <c r="L183" i="65"/>
  <c r="K183" i="65"/>
  <c r="J183" i="65"/>
  <c r="I183" i="65"/>
  <c r="G183" i="65"/>
  <c r="G182" i="65" s="1"/>
  <c r="F183" i="65"/>
  <c r="E183" i="65"/>
  <c r="D183" i="65"/>
  <c r="H180" i="65"/>
  <c r="C180" i="65"/>
  <c r="L179" i="65"/>
  <c r="K179" i="65"/>
  <c r="K178" i="65" s="1"/>
  <c r="J179" i="65"/>
  <c r="I179" i="65"/>
  <c r="I178" i="65" s="1"/>
  <c r="G179" i="65"/>
  <c r="G178" i="65" s="1"/>
  <c r="F179" i="65"/>
  <c r="E179" i="65"/>
  <c r="D179" i="65"/>
  <c r="L178" i="65"/>
  <c r="E178" i="65"/>
  <c r="D178" i="65"/>
  <c r="H177" i="65"/>
  <c r="C177" i="65"/>
  <c r="H176" i="65"/>
  <c r="C176" i="65"/>
  <c r="L175" i="65"/>
  <c r="K175" i="65"/>
  <c r="K174" i="65" s="1"/>
  <c r="J175" i="65"/>
  <c r="I175" i="65"/>
  <c r="G175" i="65"/>
  <c r="G174" i="65" s="1"/>
  <c r="F175" i="65"/>
  <c r="E175" i="65"/>
  <c r="D175" i="65"/>
  <c r="L174" i="65"/>
  <c r="E174" i="65"/>
  <c r="D174" i="65"/>
  <c r="H173" i="65"/>
  <c r="C173" i="65"/>
  <c r="H172" i="65"/>
  <c r="C172" i="65"/>
  <c r="L171" i="65"/>
  <c r="K171" i="65"/>
  <c r="J171" i="65"/>
  <c r="I171" i="65"/>
  <c r="G171" i="65"/>
  <c r="F171" i="65"/>
  <c r="E171" i="65"/>
  <c r="D171" i="65"/>
  <c r="H170" i="65"/>
  <c r="C170" i="65"/>
  <c r="H169" i="65"/>
  <c r="C169" i="65"/>
  <c r="H168" i="65"/>
  <c r="C168" i="65"/>
  <c r="H167" i="65"/>
  <c r="C167" i="65"/>
  <c r="L166" i="65"/>
  <c r="K166" i="65"/>
  <c r="J166" i="65"/>
  <c r="I166" i="65"/>
  <c r="G166" i="65"/>
  <c r="F166" i="65"/>
  <c r="F161" i="65" s="1"/>
  <c r="F160" i="65" s="1"/>
  <c r="E166" i="65"/>
  <c r="D166" i="65"/>
  <c r="C166" i="65" s="1"/>
  <c r="H165" i="65"/>
  <c r="C165" i="65"/>
  <c r="H164" i="65"/>
  <c r="C164" i="65"/>
  <c r="H163" i="65"/>
  <c r="C163" i="65"/>
  <c r="L162" i="65"/>
  <c r="K162" i="65"/>
  <c r="J162" i="65"/>
  <c r="I162" i="65"/>
  <c r="H162" i="65" s="1"/>
  <c r="G162" i="65"/>
  <c r="G161" i="65" s="1"/>
  <c r="G160" i="65" s="1"/>
  <c r="F162" i="65"/>
  <c r="E162" i="65"/>
  <c r="E161" i="65" s="1"/>
  <c r="E160" i="65" s="1"/>
  <c r="D162" i="65"/>
  <c r="K161" i="65"/>
  <c r="K160" i="65" s="1"/>
  <c r="J161" i="65"/>
  <c r="H159" i="65"/>
  <c r="C159" i="65"/>
  <c r="H158" i="65"/>
  <c r="C158" i="65"/>
  <c r="H157" i="65"/>
  <c r="C157" i="65"/>
  <c r="H156" i="65"/>
  <c r="C156" i="65"/>
  <c r="H155" i="65"/>
  <c r="C155" i="65"/>
  <c r="H154" i="65"/>
  <c r="C154" i="65"/>
  <c r="L153" i="65"/>
  <c r="K153" i="65"/>
  <c r="K152" i="65" s="1"/>
  <c r="J153" i="65"/>
  <c r="I153" i="65"/>
  <c r="G153" i="65"/>
  <c r="G152" i="65" s="1"/>
  <c r="F153" i="65"/>
  <c r="E153" i="65"/>
  <c r="D153" i="65"/>
  <c r="L152" i="65"/>
  <c r="I152" i="65"/>
  <c r="E152" i="65"/>
  <c r="D152" i="65"/>
  <c r="H151" i="65"/>
  <c r="C151" i="65"/>
  <c r="H150" i="65"/>
  <c r="C150" i="65"/>
  <c r="H149" i="65"/>
  <c r="C149" i="65"/>
  <c r="H148" i="65"/>
  <c r="C148" i="65"/>
  <c r="L147" i="65"/>
  <c r="K147" i="65"/>
  <c r="J147" i="65"/>
  <c r="I147" i="65"/>
  <c r="G147" i="65"/>
  <c r="F147" i="65"/>
  <c r="E147" i="65"/>
  <c r="D147" i="65"/>
  <c r="H146" i="65"/>
  <c r="C146" i="65"/>
  <c r="H145" i="65"/>
  <c r="C145" i="65"/>
  <c r="H144" i="65"/>
  <c r="C144" i="65"/>
  <c r="H143" i="65"/>
  <c r="C143" i="65"/>
  <c r="H142" i="65"/>
  <c r="C142" i="65"/>
  <c r="H141" i="65"/>
  <c r="C141" i="65"/>
  <c r="H140" i="65"/>
  <c r="C140" i="65"/>
  <c r="H139" i="65"/>
  <c r="C139" i="65"/>
  <c r="L138" i="65"/>
  <c r="H138" i="65" s="1"/>
  <c r="K138" i="65"/>
  <c r="J138" i="65"/>
  <c r="I138" i="65"/>
  <c r="G138" i="65"/>
  <c r="F138" i="65"/>
  <c r="E138" i="65"/>
  <c r="D138" i="65"/>
  <c r="H137" i="65"/>
  <c r="C137" i="65"/>
  <c r="H136" i="65"/>
  <c r="C136" i="65"/>
  <c r="H135" i="65"/>
  <c r="C135" i="65"/>
  <c r="L134" i="65"/>
  <c r="K134" i="65"/>
  <c r="J134" i="65"/>
  <c r="H134" i="65" s="1"/>
  <c r="I134" i="65"/>
  <c r="G134" i="65"/>
  <c r="F134" i="65"/>
  <c r="E134" i="65"/>
  <c r="D134" i="65"/>
  <c r="H133" i="65"/>
  <c r="C133" i="65"/>
  <c r="H132" i="65"/>
  <c r="C132" i="65"/>
  <c r="L131" i="65"/>
  <c r="K131" i="65"/>
  <c r="J131" i="65"/>
  <c r="I131" i="65"/>
  <c r="G131" i="65"/>
  <c r="F131" i="65"/>
  <c r="C131" i="65" s="1"/>
  <c r="E131" i="65"/>
  <c r="D131" i="65"/>
  <c r="H130" i="65"/>
  <c r="C130" i="65"/>
  <c r="H129" i="65"/>
  <c r="C129" i="65"/>
  <c r="H128" i="65"/>
  <c r="C128" i="65"/>
  <c r="H127" i="65"/>
  <c r="C127" i="65"/>
  <c r="L126" i="65"/>
  <c r="K126" i="65"/>
  <c r="J126" i="65"/>
  <c r="I126" i="65"/>
  <c r="G126" i="65"/>
  <c r="F126" i="65"/>
  <c r="E126" i="65"/>
  <c r="D126" i="65"/>
  <c r="H125" i="65"/>
  <c r="C125" i="65"/>
  <c r="H124" i="65"/>
  <c r="C124" i="65"/>
  <c r="H123" i="65"/>
  <c r="C123" i="65"/>
  <c r="H122" i="65"/>
  <c r="C122" i="65"/>
  <c r="L121" i="65"/>
  <c r="K121" i="65"/>
  <c r="K120" i="65" s="1"/>
  <c r="J121" i="65"/>
  <c r="I121" i="65"/>
  <c r="I120" i="65" s="1"/>
  <c r="G121" i="65"/>
  <c r="F121" i="65"/>
  <c r="E121" i="65"/>
  <c r="D121" i="65"/>
  <c r="E120" i="65"/>
  <c r="H119" i="65"/>
  <c r="C119" i="65"/>
  <c r="H118" i="65"/>
  <c r="C118" i="65"/>
  <c r="H117" i="65"/>
  <c r="C117" i="65"/>
  <c r="H116" i="65"/>
  <c r="C116" i="65"/>
  <c r="H115" i="65"/>
  <c r="C115" i="65"/>
  <c r="L114" i="65"/>
  <c r="K114" i="65"/>
  <c r="J114" i="65"/>
  <c r="I114" i="65"/>
  <c r="H114" i="65" s="1"/>
  <c r="G114" i="65"/>
  <c r="G83" i="65" s="1"/>
  <c r="F114" i="65"/>
  <c r="E114" i="65"/>
  <c r="D114" i="65"/>
  <c r="H113" i="65"/>
  <c r="C113" i="65"/>
  <c r="H112" i="65"/>
  <c r="C112" i="65"/>
  <c r="H111" i="65"/>
  <c r="C111" i="65"/>
  <c r="H110" i="65"/>
  <c r="C110" i="65"/>
  <c r="H109" i="65"/>
  <c r="C109" i="65"/>
  <c r="L108" i="65"/>
  <c r="K108" i="65"/>
  <c r="J108" i="65"/>
  <c r="H108" i="65" s="1"/>
  <c r="I108" i="65"/>
  <c r="G108" i="65"/>
  <c r="F108" i="65"/>
  <c r="E108" i="65"/>
  <c r="D108" i="65"/>
  <c r="H107" i="65"/>
  <c r="C107" i="65"/>
  <c r="H106" i="65"/>
  <c r="C106" i="65"/>
  <c r="H105" i="65"/>
  <c r="C105" i="65"/>
  <c r="H104" i="65"/>
  <c r="C104" i="65"/>
  <c r="H103" i="65"/>
  <c r="C103" i="65"/>
  <c r="H102" i="65"/>
  <c r="C102" i="65"/>
  <c r="H101" i="65"/>
  <c r="C101" i="65"/>
  <c r="H100" i="65"/>
  <c r="C100" i="65"/>
  <c r="L99" i="65"/>
  <c r="K99" i="65"/>
  <c r="J99" i="65"/>
  <c r="I99" i="65"/>
  <c r="G99" i="65"/>
  <c r="F99" i="65"/>
  <c r="C99" i="65" s="1"/>
  <c r="E99" i="65"/>
  <c r="D99" i="65"/>
  <c r="H98" i="65"/>
  <c r="C98" i="65"/>
  <c r="H97" i="65"/>
  <c r="C97" i="65"/>
  <c r="H96" i="65"/>
  <c r="C96" i="65"/>
  <c r="H95" i="65"/>
  <c r="C95" i="65"/>
  <c r="H94" i="65"/>
  <c r="C94" i="65"/>
  <c r="H93" i="65"/>
  <c r="C93" i="65"/>
  <c r="H92" i="65"/>
  <c r="C92" i="65"/>
  <c r="L91" i="65"/>
  <c r="K91" i="65"/>
  <c r="J91" i="65"/>
  <c r="I91" i="65"/>
  <c r="G91" i="65"/>
  <c r="F91" i="65"/>
  <c r="E91" i="65"/>
  <c r="D91" i="65"/>
  <c r="H90" i="65"/>
  <c r="C90" i="65"/>
  <c r="H89" i="65"/>
  <c r="C89" i="65"/>
  <c r="H88" i="65"/>
  <c r="C88" i="65"/>
  <c r="H87" i="65"/>
  <c r="C87" i="65"/>
  <c r="H86" i="65"/>
  <c r="C86" i="65"/>
  <c r="L85" i="65"/>
  <c r="K85" i="65"/>
  <c r="K83" i="65" s="1"/>
  <c r="J85" i="65"/>
  <c r="I85" i="65"/>
  <c r="G85" i="65"/>
  <c r="F85" i="65"/>
  <c r="C85" i="65" s="1"/>
  <c r="E85" i="65"/>
  <c r="D85" i="65"/>
  <c r="H84" i="65"/>
  <c r="C84" i="65"/>
  <c r="H82" i="65"/>
  <c r="C82" i="65"/>
  <c r="H81" i="65"/>
  <c r="C81" i="65"/>
  <c r="L80" i="65"/>
  <c r="K80" i="65"/>
  <c r="J80" i="65"/>
  <c r="I80" i="65"/>
  <c r="H80" i="65" s="1"/>
  <c r="G80" i="65"/>
  <c r="F80" i="65"/>
  <c r="E80" i="65"/>
  <c r="D80" i="65"/>
  <c r="H79" i="65"/>
  <c r="C79" i="65"/>
  <c r="H78" i="65"/>
  <c r="C78" i="65"/>
  <c r="L77" i="65"/>
  <c r="K77" i="65"/>
  <c r="J77" i="65"/>
  <c r="I77" i="65"/>
  <c r="G77" i="65"/>
  <c r="G76" i="65" s="1"/>
  <c r="F77" i="65"/>
  <c r="E77" i="65"/>
  <c r="E76" i="65" s="1"/>
  <c r="D77" i="65"/>
  <c r="I76" i="65"/>
  <c r="H74" i="65"/>
  <c r="C74" i="65"/>
  <c r="H73" i="65"/>
  <c r="C73" i="65"/>
  <c r="H72" i="65"/>
  <c r="C72" i="65"/>
  <c r="H71" i="65"/>
  <c r="C71" i="65"/>
  <c r="H70" i="65"/>
  <c r="C70" i="65"/>
  <c r="L69" i="65"/>
  <c r="L67" i="65" s="1"/>
  <c r="K69" i="65"/>
  <c r="J69" i="65"/>
  <c r="I69" i="65"/>
  <c r="G69" i="65"/>
  <c r="G67" i="65" s="1"/>
  <c r="F69" i="65"/>
  <c r="E69" i="65"/>
  <c r="D69" i="65"/>
  <c r="H68" i="65"/>
  <c r="C68" i="65"/>
  <c r="K67" i="65"/>
  <c r="J67" i="65"/>
  <c r="I67" i="65"/>
  <c r="F67" i="65"/>
  <c r="E67" i="65"/>
  <c r="D67" i="65"/>
  <c r="H66" i="65"/>
  <c r="C66" i="65"/>
  <c r="H65" i="65"/>
  <c r="C65" i="65"/>
  <c r="H64" i="65"/>
  <c r="C64" i="65"/>
  <c r="H63" i="65"/>
  <c r="C63" i="65"/>
  <c r="H62" i="65"/>
  <c r="C62" i="65"/>
  <c r="H61" i="65"/>
  <c r="C61" i="65"/>
  <c r="H60" i="65"/>
  <c r="C60" i="65"/>
  <c r="H59" i="65"/>
  <c r="C59" i="65"/>
  <c r="L58" i="65"/>
  <c r="K58" i="65"/>
  <c r="J58" i="65"/>
  <c r="H58" i="65" s="1"/>
  <c r="I58" i="65"/>
  <c r="G58" i="65"/>
  <c r="F58" i="65"/>
  <c r="E58" i="65"/>
  <c r="D58" i="65"/>
  <c r="H57" i="65"/>
  <c r="C57" i="65"/>
  <c r="H56" i="65"/>
  <c r="C56" i="65"/>
  <c r="L55" i="65"/>
  <c r="K55" i="65"/>
  <c r="K54" i="65" s="1"/>
  <c r="K53" i="65" s="1"/>
  <c r="J55" i="65"/>
  <c r="I55" i="65"/>
  <c r="I54" i="65" s="1"/>
  <c r="I53" i="65" s="1"/>
  <c r="G55" i="65"/>
  <c r="G54" i="65" s="1"/>
  <c r="F55" i="65"/>
  <c r="E55" i="65"/>
  <c r="D55" i="65"/>
  <c r="E54" i="65"/>
  <c r="E53" i="65" s="1"/>
  <c r="H47" i="65"/>
  <c r="C47" i="65"/>
  <c r="H46" i="65"/>
  <c r="C46" i="65"/>
  <c r="L45" i="65"/>
  <c r="H45" i="65"/>
  <c r="G45" i="65"/>
  <c r="H44" i="65"/>
  <c r="C44" i="65"/>
  <c r="K43" i="65"/>
  <c r="J43" i="65"/>
  <c r="I43" i="65"/>
  <c r="F43" i="65"/>
  <c r="E43" i="65"/>
  <c r="D43" i="65"/>
  <c r="H42" i="65"/>
  <c r="C42" i="65"/>
  <c r="I41" i="65"/>
  <c r="H41" i="65" s="1"/>
  <c r="D41" i="65"/>
  <c r="C41" i="65" s="1"/>
  <c r="H40" i="65"/>
  <c r="C40" i="65"/>
  <c r="H39" i="65"/>
  <c r="C39" i="65"/>
  <c r="H38" i="65"/>
  <c r="C38" i="65"/>
  <c r="H37" i="65"/>
  <c r="C37" i="65"/>
  <c r="K36" i="65"/>
  <c r="H36" i="65"/>
  <c r="F36" i="65"/>
  <c r="C36" i="65" s="1"/>
  <c r="H35" i="65"/>
  <c r="C35" i="65"/>
  <c r="H34" i="65"/>
  <c r="C34" i="65"/>
  <c r="K33" i="65"/>
  <c r="H33" i="65" s="1"/>
  <c r="F33" i="65"/>
  <c r="C33" i="65" s="1"/>
  <c r="H32" i="65"/>
  <c r="C32" i="65"/>
  <c r="K31" i="65"/>
  <c r="F31" i="65"/>
  <c r="C31" i="65" s="1"/>
  <c r="H30" i="65"/>
  <c r="C30" i="65"/>
  <c r="H29" i="65"/>
  <c r="C29" i="65"/>
  <c r="H28" i="65"/>
  <c r="C28" i="65"/>
  <c r="K27" i="65"/>
  <c r="H27" i="65" s="1"/>
  <c r="F27" i="65"/>
  <c r="C27" i="65" s="1"/>
  <c r="H25" i="65"/>
  <c r="C25" i="65"/>
  <c r="C24" i="65"/>
  <c r="H23" i="65"/>
  <c r="C23" i="65"/>
  <c r="H22" i="65"/>
  <c r="C22" i="65"/>
  <c r="L21" i="65"/>
  <c r="K21" i="65"/>
  <c r="K275" i="65" s="1"/>
  <c r="K274" i="65" s="1"/>
  <c r="J21" i="65"/>
  <c r="I21" i="65"/>
  <c r="I275" i="65" s="1"/>
  <c r="I274" i="65" s="1"/>
  <c r="H21" i="65"/>
  <c r="G21" i="65"/>
  <c r="G275" i="65" s="1"/>
  <c r="G274" i="65" s="1"/>
  <c r="F21" i="65"/>
  <c r="F275" i="65" s="1"/>
  <c r="F274" i="65" s="1"/>
  <c r="E21" i="65"/>
  <c r="E275" i="65" s="1"/>
  <c r="E274" i="65" s="1"/>
  <c r="D21" i="65"/>
  <c r="H284" i="64"/>
  <c r="C284" i="64"/>
  <c r="H283" i="64"/>
  <c r="C283" i="64"/>
  <c r="H282" i="64"/>
  <c r="C282" i="64"/>
  <c r="H281" i="64"/>
  <c r="C281" i="64"/>
  <c r="H280" i="64"/>
  <c r="C280" i="64"/>
  <c r="H279" i="64"/>
  <c r="C279" i="64"/>
  <c r="H278" i="64"/>
  <c r="C278" i="64"/>
  <c r="H277" i="64"/>
  <c r="C277" i="64"/>
  <c r="C276" i="64" s="1"/>
  <c r="L276" i="64"/>
  <c r="K276" i="64"/>
  <c r="J276" i="64"/>
  <c r="I276" i="64"/>
  <c r="H276" i="64"/>
  <c r="G276" i="64"/>
  <c r="F276" i="64"/>
  <c r="E276" i="64"/>
  <c r="D276" i="64"/>
  <c r="H271" i="64"/>
  <c r="C271" i="64"/>
  <c r="H270" i="64"/>
  <c r="C270" i="64"/>
  <c r="L269" i="64"/>
  <c r="K269" i="64"/>
  <c r="J269" i="64"/>
  <c r="I269" i="64"/>
  <c r="G269" i="64"/>
  <c r="F269" i="64"/>
  <c r="E269" i="64"/>
  <c r="D269" i="64"/>
  <c r="H268" i="64"/>
  <c r="C268" i="64"/>
  <c r="L267" i="64"/>
  <c r="K267" i="64"/>
  <c r="J267" i="64"/>
  <c r="I267" i="64"/>
  <c r="G267" i="64"/>
  <c r="G266" i="64" s="1"/>
  <c r="G265" i="64" s="1"/>
  <c r="F267" i="64"/>
  <c r="F266" i="64" s="1"/>
  <c r="F265" i="64" s="1"/>
  <c r="E267" i="64"/>
  <c r="D267" i="64"/>
  <c r="L266" i="64"/>
  <c r="L265" i="64" s="1"/>
  <c r="K266" i="64"/>
  <c r="K265" i="64" s="1"/>
  <c r="I266" i="64"/>
  <c r="E266" i="64"/>
  <c r="E265" i="64" s="1"/>
  <c r="D266" i="64"/>
  <c r="I265" i="64"/>
  <c r="H264" i="64"/>
  <c r="C264" i="64"/>
  <c r="L263" i="64"/>
  <c r="K263" i="64"/>
  <c r="J263" i="64"/>
  <c r="I263" i="64"/>
  <c r="G263" i="64"/>
  <c r="F263" i="64"/>
  <c r="E263" i="64"/>
  <c r="D263" i="64"/>
  <c r="H262" i="64"/>
  <c r="C262" i="64"/>
  <c r="H261" i="64"/>
  <c r="C261" i="64"/>
  <c r="H260" i="64"/>
  <c r="C260" i="64"/>
  <c r="H259" i="64"/>
  <c r="C259" i="64"/>
  <c r="H258" i="64"/>
  <c r="C258" i="64"/>
  <c r="L257" i="64"/>
  <c r="K257" i="64"/>
  <c r="J257" i="64"/>
  <c r="H257" i="64" s="1"/>
  <c r="I257" i="64"/>
  <c r="G257" i="64"/>
  <c r="F257" i="64"/>
  <c r="E257" i="64"/>
  <c r="E253" i="64" s="1"/>
  <c r="E252" i="64" s="1"/>
  <c r="D257" i="64"/>
  <c r="H256" i="64"/>
  <c r="C256" i="64"/>
  <c r="H255" i="64"/>
  <c r="C255" i="64"/>
  <c r="H254" i="64"/>
  <c r="C254" i="64"/>
  <c r="L253" i="64"/>
  <c r="L252" i="64" s="1"/>
  <c r="K253" i="64"/>
  <c r="I253" i="64"/>
  <c r="G253" i="64"/>
  <c r="G252" i="64" s="1"/>
  <c r="F253" i="64"/>
  <c r="F252" i="64" s="1"/>
  <c r="D253" i="64"/>
  <c r="K252" i="64"/>
  <c r="I252" i="64"/>
  <c r="D252" i="64"/>
  <c r="H251" i="64"/>
  <c r="C251" i="64"/>
  <c r="L250" i="64"/>
  <c r="K250" i="64"/>
  <c r="J250" i="64"/>
  <c r="I250" i="64"/>
  <c r="H250" i="64"/>
  <c r="G250" i="64"/>
  <c r="F250" i="64"/>
  <c r="E250" i="64"/>
  <c r="D250" i="64"/>
  <c r="C250" i="64" s="1"/>
  <c r="H249" i="64"/>
  <c r="C249" i="64"/>
  <c r="H248" i="64"/>
  <c r="C248" i="64"/>
  <c r="H247" i="64"/>
  <c r="C247" i="64"/>
  <c r="H246" i="64"/>
  <c r="C246" i="64"/>
  <c r="L245" i="64"/>
  <c r="K245" i="64"/>
  <c r="J245" i="64"/>
  <c r="I245" i="64"/>
  <c r="G245" i="64"/>
  <c r="F245" i="64"/>
  <c r="E245" i="64"/>
  <c r="D245" i="64"/>
  <c r="C245" i="64" s="1"/>
  <c r="H244" i="64"/>
  <c r="C244" i="64"/>
  <c r="H243" i="64"/>
  <c r="C243" i="64"/>
  <c r="H242" i="64"/>
  <c r="C242" i="64"/>
  <c r="L241" i="64"/>
  <c r="K241" i="64"/>
  <c r="K240" i="64" s="1"/>
  <c r="J241" i="64"/>
  <c r="I241" i="64"/>
  <c r="G241" i="64"/>
  <c r="G240" i="64" s="1"/>
  <c r="F241" i="64"/>
  <c r="F240" i="64" s="1"/>
  <c r="E241" i="64"/>
  <c r="D241" i="64"/>
  <c r="L240" i="64"/>
  <c r="I240" i="64"/>
  <c r="E240" i="64"/>
  <c r="H239" i="64"/>
  <c r="C239" i="64"/>
  <c r="H238" i="64"/>
  <c r="C238" i="64"/>
  <c r="H237" i="64"/>
  <c r="C237" i="64"/>
  <c r="H236" i="64"/>
  <c r="C236" i="64"/>
  <c r="H235" i="64"/>
  <c r="C235" i="64"/>
  <c r="H234" i="64"/>
  <c r="C234" i="64"/>
  <c r="L233" i="64"/>
  <c r="K233" i="64"/>
  <c r="J233" i="64"/>
  <c r="I233" i="64"/>
  <c r="G233" i="64"/>
  <c r="G232" i="64" s="1"/>
  <c r="F233" i="64"/>
  <c r="F232" i="64" s="1"/>
  <c r="E233" i="64"/>
  <c r="D233" i="64"/>
  <c r="L232" i="64"/>
  <c r="K232" i="64"/>
  <c r="I232" i="64"/>
  <c r="E232" i="64"/>
  <c r="D232" i="64"/>
  <c r="H231" i="64"/>
  <c r="C231" i="64"/>
  <c r="H230" i="64"/>
  <c r="C230" i="64"/>
  <c r="H229" i="64"/>
  <c r="C229" i="64"/>
  <c r="H228" i="64"/>
  <c r="C228" i="64"/>
  <c r="L227" i="64"/>
  <c r="K227" i="64"/>
  <c r="J227" i="64"/>
  <c r="I227" i="64"/>
  <c r="I212" i="64" s="1"/>
  <c r="I211" i="64" s="1"/>
  <c r="G227" i="64"/>
  <c r="F227" i="64"/>
  <c r="E227" i="64"/>
  <c r="D227" i="64"/>
  <c r="H226" i="64"/>
  <c r="C226" i="64"/>
  <c r="H225" i="64"/>
  <c r="C225" i="64"/>
  <c r="H224" i="64"/>
  <c r="C224" i="64"/>
  <c r="H223" i="64"/>
  <c r="C223" i="64"/>
  <c r="H222" i="64"/>
  <c r="C222" i="64"/>
  <c r="H221" i="64"/>
  <c r="C221" i="64"/>
  <c r="H220" i="64"/>
  <c r="C220" i="64"/>
  <c r="L219" i="64"/>
  <c r="K219" i="64"/>
  <c r="J219" i="64"/>
  <c r="I219" i="64"/>
  <c r="G219" i="64"/>
  <c r="F219" i="64"/>
  <c r="E219" i="64"/>
  <c r="D219" i="64"/>
  <c r="H218" i="64"/>
  <c r="C218" i="64"/>
  <c r="H217" i="64"/>
  <c r="C217" i="64"/>
  <c r="L216" i="64"/>
  <c r="K216" i="64"/>
  <c r="K212" i="64" s="1"/>
  <c r="J216" i="64"/>
  <c r="I216" i="64"/>
  <c r="G216" i="64"/>
  <c r="G212" i="64" s="1"/>
  <c r="F216" i="64"/>
  <c r="E216" i="64"/>
  <c r="D216" i="64"/>
  <c r="H215" i="64"/>
  <c r="C215" i="64"/>
  <c r="L214" i="64"/>
  <c r="L212" i="64" s="1"/>
  <c r="K214" i="64"/>
  <c r="J214" i="64"/>
  <c r="H214" i="64" s="1"/>
  <c r="I214" i="64"/>
  <c r="G214" i="64"/>
  <c r="F214" i="64"/>
  <c r="E214" i="64"/>
  <c r="D214" i="64"/>
  <c r="H213" i="64"/>
  <c r="C213" i="64"/>
  <c r="E212" i="64"/>
  <c r="E211" i="64" s="1"/>
  <c r="H210" i="64"/>
  <c r="C210" i="64"/>
  <c r="H209" i="64"/>
  <c r="C209" i="64"/>
  <c r="L208" i="64"/>
  <c r="K208" i="64"/>
  <c r="J208" i="64"/>
  <c r="I208" i="64"/>
  <c r="H208" i="64"/>
  <c r="G208" i="64"/>
  <c r="F208" i="64"/>
  <c r="E208" i="64"/>
  <c r="D208" i="64"/>
  <c r="C208" i="64" s="1"/>
  <c r="H207" i="64"/>
  <c r="C207" i="64"/>
  <c r="H206" i="64"/>
  <c r="C206" i="64"/>
  <c r="H205" i="64"/>
  <c r="C205" i="64"/>
  <c r="H204" i="64"/>
  <c r="C204" i="64"/>
  <c r="H203" i="64"/>
  <c r="C203" i="64"/>
  <c r="H202" i="64"/>
  <c r="C202" i="64"/>
  <c r="H201" i="64"/>
  <c r="C201" i="64"/>
  <c r="H200" i="64"/>
  <c r="C200" i="64"/>
  <c r="L199" i="64"/>
  <c r="K199" i="64"/>
  <c r="J199" i="64"/>
  <c r="I199" i="64"/>
  <c r="G199" i="64"/>
  <c r="F199" i="64"/>
  <c r="E199" i="64"/>
  <c r="D199" i="64"/>
  <c r="H198" i="64"/>
  <c r="C198" i="64"/>
  <c r="H197" i="64"/>
  <c r="C197" i="64"/>
  <c r="H196" i="64"/>
  <c r="C196" i="64"/>
  <c r="H195" i="64"/>
  <c r="C195" i="64"/>
  <c r="H194" i="64"/>
  <c r="C194" i="64"/>
  <c r="H193" i="64"/>
  <c r="C193" i="64"/>
  <c r="H192" i="64"/>
  <c r="C192" i="64"/>
  <c r="H191" i="64"/>
  <c r="C191" i="64"/>
  <c r="H190" i="64"/>
  <c r="C190" i="64"/>
  <c r="H189" i="64"/>
  <c r="C189" i="64"/>
  <c r="L188" i="64"/>
  <c r="K188" i="64"/>
  <c r="J188" i="64"/>
  <c r="I188" i="64"/>
  <c r="I187" i="64" s="1"/>
  <c r="G188" i="64"/>
  <c r="F188" i="64"/>
  <c r="E188" i="64"/>
  <c r="E187" i="64" s="1"/>
  <c r="E182" i="64" s="1"/>
  <c r="E181" i="64" s="1"/>
  <c r="D188" i="64"/>
  <c r="K187" i="64"/>
  <c r="J187" i="64"/>
  <c r="G187" i="64"/>
  <c r="G182" i="64" s="1"/>
  <c r="F187" i="64"/>
  <c r="H186" i="64"/>
  <c r="C186" i="64"/>
  <c r="H185" i="64"/>
  <c r="C185" i="64"/>
  <c r="H184" i="64"/>
  <c r="C184" i="64"/>
  <c r="L183" i="64"/>
  <c r="K183" i="64"/>
  <c r="J183" i="64"/>
  <c r="J182" i="64" s="1"/>
  <c r="I183" i="64"/>
  <c r="G183" i="64"/>
  <c r="F183" i="64"/>
  <c r="E183" i="64"/>
  <c r="D183" i="64"/>
  <c r="K182" i="64"/>
  <c r="H180" i="64"/>
  <c r="C180" i="64"/>
  <c r="L179" i="64"/>
  <c r="K179" i="64"/>
  <c r="J179" i="64"/>
  <c r="I179" i="64"/>
  <c r="G179" i="64"/>
  <c r="G178" i="64" s="1"/>
  <c r="G174" i="64" s="1"/>
  <c r="F179" i="64"/>
  <c r="F178" i="64" s="1"/>
  <c r="E179" i="64"/>
  <c r="D179" i="64"/>
  <c r="L178" i="64"/>
  <c r="L174" i="64" s="1"/>
  <c r="K178" i="64"/>
  <c r="I178" i="64"/>
  <c r="E178" i="64"/>
  <c r="D178" i="64"/>
  <c r="H177" i="64"/>
  <c r="C177" i="64"/>
  <c r="H176" i="64"/>
  <c r="C176" i="64"/>
  <c r="L175" i="64"/>
  <c r="K175" i="64"/>
  <c r="J175" i="64"/>
  <c r="I175" i="64"/>
  <c r="G175" i="64"/>
  <c r="F175" i="64"/>
  <c r="E175" i="64"/>
  <c r="E174" i="64" s="1"/>
  <c r="D175" i="64"/>
  <c r="K174" i="64"/>
  <c r="I174" i="64"/>
  <c r="D174" i="64"/>
  <c r="H173" i="64"/>
  <c r="C173" i="64"/>
  <c r="H172" i="64"/>
  <c r="C172" i="64"/>
  <c r="L171" i="64"/>
  <c r="K171" i="64"/>
  <c r="J171" i="64"/>
  <c r="I171" i="64"/>
  <c r="G171" i="64"/>
  <c r="F171" i="64"/>
  <c r="E171" i="64"/>
  <c r="D171" i="64"/>
  <c r="H170" i="64"/>
  <c r="C170" i="64"/>
  <c r="H169" i="64"/>
  <c r="C169" i="64"/>
  <c r="H168" i="64"/>
  <c r="C168" i="64"/>
  <c r="H167" i="64"/>
  <c r="C167" i="64"/>
  <c r="L166" i="64"/>
  <c r="K166" i="64"/>
  <c r="J166" i="64"/>
  <c r="I166" i="64"/>
  <c r="H166" i="64"/>
  <c r="G166" i="64"/>
  <c r="F166" i="64"/>
  <c r="E166" i="64"/>
  <c r="D166" i="64"/>
  <c r="C166" i="64" s="1"/>
  <c r="H165" i="64"/>
  <c r="C165" i="64"/>
  <c r="H164" i="64"/>
  <c r="C164" i="64"/>
  <c r="H163" i="64"/>
  <c r="C163" i="64"/>
  <c r="L162" i="64"/>
  <c r="K162" i="64"/>
  <c r="H162" i="64" s="1"/>
  <c r="J162" i="64"/>
  <c r="I162" i="64"/>
  <c r="G162" i="64"/>
  <c r="G161" i="64" s="1"/>
  <c r="G160" i="64" s="1"/>
  <c r="F162" i="64"/>
  <c r="E162" i="64"/>
  <c r="D162" i="64"/>
  <c r="K161" i="64"/>
  <c r="K160" i="64" s="1"/>
  <c r="J161" i="64"/>
  <c r="I161" i="64"/>
  <c r="F161" i="64"/>
  <c r="E161" i="64"/>
  <c r="I160" i="64"/>
  <c r="E160" i="64"/>
  <c r="H159" i="64"/>
  <c r="C159" i="64"/>
  <c r="H158" i="64"/>
  <c r="C158" i="64"/>
  <c r="H157" i="64"/>
  <c r="C157" i="64"/>
  <c r="H156" i="64"/>
  <c r="C156" i="64"/>
  <c r="H155" i="64"/>
  <c r="C155" i="64"/>
  <c r="H154" i="64"/>
  <c r="C154" i="64"/>
  <c r="L153" i="64"/>
  <c r="K153" i="64"/>
  <c r="J153" i="64"/>
  <c r="J152" i="64" s="1"/>
  <c r="H152" i="64" s="1"/>
  <c r="I153" i="64"/>
  <c r="G153" i="64"/>
  <c r="G152" i="64" s="1"/>
  <c r="F153" i="64"/>
  <c r="E153" i="64"/>
  <c r="E152" i="64" s="1"/>
  <c r="D153" i="64"/>
  <c r="L152" i="64"/>
  <c r="K152" i="64"/>
  <c r="I152" i="64"/>
  <c r="D152" i="64"/>
  <c r="H151" i="64"/>
  <c r="C151" i="64"/>
  <c r="H150" i="64"/>
  <c r="C150" i="64"/>
  <c r="H149" i="64"/>
  <c r="C149" i="64"/>
  <c r="H148" i="64"/>
  <c r="C148" i="64"/>
  <c r="L147" i="64"/>
  <c r="K147" i="64"/>
  <c r="J147" i="64"/>
  <c r="I147" i="64"/>
  <c r="G147" i="64"/>
  <c r="F147" i="64"/>
  <c r="E147" i="64"/>
  <c r="D147" i="64"/>
  <c r="H146" i="64"/>
  <c r="C146" i="64"/>
  <c r="H145" i="64"/>
  <c r="C145" i="64"/>
  <c r="H144" i="64"/>
  <c r="C144" i="64"/>
  <c r="H143" i="64"/>
  <c r="C143" i="64"/>
  <c r="H142" i="64"/>
  <c r="C142" i="64"/>
  <c r="J141" i="64"/>
  <c r="H141" i="64" s="1"/>
  <c r="C141" i="64"/>
  <c r="H140" i="64"/>
  <c r="C140" i="64"/>
  <c r="H139" i="64"/>
  <c r="C139" i="64"/>
  <c r="L138" i="64"/>
  <c r="K138" i="64"/>
  <c r="J138" i="64"/>
  <c r="I138" i="64"/>
  <c r="G138" i="64"/>
  <c r="F138" i="64"/>
  <c r="E138" i="64"/>
  <c r="D138" i="64"/>
  <c r="H137" i="64"/>
  <c r="C137" i="64"/>
  <c r="H136" i="64"/>
  <c r="C136" i="64"/>
  <c r="H135" i="64"/>
  <c r="C135" i="64"/>
  <c r="L134" i="64"/>
  <c r="K134" i="64"/>
  <c r="J134" i="64"/>
  <c r="I134" i="64"/>
  <c r="G134" i="64"/>
  <c r="F134" i="64"/>
  <c r="E134" i="64"/>
  <c r="C134" i="64" s="1"/>
  <c r="D134" i="64"/>
  <c r="H133" i="64"/>
  <c r="C133" i="64"/>
  <c r="H132" i="64"/>
  <c r="C132" i="64"/>
  <c r="L131" i="64"/>
  <c r="K131" i="64"/>
  <c r="J131" i="64"/>
  <c r="I131" i="64"/>
  <c r="G131" i="64"/>
  <c r="F131" i="64"/>
  <c r="E131" i="64"/>
  <c r="D131" i="64"/>
  <c r="C131" i="64" s="1"/>
  <c r="H130" i="64"/>
  <c r="C130" i="64"/>
  <c r="H129" i="64"/>
  <c r="C129" i="64"/>
  <c r="H128" i="64"/>
  <c r="C128" i="64"/>
  <c r="H127" i="64"/>
  <c r="C127" i="64"/>
  <c r="L126" i="64"/>
  <c r="K126" i="64"/>
  <c r="J126" i="64"/>
  <c r="I126" i="64"/>
  <c r="G126" i="64"/>
  <c r="F126" i="64"/>
  <c r="E126" i="64"/>
  <c r="D126" i="64"/>
  <c r="H125" i="64"/>
  <c r="C125" i="64"/>
  <c r="H124" i="64"/>
  <c r="C124" i="64"/>
  <c r="H123" i="64"/>
  <c r="C123" i="64"/>
  <c r="H122" i="64"/>
  <c r="C122" i="64"/>
  <c r="L121" i="64"/>
  <c r="K121" i="64"/>
  <c r="J121" i="64"/>
  <c r="I121" i="64"/>
  <c r="G121" i="64"/>
  <c r="F121" i="64"/>
  <c r="C121" i="64" s="1"/>
  <c r="E121" i="64"/>
  <c r="D121" i="64"/>
  <c r="L120" i="64"/>
  <c r="I120" i="64"/>
  <c r="D120" i="64"/>
  <c r="H119" i="64"/>
  <c r="C119" i="64"/>
  <c r="H118" i="64"/>
  <c r="C118" i="64"/>
  <c r="H117" i="64"/>
  <c r="C117" i="64"/>
  <c r="H116" i="64"/>
  <c r="C116" i="64"/>
  <c r="H115" i="64"/>
  <c r="C115" i="64"/>
  <c r="L114" i="64"/>
  <c r="K114" i="64"/>
  <c r="J114" i="64"/>
  <c r="I114" i="64"/>
  <c r="H114" i="64" s="1"/>
  <c r="G114" i="64"/>
  <c r="F114" i="64"/>
  <c r="E114" i="64"/>
  <c r="D114" i="64"/>
  <c r="C114" i="64" s="1"/>
  <c r="H113" i="64"/>
  <c r="C113" i="64"/>
  <c r="H112" i="64"/>
  <c r="C112" i="64"/>
  <c r="H111" i="64"/>
  <c r="C111" i="64"/>
  <c r="H110" i="64"/>
  <c r="C110" i="64"/>
  <c r="H109" i="64"/>
  <c r="C109" i="64"/>
  <c r="L108" i="64"/>
  <c r="K108" i="64"/>
  <c r="J108" i="64"/>
  <c r="I108" i="64"/>
  <c r="G108" i="64"/>
  <c r="F108" i="64"/>
  <c r="E108" i="64"/>
  <c r="D108" i="64"/>
  <c r="H107" i="64"/>
  <c r="C107" i="64"/>
  <c r="H106" i="64"/>
  <c r="C106" i="64"/>
  <c r="H105" i="64"/>
  <c r="C105" i="64"/>
  <c r="H104" i="64"/>
  <c r="C104" i="64"/>
  <c r="H103" i="64"/>
  <c r="C103" i="64"/>
  <c r="H102" i="64"/>
  <c r="C102" i="64"/>
  <c r="H101" i="64"/>
  <c r="C101" i="64"/>
  <c r="H100" i="64"/>
  <c r="C100" i="64"/>
  <c r="L99" i="64"/>
  <c r="K99" i="64"/>
  <c r="H99" i="64" s="1"/>
  <c r="J99" i="64"/>
  <c r="I99" i="64"/>
  <c r="G99" i="64"/>
  <c r="F99" i="64"/>
  <c r="C99" i="64" s="1"/>
  <c r="E99" i="64"/>
  <c r="D99" i="64"/>
  <c r="H98" i="64"/>
  <c r="C98" i="64"/>
  <c r="H97" i="64"/>
  <c r="C97" i="64"/>
  <c r="H96" i="64"/>
  <c r="C96" i="64"/>
  <c r="H95" i="64"/>
  <c r="C95" i="64"/>
  <c r="H94" i="64"/>
  <c r="C94" i="64"/>
  <c r="H93" i="64"/>
  <c r="C93" i="64"/>
  <c r="H92" i="64"/>
  <c r="C92" i="64"/>
  <c r="L91" i="64"/>
  <c r="K91" i="64"/>
  <c r="J91" i="64"/>
  <c r="J83" i="64" s="1"/>
  <c r="I91" i="64"/>
  <c r="G91" i="64"/>
  <c r="F91" i="64"/>
  <c r="E91" i="64"/>
  <c r="D91" i="64"/>
  <c r="C91" i="64" s="1"/>
  <c r="H90" i="64"/>
  <c r="C90" i="64"/>
  <c r="H89" i="64"/>
  <c r="C89" i="64"/>
  <c r="H88" i="64"/>
  <c r="C88" i="64"/>
  <c r="H87" i="64"/>
  <c r="C87" i="64"/>
  <c r="H86" i="64"/>
  <c r="C86" i="64"/>
  <c r="L85" i="64"/>
  <c r="K85" i="64"/>
  <c r="J85" i="64"/>
  <c r="I85" i="64"/>
  <c r="G85" i="64"/>
  <c r="F85" i="64"/>
  <c r="E85" i="64"/>
  <c r="D85" i="64"/>
  <c r="C85" i="64" s="1"/>
  <c r="H84" i="64"/>
  <c r="C84" i="64"/>
  <c r="L83" i="64"/>
  <c r="G83" i="64"/>
  <c r="D83" i="64"/>
  <c r="H82" i="64"/>
  <c r="C82" i="64"/>
  <c r="H81" i="64"/>
  <c r="C81" i="64"/>
  <c r="L80" i="64"/>
  <c r="K80" i="64"/>
  <c r="J80" i="64"/>
  <c r="I80" i="64"/>
  <c r="H80" i="64" s="1"/>
  <c r="G80" i="64"/>
  <c r="F80" i="64"/>
  <c r="E80" i="64"/>
  <c r="D80" i="64"/>
  <c r="H79" i="64"/>
  <c r="C79" i="64"/>
  <c r="H78" i="64"/>
  <c r="C78" i="64"/>
  <c r="L77" i="64"/>
  <c r="L76" i="64" s="1"/>
  <c r="K77" i="64"/>
  <c r="J77" i="64"/>
  <c r="I77" i="64"/>
  <c r="G77" i="64"/>
  <c r="G76" i="64" s="1"/>
  <c r="F77" i="64"/>
  <c r="E77" i="64"/>
  <c r="D77" i="64"/>
  <c r="D76" i="64" s="1"/>
  <c r="J76" i="64"/>
  <c r="F76" i="64"/>
  <c r="E76" i="64"/>
  <c r="H74" i="64"/>
  <c r="C74" i="64"/>
  <c r="H73" i="64"/>
  <c r="C73" i="64"/>
  <c r="H72" i="64"/>
  <c r="C72" i="64"/>
  <c r="H71" i="64"/>
  <c r="C71" i="64"/>
  <c r="H70" i="64"/>
  <c r="C70" i="64"/>
  <c r="L69" i="64"/>
  <c r="K69" i="64"/>
  <c r="H69" i="64" s="1"/>
  <c r="J69" i="64"/>
  <c r="I69" i="64"/>
  <c r="G69" i="64"/>
  <c r="F69" i="64"/>
  <c r="F67" i="64" s="1"/>
  <c r="E69" i="64"/>
  <c r="C69" i="64" s="1"/>
  <c r="D69" i="64"/>
  <c r="H68" i="64"/>
  <c r="C68" i="64"/>
  <c r="L67" i="64"/>
  <c r="J67" i="64"/>
  <c r="I67" i="64"/>
  <c r="G67" i="64"/>
  <c r="E67" i="64"/>
  <c r="D67" i="64"/>
  <c r="H66" i="64"/>
  <c r="C66" i="64"/>
  <c r="H65" i="64"/>
  <c r="C65" i="64"/>
  <c r="H64" i="64"/>
  <c r="C64" i="64"/>
  <c r="H63" i="64"/>
  <c r="C63" i="64"/>
  <c r="H62" i="64"/>
  <c r="C62" i="64"/>
  <c r="H61" i="64"/>
  <c r="C61" i="64"/>
  <c r="H60" i="64"/>
  <c r="C60" i="64"/>
  <c r="H59" i="64"/>
  <c r="C59" i="64"/>
  <c r="L58" i="64"/>
  <c r="K58" i="64"/>
  <c r="J58" i="64"/>
  <c r="I58" i="64"/>
  <c r="H58" i="64" s="1"/>
  <c r="G58" i="64"/>
  <c r="F58" i="64"/>
  <c r="E58" i="64"/>
  <c r="D58" i="64"/>
  <c r="H57" i="64"/>
  <c r="C57" i="64"/>
  <c r="H56" i="64"/>
  <c r="C56" i="64"/>
  <c r="L55" i="64"/>
  <c r="L54" i="64" s="1"/>
  <c r="L53" i="64" s="1"/>
  <c r="K55" i="64"/>
  <c r="J55" i="64"/>
  <c r="I55" i="64"/>
  <c r="G55" i="64"/>
  <c r="G54" i="64" s="1"/>
  <c r="G53" i="64" s="1"/>
  <c r="F55" i="64"/>
  <c r="E55" i="64"/>
  <c r="D55" i="64"/>
  <c r="D54" i="64" s="1"/>
  <c r="J54" i="64"/>
  <c r="J53" i="64" s="1"/>
  <c r="F54" i="64"/>
  <c r="E54" i="64"/>
  <c r="E53" i="64" s="1"/>
  <c r="H47" i="64"/>
  <c r="C47" i="64"/>
  <c r="H46" i="64"/>
  <c r="C46" i="64"/>
  <c r="L45" i="64"/>
  <c r="H45" i="64" s="1"/>
  <c r="G45" i="64"/>
  <c r="C45" i="64"/>
  <c r="H44" i="64"/>
  <c r="C44" i="64"/>
  <c r="K43" i="64"/>
  <c r="J43" i="64"/>
  <c r="I43" i="64"/>
  <c r="H43" i="64" s="1"/>
  <c r="F43" i="64"/>
  <c r="E43" i="64"/>
  <c r="C43" i="64" s="1"/>
  <c r="D43" i="64"/>
  <c r="H42" i="64"/>
  <c r="C42" i="64"/>
  <c r="I41" i="64"/>
  <c r="H41" i="64"/>
  <c r="D41" i="64"/>
  <c r="C41" i="64"/>
  <c r="H40" i="64"/>
  <c r="C40" i="64"/>
  <c r="H39" i="64"/>
  <c r="C39" i="64"/>
  <c r="H38" i="64"/>
  <c r="C38" i="64"/>
  <c r="H37" i="64"/>
  <c r="C37" i="64"/>
  <c r="K36" i="64"/>
  <c r="H36" i="64"/>
  <c r="F36" i="64"/>
  <c r="C36" i="64"/>
  <c r="H35" i="64"/>
  <c r="C35" i="64"/>
  <c r="H34" i="64"/>
  <c r="C34" i="64"/>
  <c r="K33" i="64"/>
  <c r="H33" i="64"/>
  <c r="F33" i="64"/>
  <c r="C33" i="64"/>
  <c r="H32" i="64"/>
  <c r="C32" i="64"/>
  <c r="K31" i="64"/>
  <c r="H31" i="64"/>
  <c r="F31" i="64"/>
  <c r="F26" i="64" s="1"/>
  <c r="H30" i="64"/>
  <c r="C30" i="64"/>
  <c r="H29" i="64"/>
  <c r="C29" i="64"/>
  <c r="H28" i="64"/>
  <c r="C28" i="64"/>
  <c r="K27" i="64"/>
  <c r="H27" i="64" s="1"/>
  <c r="F27" i="64"/>
  <c r="C27" i="64"/>
  <c r="K26" i="64"/>
  <c r="H26" i="64" s="1"/>
  <c r="H25" i="64"/>
  <c r="C25" i="64"/>
  <c r="H23" i="64"/>
  <c r="C23" i="64"/>
  <c r="H22" i="64"/>
  <c r="C22" i="64"/>
  <c r="L21" i="64"/>
  <c r="L20" i="64" s="1"/>
  <c r="K21" i="64"/>
  <c r="J21" i="64"/>
  <c r="I21" i="64"/>
  <c r="I275" i="64" s="1"/>
  <c r="I274" i="64" s="1"/>
  <c r="G21" i="64"/>
  <c r="F21" i="64"/>
  <c r="F275" i="64" s="1"/>
  <c r="F274" i="64" s="1"/>
  <c r="E21" i="64"/>
  <c r="D21" i="64"/>
  <c r="C21" i="64" s="1"/>
  <c r="H284" i="63"/>
  <c r="C284" i="63"/>
  <c r="H283" i="63"/>
  <c r="C283" i="63"/>
  <c r="H282" i="63"/>
  <c r="C282" i="63"/>
  <c r="H281" i="63"/>
  <c r="C281" i="63"/>
  <c r="H280" i="63"/>
  <c r="C280" i="63"/>
  <c r="H279" i="63"/>
  <c r="C279" i="63"/>
  <c r="H278" i="63"/>
  <c r="C278" i="63"/>
  <c r="H277" i="63"/>
  <c r="C277" i="63"/>
  <c r="L276" i="63"/>
  <c r="K276" i="63"/>
  <c r="J276" i="63"/>
  <c r="I276" i="63"/>
  <c r="H276" i="63"/>
  <c r="G276" i="63"/>
  <c r="F276" i="63"/>
  <c r="E276" i="63"/>
  <c r="D276" i="63"/>
  <c r="C276" i="63"/>
  <c r="H271" i="63"/>
  <c r="C271" i="63"/>
  <c r="H270" i="63"/>
  <c r="C270" i="63"/>
  <c r="L269" i="63"/>
  <c r="K269" i="63"/>
  <c r="J269" i="63"/>
  <c r="I269" i="63"/>
  <c r="G269" i="63"/>
  <c r="F269" i="63"/>
  <c r="E269" i="63"/>
  <c r="D269" i="63"/>
  <c r="H268" i="63"/>
  <c r="C268" i="63"/>
  <c r="L267" i="63"/>
  <c r="K267" i="63"/>
  <c r="J267" i="63"/>
  <c r="I267" i="63"/>
  <c r="G267" i="63"/>
  <c r="G266" i="63" s="1"/>
  <c r="G265" i="63" s="1"/>
  <c r="F267" i="63"/>
  <c r="E267" i="63"/>
  <c r="D267" i="63"/>
  <c r="L266" i="63"/>
  <c r="K266" i="63"/>
  <c r="K265" i="63" s="1"/>
  <c r="J266" i="63"/>
  <c r="J265" i="63" s="1"/>
  <c r="F266" i="63"/>
  <c r="D266" i="63"/>
  <c r="L265" i="63"/>
  <c r="F265" i="63"/>
  <c r="D265" i="63"/>
  <c r="H264" i="63"/>
  <c r="C264" i="63"/>
  <c r="L263" i="63"/>
  <c r="K263" i="63"/>
  <c r="J263" i="63"/>
  <c r="I263" i="63"/>
  <c r="G263" i="63"/>
  <c r="F263" i="63"/>
  <c r="E263" i="63"/>
  <c r="C263" i="63" s="1"/>
  <c r="D263" i="63"/>
  <c r="H262" i="63"/>
  <c r="C262" i="63"/>
  <c r="H261" i="63"/>
  <c r="C261" i="63"/>
  <c r="H260" i="63"/>
  <c r="C260" i="63"/>
  <c r="H259" i="63"/>
  <c r="C259" i="63"/>
  <c r="H258" i="63"/>
  <c r="C258" i="63"/>
  <c r="L257" i="63"/>
  <c r="K257" i="63"/>
  <c r="J257" i="63"/>
  <c r="I257" i="63"/>
  <c r="H257" i="63" s="1"/>
  <c r="G257" i="63"/>
  <c r="F257" i="63"/>
  <c r="E257" i="63"/>
  <c r="D257" i="63"/>
  <c r="H256" i="63"/>
  <c r="C256" i="63"/>
  <c r="H255" i="63"/>
  <c r="C255" i="63"/>
  <c r="H254" i="63"/>
  <c r="C254" i="63"/>
  <c r="L253" i="63"/>
  <c r="K253" i="63"/>
  <c r="J253" i="63"/>
  <c r="I253" i="63"/>
  <c r="G253" i="63"/>
  <c r="F253" i="63"/>
  <c r="D253" i="63"/>
  <c r="L252" i="63"/>
  <c r="K252" i="63"/>
  <c r="J252" i="63"/>
  <c r="G252" i="63"/>
  <c r="F252" i="63"/>
  <c r="D252" i="63"/>
  <c r="H251" i="63"/>
  <c r="C251" i="63"/>
  <c r="L250" i="63"/>
  <c r="K250" i="63"/>
  <c r="H250" i="63" s="1"/>
  <c r="J250" i="63"/>
  <c r="I250" i="63"/>
  <c r="G250" i="63"/>
  <c r="F250" i="63"/>
  <c r="E250" i="63"/>
  <c r="D250" i="63"/>
  <c r="C250" i="63" s="1"/>
  <c r="H249" i="63"/>
  <c r="C249" i="63"/>
  <c r="H248" i="63"/>
  <c r="C248" i="63"/>
  <c r="H247" i="63"/>
  <c r="C247" i="63"/>
  <c r="H246" i="63"/>
  <c r="C246" i="63"/>
  <c r="L245" i="63"/>
  <c r="K245" i="63"/>
  <c r="J245" i="63"/>
  <c r="I245" i="63"/>
  <c r="H245" i="63" s="1"/>
  <c r="G245" i="63"/>
  <c r="F245" i="63"/>
  <c r="E245" i="63"/>
  <c r="C245" i="63" s="1"/>
  <c r="D245" i="63"/>
  <c r="H244" i="63"/>
  <c r="C244" i="63"/>
  <c r="H243" i="63"/>
  <c r="C243" i="63"/>
  <c r="H242" i="63"/>
  <c r="C242" i="63"/>
  <c r="L241" i="63"/>
  <c r="K241" i="63"/>
  <c r="J241" i="63"/>
  <c r="I241" i="63"/>
  <c r="G241" i="63"/>
  <c r="F241" i="63"/>
  <c r="E241" i="63"/>
  <c r="D241" i="63"/>
  <c r="L240" i="63"/>
  <c r="K240" i="63"/>
  <c r="J240" i="63"/>
  <c r="G240" i="63"/>
  <c r="F240" i="63"/>
  <c r="D240" i="63"/>
  <c r="H239" i="63"/>
  <c r="C239" i="63"/>
  <c r="H238" i="63"/>
  <c r="C238" i="63"/>
  <c r="H237" i="63"/>
  <c r="C237" i="63"/>
  <c r="H236" i="63"/>
  <c r="C236" i="63"/>
  <c r="H235" i="63"/>
  <c r="C235" i="63"/>
  <c r="H234" i="63"/>
  <c r="C234" i="63"/>
  <c r="L233" i="63"/>
  <c r="K233" i="63"/>
  <c r="J233" i="63"/>
  <c r="J232" i="63" s="1"/>
  <c r="I233" i="63"/>
  <c r="G233" i="63"/>
  <c r="F233" i="63"/>
  <c r="E233" i="63"/>
  <c r="D233" i="63"/>
  <c r="L232" i="63"/>
  <c r="K232" i="63"/>
  <c r="G232" i="63"/>
  <c r="F232" i="63"/>
  <c r="D232" i="63"/>
  <c r="H231" i="63"/>
  <c r="C231" i="63"/>
  <c r="H230" i="63"/>
  <c r="C230" i="63"/>
  <c r="H229" i="63"/>
  <c r="C229" i="63"/>
  <c r="H228" i="63"/>
  <c r="C228" i="63"/>
  <c r="L227" i="63"/>
  <c r="L212" i="63" s="1"/>
  <c r="L211" i="63" s="1"/>
  <c r="K227" i="63"/>
  <c r="J227" i="63"/>
  <c r="I227" i="63"/>
  <c r="G227" i="63"/>
  <c r="F227" i="63"/>
  <c r="E227" i="63"/>
  <c r="D227" i="63"/>
  <c r="H226" i="63"/>
  <c r="C226" i="63"/>
  <c r="H225" i="63"/>
  <c r="C225" i="63"/>
  <c r="H224" i="63"/>
  <c r="C224" i="63"/>
  <c r="H223" i="63"/>
  <c r="C223" i="63"/>
  <c r="H222" i="63"/>
  <c r="C222" i="63"/>
  <c r="H221" i="63"/>
  <c r="C221" i="63"/>
  <c r="H220" i="63"/>
  <c r="C220" i="63"/>
  <c r="L219" i="63"/>
  <c r="K219" i="63"/>
  <c r="J219" i="63"/>
  <c r="I219" i="63"/>
  <c r="G219" i="63"/>
  <c r="F219" i="63"/>
  <c r="E219" i="63"/>
  <c r="D219" i="63"/>
  <c r="H218" i="63"/>
  <c r="C218" i="63"/>
  <c r="H217" i="63"/>
  <c r="C217" i="63"/>
  <c r="L216" i="63"/>
  <c r="K216" i="63"/>
  <c r="J216" i="63"/>
  <c r="J212" i="63" s="1"/>
  <c r="J211" i="63" s="1"/>
  <c r="I216" i="63"/>
  <c r="G216" i="63"/>
  <c r="F216" i="63"/>
  <c r="E216" i="63"/>
  <c r="C216" i="63" s="1"/>
  <c r="D216" i="63"/>
  <c r="H215" i="63"/>
  <c r="C215" i="63"/>
  <c r="L214" i="63"/>
  <c r="K214" i="63"/>
  <c r="J214" i="63"/>
  <c r="I214" i="63"/>
  <c r="G214" i="63"/>
  <c r="F214" i="63"/>
  <c r="E214" i="63"/>
  <c r="D214" i="63"/>
  <c r="D212" i="63" s="1"/>
  <c r="D211" i="63" s="1"/>
  <c r="H213" i="63"/>
  <c r="C213" i="63"/>
  <c r="K212" i="63"/>
  <c r="K211" i="63" s="1"/>
  <c r="F212" i="63"/>
  <c r="F211" i="63"/>
  <c r="H210" i="63"/>
  <c r="C210" i="63"/>
  <c r="H209" i="63"/>
  <c r="C209" i="63"/>
  <c r="L208" i="63"/>
  <c r="L187" i="63" s="1"/>
  <c r="L182" i="63" s="1"/>
  <c r="K208" i="63"/>
  <c r="J208" i="63"/>
  <c r="I208" i="63"/>
  <c r="G208" i="63"/>
  <c r="F208" i="63"/>
  <c r="E208" i="63"/>
  <c r="D208" i="63"/>
  <c r="C208" i="63"/>
  <c r="H207" i="63"/>
  <c r="C207" i="63"/>
  <c r="H206" i="63"/>
  <c r="C206" i="63"/>
  <c r="H205" i="63"/>
  <c r="C205" i="63"/>
  <c r="H204" i="63"/>
  <c r="C204" i="63"/>
  <c r="H203" i="63"/>
  <c r="C203" i="63"/>
  <c r="H202" i="63"/>
  <c r="C202" i="63"/>
  <c r="H201" i="63"/>
  <c r="C201" i="63"/>
  <c r="H200" i="63"/>
  <c r="C200" i="63"/>
  <c r="L199" i="63"/>
  <c r="K199" i="63"/>
  <c r="J199" i="63"/>
  <c r="I199" i="63"/>
  <c r="H199" i="63" s="1"/>
  <c r="G199" i="63"/>
  <c r="F199" i="63"/>
  <c r="E199" i="63"/>
  <c r="D199" i="63"/>
  <c r="H198" i="63"/>
  <c r="C198" i="63"/>
  <c r="H197" i="63"/>
  <c r="C197" i="63"/>
  <c r="H196" i="63"/>
  <c r="C196" i="63"/>
  <c r="H195" i="63"/>
  <c r="C195" i="63"/>
  <c r="H194" i="63"/>
  <c r="C194" i="63"/>
  <c r="H193" i="63"/>
  <c r="C193" i="63"/>
  <c r="H192" i="63"/>
  <c r="C192" i="63"/>
  <c r="H191" i="63"/>
  <c r="C191" i="63"/>
  <c r="H190" i="63"/>
  <c r="C190" i="63"/>
  <c r="H189" i="63"/>
  <c r="C189" i="63"/>
  <c r="L188" i="63"/>
  <c r="K188" i="63"/>
  <c r="J188" i="63"/>
  <c r="I188" i="63"/>
  <c r="G188" i="63"/>
  <c r="F188" i="63"/>
  <c r="E188" i="63"/>
  <c r="D188" i="63"/>
  <c r="C188" i="63" s="1"/>
  <c r="J187" i="63"/>
  <c r="I187" i="63"/>
  <c r="F187" i="63"/>
  <c r="E187" i="63"/>
  <c r="H186" i="63"/>
  <c r="C186" i="63"/>
  <c r="H185" i="63"/>
  <c r="C185" i="63"/>
  <c r="H184" i="63"/>
  <c r="C184" i="63"/>
  <c r="L183" i="63"/>
  <c r="K183" i="63"/>
  <c r="J183" i="63"/>
  <c r="J182" i="63" s="1"/>
  <c r="I183" i="63"/>
  <c r="G183" i="63"/>
  <c r="F183" i="63"/>
  <c r="E183" i="63"/>
  <c r="D183" i="63"/>
  <c r="F182" i="63"/>
  <c r="F181" i="63" s="1"/>
  <c r="H180" i="63"/>
  <c r="C180" i="63"/>
  <c r="L179" i="63"/>
  <c r="K179" i="63"/>
  <c r="J179" i="63"/>
  <c r="I179" i="63"/>
  <c r="G179" i="63"/>
  <c r="G178" i="63" s="1"/>
  <c r="C178" i="63" s="1"/>
  <c r="F179" i="63"/>
  <c r="E179" i="63"/>
  <c r="E178" i="63" s="1"/>
  <c r="D179" i="63"/>
  <c r="L178" i="63"/>
  <c r="L174" i="63" s="1"/>
  <c r="K178" i="63"/>
  <c r="J178" i="63"/>
  <c r="F178" i="63"/>
  <c r="F174" i="63" s="1"/>
  <c r="D178" i="63"/>
  <c r="H177" i="63"/>
  <c r="C177" i="63"/>
  <c r="H176" i="63"/>
  <c r="C176" i="63"/>
  <c r="L175" i="63"/>
  <c r="K175" i="63"/>
  <c r="J175" i="63"/>
  <c r="I175" i="63"/>
  <c r="G175" i="63"/>
  <c r="F175" i="63"/>
  <c r="E175" i="63"/>
  <c r="E174" i="63" s="1"/>
  <c r="D175" i="63"/>
  <c r="K174" i="63"/>
  <c r="J174" i="63"/>
  <c r="D174" i="63"/>
  <c r="H173" i="63"/>
  <c r="C173" i="63"/>
  <c r="H172" i="63"/>
  <c r="C172" i="63"/>
  <c r="L171" i="63"/>
  <c r="K171" i="63"/>
  <c r="J171" i="63"/>
  <c r="I171" i="63"/>
  <c r="G171" i="63"/>
  <c r="F171" i="63"/>
  <c r="E171" i="63"/>
  <c r="D171" i="63"/>
  <c r="H170" i="63"/>
  <c r="C170" i="63"/>
  <c r="H169" i="63"/>
  <c r="C169" i="63"/>
  <c r="H168" i="63"/>
  <c r="C168" i="63"/>
  <c r="H167" i="63"/>
  <c r="C167" i="63"/>
  <c r="L166" i="63"/>
  <c r="K166" i="63"/>
  <c r="J166" i="63"/>
  <c r="I166" i="63"/>
  <c r="G166" i="63"/>
  <c r="F166" i="63"/>
  <c r="F161" i="63" s="1"/>
  <c r="F160" i="63" s="1"/>
  <c r="E166" i="63"/>
  <c r="D166" i="63"/>
  <c r="C166" i="63" s="1"/>
  <c r="H165" i="63"/>
  <c r="C165" i="63"/>
  <c r="H164" i="63"/>
  <c r="C164" i="63"/>
  <c r="H163" i="63"/>
  <c r="C163" i="63"/>
  <c r="L162" i="63"/>
  <c r="K162" i="63"/>
  <c r="J162" i="63"/>
  <c r="I162" i="63"/>
  <c r="G162" i="63"/>
  <c r="G161" i="63" s="1"/>
  <c r="F162" i="63"/>
  <c r="E162" i="63"/>
  <c r="C162" i="63" s="1"/>
  <c r="D162" i="63"/>
  <c r="L161" i="63"/>
  <c r="J161" i="63"/>
  <c r="J160" i="63" s="1"/>
  <c r="I161" i="63"/>
  <c r="D161" i="63"/>
  <c r="D160" i="63" s="1"/>
  <c r="L160" i="63"/>
  <c r="G160" i="63"/>
  <c r="H159" i="63"/>
  <c r="C159" i="63"/>
  <c r="H158" i="63"/>
  <c r="C158" i="63"/>
  <c r="H157" i="63"/>
  <c r="C157" i="63"/>
  <c r="H156" i="63"/>
  <c r="C156" i="63"/>
  <c r="H155" i="63"/>
  <c r="C155" i="63"/>
  <c r="H154" i="63"/>
  <c r="C154" i="63"/>
  <c r="L153" i="63"/>
  <c r="K153" i="63"/>
  <c r="J153" i="63"/>
  <c r="I153" i="63"/>
  <c r="G153" i="63"/>
  <c r="F153" i="63"/>
  <c r="E153" i="63"/>
  <c r="D153" i="63"/>
  <c r="L152" i="63"/>
  <c r="K152" i="63"/>
  <c r="J152" i="63"/>
  <c r="G152" i="63"/>
  <c r="F152" i="63"/>
  <c r="D152" i="63"/>
  <c r="H151" i="63"/>
  <c r="C151" i="63"/>
  <c r="H150" i="63"/>
  <c r="C150" i="63"/>
  <c r="H149" i="63"/>
  <c r="C149" i="63"/>
  <c r="H148" i="63"/>
  <c r="C148" i="63"/>
  <c r="L147" i="63"/>
  <c r="K147" i="63"/>
  <c r="J147" i="63"/>
  <c r="I147" i="63"/>
  <c r="G147" i="63"/>
  <c r="F147" i="63"/>
  <c r="E147" i="63"/>
  <c r="D147" i="63"/>
  <c r="H146" i="63"/>
  <c r="C146" i="63"/>
  <c r="H145" i="63"/>
  <c r="C145" i="63"/>
  <c r="H144" i="63"/>
  <c r="C144" i="63"/>
  <c r="H143" i="63"/>
  <c r="C143" i="63"/>
  <c r="H142" i="63"/>
  <c r="C142" i="63"/>
  <c r="H141" i="63"/>
  <c r="C141" i="63"/>
  <c r="H140" i="63"/>
  <c r="C140" i="63"/>
  <c r="H139" i="63"/>
  <c r="C139" i="63"/>
  <c r="L138" i="63"/>
  <c r="K138" i="63"/>
  <c r="J138" i="63"/>
  <c r="I138" i="63"/>
  <c r="G138" i="63"/>
  <c r="F138" i="63"/>
  <c r="E138" i="63"/>
  <c r="D138" i="63"/>
  <c r="C138" i="63"/>
  <c r="H137" i="63"/>
  <c r="C137" i="63"/>
  <c r="H136" i="63"/>
  <c r="C136" i="63"/>
  <c r="H135" i="63"/>
  <c r="C135" i="63"/>
  <c r="L134" i="63"/>
  <c r="K134" i="63"/>
  <c r="J134" i="63"/>
  <c r="I134" i="63"/>
  <c r="G134" i="63"/>
  <c r="F134" i="63"/>
  <c r="E134" i="63"/>
  <c r="D134" i="63"/>
  <c r="C134" i="63" s="1"/>
  <c r="H133" i="63"/>
  <c r="C133" i="63"/>
  <c r="H132" i="63"/>
  <c r="C132" i="63"/>
  <c r="L131" i="63"/>
  <c r="K131" i="63"/>
  <c r="J131" i="63"/>
  <c r="I131" i="63"/>
  <c r="G131" i="63"/>
  <c r="F131" i="63"/>
  <c r="E131" i="63"/>
  <c r="D131" i="63"/>
  <c r="H130" i="63"/>
  <c r="C130" i="63"/>
  <c r="H129" i="63"/>
  <c r="C129" i="63"/>
  <c r="H128" i="63"/>
  <c r="C128" i="63"/>
  <c r="H127" i="63"/>
  <c r="C127" i="63"/>
  <c r="L126" i="63"/>
  <c r="L120" i="63" s="1"/>
  <c r="K126" i="63"/>
  <c r="J126" i="63"/>
  <c r="I126" i="63"/>
  <c r="G126" i="63"/>
  <c r="G120" i="63" s="1"/>
  <c r="F126" i="63"/>
  <c r="E126" i="63"/>
  <c r="D126" i="63"/>
  <c r="C126" i="63"/>
  <c r="H125" i="63"/>
  <c r="C125" i="63"/>
  <c r="H124" i="63"/>
  <c r="C124" i="63"/>
  <c r="H123" i="63"/>
  <c r="C123" i="63"/>
  <c r="H122" i="63"/>
  <c r="C122" i="63"/>
  <c r="L121" i="63"/>
  <c r="K121" i="63"/>
  <c r="J121" i="63"/>
  <c r="I121" i="63"/>
  <c r="G121" i="63"/>
  <c r="F121" i="63"/>
  <c r="E121" i="63"/>
  <c r="D121" i="63"/>
  <c r="D120" i="63" s="1"/>
  <c r="J120" i="63"/>
  <c r="F120" i="63"/>
  <c r="H119" i="63"/>
  <c r="C119" i="63"/>
  <c r="H118" i="63"/>
  <c r="C118" i="63"/>
  <c r="H117" i="63"/>
  <c r="C117" i="63"/>
  <c r="H116" i="63"/>
  <c r="C116" i="63"/>
  <c r="H115" i="63"/>
  <c r="C115" i="63"/>
  <c r="L114" i="63"/>
  <c r="K114" i="63"/>
  <c r="J114" i="63"/>
  <c r="I114" i="63"/>
  <c r="G114" i="63"/>
  <c r="C114" i="63" s="1"/>
  <c r="F114" i="63"/>
  <c r="E114" i="63"/>
  <c r="D114" i="63"/>
  <c r="H113" i="63"/>
  <c r="C113" i="63"/>
  <c r="H112" i="63"/>
  <c r="C112" i="63"/>
  <c r="H111" i="63"/>
  <c r="C111" i="63"/>
  <c r="H110" i="63"/>
  <c r="C110" i="63"/>
  <c r="H109" i="63"/>
  <c r="C109" i="63"/>
  <c r="L108" i="63"/>
  <c r="K108" i="63"/>
  <c r="K83" i="63" s="1"/>
  <c r="J108" i="63"/>
  <c r="I108" i="63"/>
  <c r="G108" i="63"/>
  <c r="F108" i="63"/>
  <c r="C108" i="63" s="1"/>
  <c r="E108" i="63"/>
  <c r="D108" i="63"/>
  <c r="H107" i="63"/>
  <c r="C107" i="63"/>
  <c r="H106" i="63"/>
  <c r="C106" i="63"/>
  <c r="H105" i="63"/>
  <c r="C105" i="63"/>
  <c r="H104" i="63"/>
  <c r="C104" i="63"/>
  <c r="H103" i="63"/>
  <c r="C103" i="63"/>
  <c r="H102" i="63"/>
  <c r="C102" i="63"/>
  <c r="H101" i="63"/>
  <c r="C101" i="63"/>
  <c r="H100" i="63"/>
  <c r="C100" i="63"/>
  <c r="L99" i="63"/>
  <c r="K99" i="63"/>
  <c r="J99" i="63"/>
  <c r="I99" i="63"/>
  <c r="G99" i="63"/>
  <c r="F99" i="63"/>
  <c r="E99" i="63"/>
  <c r="D99" i="63"/>
  <c r="H98" i="63"/>
  <c r="C98" i="63"/>
  <c r="H97" i="63"/>
  <c r="C97" i="63"/>
  <c r="H96" i="63"/>
  <c r="C96" i="63"/>
  <c r="H95" i="63"/>
  <c r="C95" i="63"/>
  <c r="H94" i="63"/>
  <c r="C94" i="63"/>
  <c r="H93" i="63"/>
  <c r="C93" i="63"/>
  <c r="H92" i="63"/>
  <c r="C92" i="63"/>
  <c r="L91" i="63"/>
  <c r="K91" i="63"/>
  <c r="J91" i="63"/>
  <c r="J83" i="63" s="1"/>
  <c r="I91" i="63"/>
  <c r="G91" i="63"/>
  <c r="F91" i="63"/>
  <c r="E91" i="63"/>
  <c r="C91" i="63" s="1"/>
  <c r="D91" i="63"/>
  <c r="H90" i="63"/>
  <c r="C90" i="63"/>
  <c r="H89" i="63"/>
  <c r="C89" i="63"/>
  <c r="H88" i="63"/>
  <c r="C88" i="63"/>
  <c r="H87" i="63"/>
  <c r="C87" i="63"/>
  <c r="H86" i="63"/>
  <c r="C86" i="63"/>
  <c r="L85" i="63"/>
  <c r="L83" i="63" s="1"/>
  <c r="K85" i="63"/>
  <c r="J85" i="63"/>
  <c r="I85" i="63"/>
  <c r="G85" i="63"/>
  <c r="F85" i="63"/>
  <c r="E85" i="63"/>
  <c r="D85" i="63"/>
  <c r="H84" i="63"/>
  <c r="C84" i="63"/>
  <c r="F83" i="63"/>
  <c r="D83" i="63"/>
  <c r="H82" i="63"/>
  <c r="C82" i="63"/>
  <c r="H81" i="63"/>
  <c r="C81" i="63"/>
  <c r="L80" i="63"/>
  <c r="K80" i="63"/>
  <c r="J80" i="63"/>
  <c r="I80" i="63"/>
  <c r="G80" i="63"/>
  <c r="F80" i="63"/>
  <c r="E80" i="63"/>
  <c r="C80" i="63" s="1"/>
  <c r="D80" i="63"/>
  <c r="H79" i="63"/>
  <c r="C79" i="63"/>
  <c r="H78" i="63"/>
  <c r="C78" i="63"/>
  <c r="L77" i="63"/>
  <c r="K77" i="63"/>
  <c r="J77" i="63"/>
  <c r="I77" i="63"/>
  <c r="G77" i="63"/>
  <c r="F77" i="63"/>
  <c r="F76" i="63" s="1"/>
  <c r="F75" i="63" s="1"/>
  <c r="E77" i="63"/>
  <c r="D77" i="63"/>
  <c r="L76" i="63"/>
  <c r="K76" i="63"/>
  <c r="G76" i="63"/>
  <c r="D76" i="63"/>
  <c r="H74" i="63"/>
  <c r="C74" i="63"/>
  <c r="H73" i="63"/>
  <c r="C73" i="63"/>
  <c r="H72" i="63"/>
  <c r="C72" i="63"/>
  <c r="H71" i="63"/>
  <c r="C71" i="63"/>
  <c r="H70" i="63"/>
  <c r="C70" i="63"/>
  <c r="L69" i="63"/>
  <c r="K69" i="63"/>
  <c r="J69" i="63"/>
  <c r="I69" i="63"/>
  <c r="H69" i="63" s="1"/>
  <c r="G69" i="63"/>
  <c r="F69" i="63"/>
  <c r="E69" i="63"/>
  <c r="D69" i="63"/>
  <c r="D67" i="63" s="1"/>
  <c r="H68" i="63"/>
  <c r="C68" i="63"/>
  <c r="L67" i="63"/>
  <c r="K67" i="63"/>
  <c r="J67" i="63"/>
  <c r="G67" i="63"/>
  <c r="F67" i="63"/>
  <c r="H66" i="63"/>
  <c r="C66" i="63"/>
  <c r="H65" i="63"/>
  <c r="C65" i="63"/>
  <c r="H64" i="63"/>
  <c r="C64" i="63"/>
  <c r="H63" i="63"/>
  <c r="C63" i="63"/>
  <c r="H62" i="63"/>
  <c r="C62" i="63"/>
  <c r="H61" i="63"/>
  <c r="C61" i="63"/>
  <c r="H60" i="63"/>
  <c r="C60" i="63"/>
  <c r="H59" i="63"/>
  <c r="C59" i="63"/>
  <c r="L58" i="63"/>
  <c r="K58" i="63"/>
  <c r="H58" i="63" s="1"/>
  <c r="J58" i="63"/>
  <c r="I58" i="63"/>
  <c r="G58" i="63"/>
  <c r="F58" i="63"/>
  <c r="C58" i="63" s="1"/>
  <c r="E58" i="63"/>
  <c r="D58" i="63"/>
  <c r="H57" i="63"/>
  <c r="C57" i="63"/>
  <c r="H56" i="63"/>
  <c r="C56" i="63"/>
  <c r="L55" i="63"/>
  <c r="K55" i="63"/>
  <c r="J55" i="63"/>
  <c r="J54" i="63" s="1"/>
  <c r="J53" i="63" s="1"/>
  <c r="I55" i="63"/>
  <c r="G55" i="63"/>
  <c r="G54" i="63" s="1"/>
  <c r="G53" i="63" s="1"/>
  <c r="F55" i="63"/>
  <c r="E55" i="63"/>
  <c r="D55" i="63"/>
  <c r="L54" i="63"/>
  <c r="L53" i="63" s="1"/>
  <c r="D54" i="63"/>
  <c r="H47" i="63"/>
  <c r="C47" i="63"/>
  <c r="H46" i="63"/>
  <c r="C46" i="63"/>
  <c r="L45" i="63"/>
  <c r="G45" i="63"/>
  <c r="C45" i="63"/>
  <c r="H44" i="63"/>
  <c r="C44" i="63"/>
  <c r="K43" i="63"/>
  <c r="J43" i="63"/>
  <c r="I43" i="63"/>
  <c r="F43" i="63"/>
  <c r="E43" i="63"/>
  <c r="D43" i="63"/>
  <c r="H42" i="63"/>
  <c r="C42" i="63"/>
  <c r="I41" i="63"/>
  <c r="H41" i="63" s="1"/>
  <c r="D41" i="63"/>
  <c r="C41" i="63" s="1"/>
  <c r="H40" i="63"/>
  <c r="C40" i="63"/>
  <c r="H39" i="63"/>
  <c r="C39" i="63"/>
  <c r="H38" i="63"/>
  <c r="C38" i="63"/>
  <c r="H37" i="63"/>
  <c r="C37" i="63"/>
  <c r="K36" i="63"/>
  <c r="H36" i="63" s="1"/>
  <c r="F36" i="63"/>
  <c r="C36" i="63" s="1"/>
  <c r="H35" i="63"/>
  <c r="C35" i="63"/>
  <c r="H34" i="63"/>
  <c r="C34" i="63"/>
  <c r="K33" i="63"/>
  <c r="H33" i="63" s="1"/>
  <c r="F33" i="63"/>
  <c r="C33" i="63" s="1"/>
  <c r="H32" i="63"/>
  <c r="C32" i="63"/>
  <c r="K31" i="63"/>
  <c r="H31" i="63" s="1"/>
  <c r="F31" i="63"/>
  <c r="C31" i="63" s="1"/>
  <c r="H30" i="63"/>
  <c r="C30" i="63"/>
  <c r="H29" i="63"/>
  <c r="C29" i="63"/>
  <c r="H28" i="63"/>
  <c r="C28" i="63"/>
  <c r="K27" i="63"/>
  <c r="H27" i="63" s="1"/>
  <c r="F27" i="63"/>
  <c r="C27" i="63" s="1"/>
  <c r="F26" i="63"/>
  <c r="H25" i="63"/>
  <c r="C25" i="63"/>
  <c r="C24" i="63"/>
  <c r="H23" i="63"/>
  <c r="C23" i="63"/>
  <c r="H22" i="63"/>
  <c r="C22" i="63"/>
  <c r="L21" i="63"/>
  <c r="L275" i="63" s="1"/>
  <c r="L274" i="63" s="1"/>
  <c r="K21" i="63"/>
  <c r="J21" i="63"/>
  <c r="J275" i="63" s="1"/>
  <c r="J274" i="63" s="1"/>
  <c r="I21" i="63"/>
  <c r="H21" i="63" s="1"/>
  <c r="G21" i="63"/>
  <c r="F21" i="63"/>
  <c r="F275" i="63" s="1"/>
  <c r="F274" i="63" s="1"/>
  <c r="E21" i="63"/>
  <c r="D21" i="63"/>
  <c r="D275" i="63" s="1"/>
  <c r="D274" i="63" s="1"/>
  <c r="H284" i="62"/>
  <c r="C284" i="62"/>
  <c r="H283" i="62"/>
  <c r="C283" i="62"/>
  <c r="H282" i="62"/>
  <c r="C282" i="62"/>
  <c r="H281" i="62"/>
  <c r="C281" i="62"/>
  <c r="H280" i="62"/>
  <c r="C280" i="62"/>
  <c r="H279" i="62"/>
  <c r="C279" i="62"/>
  <c r="H278" i="62"/>
  <c r="C278" i="62"/>
  <c r="H277" i="62"/>
  <c r="C277" i="62"/>
  <c r="C276" i="62" s="1"/>
  <c r="L276" i="62"/>
  <c r="K276" i="62"/>
  <c r="J276" i="62"/>
  <c r="I276" i="62"/>
  <c r="H276" i="62"/>
  <c r="G276" i="62"/>
  <c r="F276" i="62"/>
  <c r="E276" i="62"/>
  <c r="D276" i="62"/>
  <c r="H271" i="62"/>
  <c r="C271" i="62"/>
  <c r="H270" i="62"/>
  <c r="C270" i="62"/>
  <c r="L269" i="62"/>
  <c r="K269" i="62"/>
  <c r="J269" i="62"/>
  <c r="I269" i="62"/>
  <c r="G269" i="62"/>
  <c r="F269" i="62"/>
  <c r="E269" i="62"/>
  <c r="D269" i="62"/>
  <c r="H268" i="62"/>
  <c r="C268" i="62"/>
  <c r="L267" i="62"/>
  <c r="K267" i="62"/>
  <c r="J267" i="62"/>
  <c r="I267" i="62"/>
  <c r="G267" i="62"/>
  <c r="F267" i="62"/>
  <c r="E267" i="62"/>
  <c r="D267" i="62"/>
  <c r="D266" i="62" s="1"/>
  <c r="D265" i="62" s="1"/>
  <c r="L266" i="62"/>
  <c r="L265" i="62" s="1"/>
  <c r="K266" i="62"/>
  <c r="K265" i="62" s="1"/>
  <c r="J266" i="62"/>
  <c r="G266" i="62"/>
  <c r="G265" i="62" s="1"/>
  <c r="F266" i="62"/>
  <c r="J265" i="62"/>
  <c r="F265" i="62"/>
  <c r="H264" i="62"/>
  <c r="C264" i="62"/>
  <c r="L263" i="62"/>
  <c r="K263" i="62"/>
  <c r="J263" i="62"/>
  <c r="I263" i="62"/>
  <c r="H263" i="62" s="1"/>
  <c r="G263" i="62"/>
  <c r="F263" i="62"/>
  <c r="E263" i="62"/>
  <c r="D263" i="62"/>
  <c r="C263" i="62" s="1"/>
  <c r="H262" i="62"/>
  <c r="C262" i="62"/>
  <c r="H261" i="62"/>
  <c r="C261" i="62"/>
  <c r="H260" i="62"/>
  <c r="C260" i="62"/>
  <c r="H259" i="62"/>
  <c r="C259" i="62"/>
  <c r="H258" i="62"/>
  <c r="C258" i="62"/>
  <c r="L257" i="62"/>
  <c r="K257" i="62"/>
  <c r="K253" i="62" s="1"/>
  <c r="K252" i="62" s="1"/>
  <c r="J257" i="62"/>
  <c r="I257" i="62"/>
  <c r="G257" i="62"/>
  <c r="F257" i="62"/>
  <c r="F253" i="62" s="1"/>
  <c r="F252" i="62" s="1"/>
  <c r="E257" i="62"/>
  <c r="D257" i="62"/>
  <c r="H256" i="62"/>
  <c r="C256" i="62"/>
  <c r="H255" i="62"/>
  <c r="C255" i="62"/>
  <c r="H254" i="62"/>
  <c r="C254" i="62"/>
  <c r="L253" i="62"/>
  <c r="J253" i="62"/>
  <c r="I253" i="62"/>
  <c r="G253" i="62"/>
  <c r="E253" i="62"/>
  <c r="D253" i="62"/>
  <c r="D252" i="62" s="1"/>
  <c r="L252" i="62"/>
  <c r="J252" i="62"/>
  <c r="G252" i="62"/>
  <c r="H251" i="62"/>
  <c r="C251" i="62"/>
  <c r="L250" i="62"/>
  <c r="K250" i="62"/>
  <c r="J250" i="62"/>
  <c r="I250" i="62"/>
  <c r="G250" i="62"/>
  <c r="F250" i="62"/>
  <c r="E250" i="62"/>
  <c r="D250" i="62"/>
  <c r="C250" i="62" s="1"/>
  <c r="H249" i="62"/>
  <c r="C249" i="62"/>
  <c r="H248" i="62"/>
  <c r="C248" i="62"/>
  <c r="H247" i="62"/>
  <c r="C247" i="62"/>
  <c r="H246" i="62"/>
  <c r="C246" i="62"/>
  <c r="L245" i="62"/>
  <c r="K245" i="62"/>
  <c r="J245" i="62"/>
  <c r="J240" i="62" s="1"/>
  <c r="I245" i="62"/>
  <c r="G245" i="62"/>
  <c r="F245" i="62"/>
  <c r="E245" i="62"/>
  <c r="C245" i="62" s="1"/>
  <c r="D245" i="62"/>
  <c r="H244" i="62"/>
  <c r="C244" i="62"/>
  <c r="H243" i="62"/>
  <c r="C243" i="62"/>
  <c r="H242" i="62"/>
  <c r="C242" i="62"/>
  <c r="L241" i="62"/>
  <c r="K241" i="62"/>
  <c r="J241" i="62"/>
  <c r="I241" i="62"/>
  <c r="G241" i="62"/>
  <c r="G240" i="62" s="1"/>
  <c r="F241" i="62"/>
  <c r="E241" i="62"/>
  <c r="D241" i="62"/>
  <c r="L240" i="62"/>
  <c r="K240" i="62"/>
  <c r="F240" i="62"/>
  <c r="F211" i="62" s="1"/>
  <c r="F181" i="62" s="1"/>
  <c r="D240" i="62"/>
  <c r="H239" i="62"/>
  <c r="C239" i="62"/>
  <c r="H238" i="62"/>
  <c r="C238" i="62"/>
  <c r="H237" i="62"/>
  <c r="C237" i="62"/>
  <c r="H236" i="62"/>
  <c r="C236" i="62"/>
  <c r="H235" i="62"/>
  <c r="C235" i="62"/>
  <c r="H234" i="62"/>
  <c r="C234" i="62"/>
  <c r="L233" i="62"/>
  <c r="K233" i="62"/>
  <c r="J233" i="62"/>
  <c r="I233" i="62"/>
  <c r="G233" i="62"/>
  <c r="F233" i="62"/>
  <c r="E233" i="62"/>
  <c r="D233" i="62"/>
  <c r="L232" i="62"/>
  <c r="K232" i="62"/>
  <c r="J232" i="62"/>
  <c r="G232" i="62"/>
  <c r="F232" i="62"/>
  <c r="D232" i="62"/>
  <c r="H231" i="62"/>
  <c r="C231" i="62"/>
  <c r="H230" i="62"/>
  <c r="C230" i="62"/>
  <c r="H229" i="62"/>
  <c r="C229" i="62"/>
  <c r="H228" i="62"/>
  <c r="C228" i="62"/>
  <c r="L227" i="62"/>
  <c r="K227" i="62"/>
  <c r="J227" i="62"/>
  <c r="I227" i="62"/>
  <c r="G227" i="62"/>
  <c r="F227" i="62"/>
  <c r="E227" i="62"/>
  <c r="D227" i="62"/>
  <c r="H226" i="62"/>
  <c r="C226" i="62"/>
  <c r="H225" i="62"/>
  <c r="C225" i="62"/>
  <c r="H224" i="62"/>
  <c r="C224" i="62"/>
  <c r="H223" i="62"/>
  <c r="C223" i="62"/>
  <c r="H222" i="62"/>
  <c r="C222" i="62"/>
  <c r="H221" i="62"/>
  <c r="C221" i="62"/>
  <c r="H220" i="62"/>
  <c r="C220" i="62"/>
  <c r="L219" i="62"/>
  <c r="K219" i="62"/>
  <c r="J219" i="62"/>
  <c r="I219" i="62"/>
  <c r="G219" i="62"/>
  <c r="F219" i="62"/>
  <c r="E219" i="62"/>
  <c r="D219" i="62"/>
  <c r="H218" i="62"/>
  <c r="C218" i="62"/>
  <c r="H217" i="62"/>
  <c r="C217" i="62"/>
  <c r="L216" i="62"/>
  <c r="K216" i="62"/>
  <c r="J216" i="62"/>
  <c r="J212" i="62" s="1"/>
  <c r="J211" i="62" s="1"/>
  <c r="I216" i="62"/>
  <c r="G216" i="62"/>
  <c r="F216" i="62"/>
  <c r="E216" i="62"/>
  <c r="D216" i="62"/>
  <c r="C216" i="62" s="1"/>
  <c r="H215" i="62"/>
  <c r="C215" i="62"/>
  <c r="L214" i="62"/>
  <c r="K214" i="62"/>
  <c r="J214" i="62"/>
  <c r="I214" i="62"/>
  <c r="G214" i="62"/>
  <c r="F214" i="62"/>
  <c r="E214" i="62"/>
  <c r="D214" i="62"/>
  <c r="C214" i="62" s="1"/>
  <c r="H213" i="62"/>
  <c r="C213" i="62"/>
  <c r="L212" i="62"/>
  <c r="L211" i="62" s="1"/>
  <c r="K212" i="62"/>
  <c r="K211" i="62" s="1"/>
  <c r="F212" i="62"/>
  <c r="D212" i="62"/>
  <c r="D211" i="62"/>
  <c r="H210" i="62"/>
  <c r="C210" i="62"/>
  <c r="H209" i="62"/>
  <c r="C209" i="62"/>
  <c r="L208" i="62"/>
  <c r="K208" i="62"/>
  <c r="J208" i="62"/>
  <c r="I208" i="62"/>
  <c r="G208" i="62"/>
  <c r="F208" i="62"/>
  <c r="E208" i="62"/>
  <c r="D208" i="62"/>
  <c r="H207" i="62"/>
  <c r="C207" i="62"/>
  <c r="H206" i="62"/>
  <c r="C206" i="62"/>
  <c r="H205" i="62"/>
  <c r="C205" i="62"/>
  <c r="H204" i="62"/>
  <c r="C204" i="62"/>
  <c r="H203" i="62"/>
  <c r="C203" i="62"/>
  <c r="H202" i="62"/>
  <c r="C202" i="62"/>
  <c r="H201" i="62"/>
  <c r="C201" i="62"/>
  <c r="H200" i="62"/>
  <c r="C200" i="62"/>
  <c r="L199" i="62"/>
  <c r="K199" i="62"/>
  <c r="J199" i="62"/>
  <c r="I199" i="62"/>
  <c r="H199" i="62" s="1"/>
  <c r="G199" i="62"/>
  <c r="F199" i="62"/>
  <c r="E199" i="62"/>
  <c r="D199" i="62"/>
  <c r="H198" i="62"/>
  <c r="C198" i="62"/>
  <c r="H197" i="62"/>
  <c r="C197" i="62"/>
  <c r="H196" i="62"/>
  <c r="C196" i="62"/>
  <c r="H195" i="62"/>
  <c r="C195" i="62"/>
  <c r="H194" i="62"/>
  <c r="C194" i="62"/>
  <c r="H193" i="62"/>
  <c r="C193" i="62"/>
  <c r="H192" i="62"/>
  <c r="C192" i="62"/>
  <c r="H191" i="62"/>
  <c r="C191" i="62"/>
  <c r="H190" i="62"/>
  <c r="C190" i="62"/>
  <c r="H189" i="62"/>
  <c r="C189" i="62"/>
  <c r="L188" i="62"/>
  <c r="L187" i="62" s="1"/>
  <c r="L182" i="62" s="1"/>
  <c r="K188" i="62"/>
  <c r="J188" i="62"/>
  <c r="I188" i="62"/>
  <c r="G188" i="62"/>
  <c r="F188" i="62"/>
  <c r="E188" i="62"/>
  <c r="D188" i="62"/>
  <c r="D187" i="62" s="1"/>
  <c r="D182" i="62" s="1"/>
  <c r="J187" i="62"/>
  <c r="I187" i="62"/>
  <c r="F187" i="62"/>
  <c r="E187" i="62"/>
  <c r="H186" i="62"/>
  <c r="C186" i="62"/>
  <c r="H185" i="62"/>
  <c r="C185" i="62"/>
  <c r="H184" i="62"/>
  <c r="C184" i="62"/>
  <c r="L183" i="62"/>
  <c r="K183" i="62"/>
  <c r="J183" i="62"/>
  <c r="J182" i="62" s="1"/>
  <c r="I183" i="62"/>
  <c r="G183" i="62"/>
  <c r="F183" i="62"/>
  <c r="E183" i="62"/>
  <c r="D183" i="62"/>
  <c r="F182" i="62"/>
  <c r="H180" i="62"/>
  <c r="C180" i="62"/>
  <c r="L179" i="62"/>
  <c r="K179" i="62"/>
  <c r="J179" i="62"/>
  <c r="I179" i="62"/>
  <c r="G179" i="62"/>
  <c r="G178" i="62" s="1"/>
  <c r="G174" i="62" s="1"/>
  <c r="F179" i="62"/>
  <c r="E179" i="62"/>
  <c r="D179" i="62"/>
  <c r="L178" i="62"/>
  <c r="L174" i="62" s="1"/>
  <c r="K178" i="62"/>
  <c r="K174" i="62" s="1"/>
  <c r="J178" i="62"/>
  <c r="F178" i="62"/>
  <c r="F174" i="62" s="1"/>
  <c r="D178" i="62"/>
  <c r="H177" i="62"/>
  <c r="C177" i="62"/>
  <c r="H176" i="62"/>
  <c r="C176" i="62"/>
  <c r="L175" i="62"/>
  <c r="K175" i="62"/>
  <c r="J175" i="62"/>
  <c r="I175" i="62"/>
  <c r="G175" i="62"/>
  <c r="F175" i="62"/>
  <c r="E175" i="62"/>
  <c r="D175" i="62"/>
  <c r="D174" i="62" s="1"/>
  <c r="J174" i="62"/>
  <c r="H173" i="62"/>
  <c r="C173" i="62"/>
  <c r="H172" i="62"/>
  <c r="C172" i="62"/>
  <c r="L171" i="62"/>
  <c r="K171" i="62"/>
  <c r="J171" i="62"/>
  <c r="I171" i="62"/>
  <c r="G171" i="62"/>
  <c r="F171" i="62"/>
  <c r="E171" i="62"/>
  <c r="D171" i="62"/>
  <c r="H170" i="62"/>
  <c r="C170" i="62"/>
  <c r="H169" i="62"/>
  <c r="C169" i="62"/>
  <c r="H168" i="62"/>
  <c r="C168" i="62"/>
  <c r="H167" i="62"/>
  <c r="C167" i="62"/>
  <c r="L166" i="62"/>
  <c r="K166" i="62"/>
  <c r="H166" i="62" s="1"/>
  <c r="J166" i="62"/>
  <c r="I166" i="62"/>
  <c r="G166" i="62"/>
  <c r="F166" i="62"/>
  <c r="F161" i="62" s="1"/>
  <c r="F160" i="62" s="1"/>
  <c r="E166" i="62"/>
  <c r="D166" i="62"/>
  <c r="C166" i="62" s="1"/>
  <c r="H165" i="62"/>
  <c r="C165" i="62"/>
  <c r="H164" i="62"/>
  <c r="C164" i="62"/>
  <c r="H163" i="62"/>
  <c r="C163" i="62"/>
  <c r="L162" i="62"/>
  <c r="K162" i="62"/>
  <c r="J162" i="62"/>
  <c r="I162" i="62"/>
  <c r="G162" i="62"/>
  <c r="G161" i="62" s="1"/>
  <c r="F162" i="62"/>
  <c r="E162" i="62"/>
  <c r="E161" i="62" s="1"/>
  <c r="D162" i="62"/>
  <c r="C162" i="62" s="1"/>
  <c r="L161" i="62"/>
  <c r="J161" i="62"/>
  <c r="J160" i="62" s="1"/>
  <c r="I161" i="62"/>
  <c r="D161" i="62"/>
  <c r="D160" i="62" s="1"/>
  <c r="L160" i="62"/>
  <c r="G160" i="62"/>
  <c r="H159" i="62"/>
  <c r="C159" i="62"/>
  <c r="H158" i="62"/>
  <c r="C158" i="62"/>
  <c r="H157" i="62"/>
  <c r="C157" i="62"/>
  <c r="H156" i="62"/>
  <c r="C156" i="62"/>
  <c r="H155" i="62"/>
  <c r="C155" i="62"/>
  <c r="H154" i="62"/>
  <c r="C154" i="62"/>
  <c r="L153" i="62"/>
  <c r="K153" i="62"/>
  <c r="J153" i="62"/>
  <c r="I153" i="62"/>
  <c r="G153" i="62"/>
  <c r="F153" i="62"/>
  <c r="E153" i="62"/>
  <c r="D153" i="62"/>
  <c r="D152" i="62" s="1"/>
  <c r="L152" i="62"/>
  <c r="K152" i="62"/>
  <c r="J152" i="62"/>
  <c r="G152" i="62"/>
  <c r="F152" i="62"/>
  <c r="H151" i="62"/>
  <c r="C151" i="62"/>
  <c r="H150" i="62"/>
  <c r="C150" i="62"/>
  <c r="H149" i="62"/>
  <c r="C149" i="62"/>
  <c r="H148" i="62"/>
  <c r="C148" i="62"/>
  <c r="L147" i="62"/>
  <c r="K147" i="62"/>
  <c r="J147" i="62"/>
  <c r="I147" i="62"/>
  <c r="G147" i="62"/>
  <c r="F147" i="62"/>
  <c r="E147" i="62"/>
  <c r="D147" i="62"/>
  <c r="H146" i="62"/>
  <c r="C146" i="62"/>
  <c r="H145" i="62"/>
  <c r="C145" i="62"/>
  <c r="H144" i="62"/>
  <c r="C144" i="62"/>
  <c r="H143" i="62"/>
  <c r="C143" i="62"/>
  <c r="H142" i="62"/>
  <c r="C142" i="62"/>
  <c r="H141" i="62"/>
  <c r="C141" i="62"/>
  <c r="H140" i="62"/>
  <c r="C140" i="62"/>
  <c r="H139" i="62"/>
  <c r="C139" i="62"/>
  <c r="L138" i="62"/>
  <c r="K138" i="62"/>
  <c r="J138" i="62"/>
  <c r="I138" i="62"/>
  <c r="G138" i="62"/>
  <c r="F138" i="62"/>
  <c r="E138" i="62"/>
  <c r="D138" i="62"/>
  <c r="C138" i="62"/>
  <c r="H137" i="62"/>
  <c r="C137" i="62"/>
  <c r="H136" i="62"/>
  <c r="C136" i="62"/>
  <c r="H135" i="62"/>
  <c r="C135" i="62"/>
  <c r="L134" i="62"/>
  <c r="K134" i="62"/>
  <c r="H134" i="62" s="1"/>
  <c r="J134" i="62"/>
  <c r="I134" i="62"/>
  <c r="G134" i="62"/>
  <c r="F134" i="62"/>
  <c r="E134" i="62"/>
  <c r="C134" i="62" s="1"/>
  <c r="D134" i="62"/>
  <c r="H133" i="62"/>
  <c r="C133" i="62"/>
  <c r="H132" i="62"/>
  <c r="C132" i="62"/>
  <c r="L131" i="62"/>
  <c r="K131" i="62"/>
  <c r="J131" i="62"/>
  <c r="I131" i="62"/>
  <c r="G131" i="62"/>
  <c r="F131" i="62"/>
  <c r="E131" i="62"/>
  <c r="D131" i="62"/>
  <c r="H130" i="62"/>
  <c r="C130" i="62"/>
  <c r="H129" i="62"/>
  <c r="C129" i="62"/>
  <c r="H128" i="62"/>
  <c r="C128" i="62"/>
  <c r="H127" i="62"/>
  <c r="C127" i="62"/>
  <c r="L126" i="62"/>
  <c r="L120" i="62" s="1"/>
  <c r="K126" i="62"/>
  <c r="J126" i="62"/>
  <c r="I126" i="62"/>
  <c r="G126" i="62"/>
  <c r="G120" i="62" s="1"/>
  <c r="F126" i="62"/>
  <c r="E126" i="62"/>
  <c r="D126" i="62"/>
  <c r="H125" i="62"/>
  <c r="C125" i="62"/>
  <c r="H124" i="62"/>
  <c r="C124" i="62"/>
  <c r="H123" i="62"/>
  <c r="C123" i="62"/>
  <c r="H122" i="62"/>
  <c r="C122" i="62"/>
  <c r="L121" i="62"/>
  <c r="K121" i="62"/>
  <c r="J121" i="62"/>
  <c r="I121" i="62"/>
  <c r="G121" i="62"/>
  <c r="F121" i="62"/>
  <c r="E121" i="62"/>
  <c r="D121" i="62"/>
  <c r="D120" i="62" s="1"/>
  <c r="D75" i="62" s="1"/>
  <c r="J120" i="62"/>
  <c r="F120" i="62"/>
  <c r="H119" i="62"/>
  <c r="C119" i="62"/>
  <c r="H118" i="62"/>
  <c r="C118" i="62"/>
  <c r="H117" i="62"/>
  <c r="C117" i="62"/>
  <c r="H116" i="62"/>
  <c r="C116" i="62"/>
  <c r="H115" i="62"/>
  <c r="C115" i="62"/>
  <c r="L114" i="62"/>
  <c r="K114" i="62"/>
  <c r="J114" i="62"/>
  <c r="I114" i="62"/>
  <c r="G114" i="62"/>
  <c r="C114" i="62" s="1"/>
  <c r="F114" i="62"/>
  <c r="E114" i="62"/>
  <c r="D114" i="62"/>
  <c r="H113" i="62"/>
  <c r="C113" i="62"/>
  <c r="H112" i="62"/>
  <c r="C112" i="62"/>
  <c r="H111" i="62"/>
  <c r="C111" i="62"/>
  <c r="H110" i="62"/>
  <c r="C110" i="62"/>
  <c r="H109" i="62"/>
  <c r="C109" i="62"/>
  <c r="L108" i="62"/>
  <c r="K108" i="62"/>
  <c r="J108" i="62"/>
  <c r="I108" i="62"/>
  <c r="G108" i="62"/>
  <c r="F108" i="62"/>
  <c r="E108" i="62"/>
  <c r="D108" i="62"/>
  <c r="C108" i="62" s="1"/>
  <c r="H107" i="62"/>
  <c r="C107" i="62"/>
  <c r="H106" i="62"/>
  <c r="C106" i="62"/>
  <c r="H105" i="62"/>
  <c r="C105" i="62"/>
  <c r="H104" i="62"/>
  <c r="C104" i="62"/>
  <c r="H103" i="62"/>
  <c r="C103" i="62"/>
  <c r="H102" i="62"/>
  <c r="C102" i="62"/>
  <c r="H101" i="62"/>
  <c r="C101" i="62"/>
  <c r="H100" i="62"/>
  <c r="C100" i="62"/>
  <c r="L99" i="62"/>
  <c r="K99" i="62"/>
  <c r="J99" i="62"/>
  <c r="I99" i="62"/>
  <c r="G99" i="62"/>
  <c r="F99" i="62"/>
  <c r="E99" i="62"/>
  <c r="D99" i="62"/>
  <c r="H98" i="62"/>
  <c r="C98" i="62"/>
  <c r="H97" i="62"/>
  <c r="C97" i="62"/>
  <c r="H96" i="62"/>
  <c r="C96" i="62"/>
  <c r="H95" i="62"/>
  <c r="C95" i="62"/>
  <c r="H94" i="62"/>
  <c r="C94" i="62"/>
  <c r="H93" i="62"/>
  <c r="C93" i="62"/>
  <c r="H92" i="62"/>
  <c r="C92" i="62"/>
  <c r="L91" i="62"/>
  <c r="K91" i="62"/>
  <c r="J91" i="62"/>
  <c r="I91" i="62"/>
  <c r="G91" i="62"/>
  <c r="F91" i="62"/>
  <c r="E91" i="62"/>
  <c r="C91" i="62" s="1"/>
  <c r="D91" i="62"/>
  <c r="H90" i="62"/>
  <c r="C90" i="62"/>
  <c r="H89" i="62"/>
  <c r="C89" i="62"/>
  <c r="H88" i="62"/>
  <c r="C88" i="62"/>
  <c r="H87" i="62"/>
  <c r="C87" i="62"/>
  <c r="H86" i="62"/>
  <c r="C86" i="62"/>
  <c r="L85" i="62"/>
  <c r="L83" i="62" s="1"/>
  <c r="K85" i="62"/>
  <c r="J85" i="62"/>
  <c r="J83" i="62" s="1"/>
  <c r="I85" i="62"/>
  <c r="G85" i="62"/>
  <c r="F85" i="62"/>
  <c r="E85" i="62"/>
  <c r="D85" i="62"/>
  <c r="H84" i="62"/>
  <c r="C84" i="62"/>
  <c r="F83" i="62"/>
  <c r="D83" i="62"/>
  <c r="H82" i="62"/>
  <c r="C82" i="62"/>
  <c r="H81" i="62"/>
  <c r="C81" i="62"/>
  <c r="L80" i="62"/>
  <c r="K80" i="62"/>
  <c r="K76" i="62" s="1"/>
  <c r="J80" i="62"/>
  <c r="I80" i="62"/>
  <c r="G80" i="62"/>
  <c r="F80" i="62"/>
  <c r="E80" i="62"/>
  <c r="D80" i="62"/>
  <c r="C80" i="62" s="1"/>
  <c r="H79" i="62"/>
  <c r="C79" i="62"/>
  <c r="H78" i="62"/>
  <c r="C78" i="62"/>
  <c r="L77" i="62"/>
  <c r="K77" i="62"/>
  <c r="J77" i="62"/>
  <c r="J76" i="62" s="1"/>
  <c r="J75" i="62" s="1"/>
  <c r="I77" i="62"/>
  <c r="G77" i="62"/>
  <c r="G76" i="62" s="1"/>
  <c r="F77" i="62"/>
  <c r="F76" i="62" s="1"/>
  <c r="F75" i="62" s="1"/>
  <c r="E77" i="62"/>
  <c r="E76" i="62" s="1"/>
  <c r="D77" i="62"/>
  <c r="L76" i="62"/>
  <c r="D76" i="62"/>
  <c r="H74" i="62"/>
  <c r="C74" i="62"/>
  <c r="H73" i="62"/>
  <c r="C73" i="62"/>
  <c r="H72" i="62"/>
  <c r="C72" i="62"/>
  <c r="H71" i="62"/>
  <c r="C71" i="62"/>
  <c r="H70" i="62"/>
  <c r="C70" i="62"/>
  <c r="L69" i="62"/>
  <c r="K69" i="62"/>
  <c r="K67" i="62" s="1"/>
  <c r="J69" i="62"/>
  <c r="I69" i="62"/>
  <c r="G69" i="62"/>
  <c r="F69" i="62"/>
  <c r="F67" i="62" s="1"/>
  <c r="E69" i="62"/>
  <c r="D69" i="62"/>
  <c r="H68" i="62"/>
  <c r="C68" i="62"/>
  <c r="L67" i="62"/>
  <c r="J67" i="62"/>
  <c r="G67" i="62"/>
  <c r="E67" i="62"/>
  <c r="H66" i="62"/>
  <c r="C66" i="62"/>
  <c r="H65" i="62"/>
  <c r="C65" i="62"/>
  <c r="H64" i="62"/>
  <c r="C64" i="62"/>
  <c r="H63" i="62"/>
  <c r="C63" i="62"/>
  <c r="H62" i="62"/>
  <c r="C62" i="62"/>
  <c r="H61" i="62"/>
  <c r="C61" i="62"/>
  <c r="H60" i="62"/>
  <c r="C60" i="62"/>
  <c r="H59" i="62"/>
  <c r="C59" i="62"/>
  <c r="L58" i="62"/>
  <c r="L54" i="62" s="1"/>
  <c r="L53" i="62" s="1"/>
  <c r="K58" i="62"/>
  <c r="J58" i="62"/>
  <c r="I58" i="62"/>
  <c r="G58" i="62"/>
  <c r="G54" i="62" s="1"/>
  <c r="G53" i="62" s="1"/>
  <c r="F58" i="62"/>
  <c r="E58" i="62"/>
  <c r="D58" i="62"/>
  <c r="H57" i="62"/>
  <c r="C57" i="62"/>
  <c r="H56" i="62"/>
  <c r="C56" i="62"/>
  <c r="L55" i="62"/>
  <c r="K55" i="62"/>
  <c r="J55" i="62"/>
  <c r="I55" i="62"/>
  <c r="G55" i="62"/>
  <c r="F55" i="62"/>
  <c r="E55" i="62"/>
  <c r="E54" i="62" s="1"/>
  <c r="D55" i="62"/>
  <c r="C55" i="62" s="1"/>
  <c r="J54" i="62"/>
  <c r="F54" i="62"/>
  <c r="J53" i="62"/>
  <c r="E53" i="62"/>
  <c r="H47" i="62"/>
  <c r="C47" i="62"/>
  <c r="H46" i="62"/>
  <c r="C46" i="62"/>
  <c r="L45" i="62"/>
  <c r="H45" i="62"/>
  <c r="G45" i="62"/>
  <c r="C45" i="62"/>
  <c r="H44" i="62"/>
  <c r="C44" i="62"/>
  <c r="K43" i="62"/>
  <c r="J43" i="62"/>
  <c r="H43" i="62" s="1"/>
  <c r="I43" i="62"/>
  <c r="F43" i="62"/>
  <c r="E43" i="62"/>
  <c r="D43" i="62"/>
  <c r="H42" i="62"/>
  <c r="C42" i="62"/>
  <c r="I41" i="62"/>
  <c r="H41" i="62"/>
  <c r="D41" i="62"/>
  <c r="C41" i="62"/>
  <c r="H40" i="62"/>
  <c r="C40" i="62"/>
  <c r="H39" i="62"/>
  <c r="C39" i="62"/>
  <c r="H38" i="62"/>
  <c r="C38" i="62"/>
  <c r="H37" i="62"/>
  <c r="C37" i="62"/>
  <c r="K36" i="62"/>
  <c r="H36" i="62" s="1"/>
  <c r="F36" i="62"/>
  <c r="C36" i="62" s="1"/>
  <c r="H35" i="62"/>
  <c r="C35" i="62"/>
  <c r="H34" i="62"/>
  <c r="C34" i="62"/>
  <c r="K33" i="62"/>
  <c r="H33" i="62" s="1"/>
  <c r="F33" i="62"/>
  <c r="C33" i="62"/>
  <c r="H32" i="62"/>
  <c r="C32" i="62"/>
  <c r="K31" i="62"/>
  <c r="H31" i="62"/>
  <c r="F31" i="62"/>
  <c r="C31" i="62"/>
  <c r="H30" i="62"/>
  <c r="C30" i="62"/>
  <c r="H29" i="62"/>
  <c r="C29" i="62"/>
  <c r="H28" i="62"/>
  <c r="C28" i="62"/>
  <c r="K27" i="62"/>
  <c r="H27" i="62"/>
  <c r="F27" i="62"/>
  <c r="C27" i="62"/>
  <c r="K26" i="62"/>
  <c r="H25" i="62"/>
  <c r="C25" i="62"/>
  <c r="C24" i="62"/>
  <c r="H23" i="62"/>
  <c r="C23" i="62"/>
  <c r="H22" i="62"/>
  <c r="C22" i="62"/>
  <c r="L21" i="62"/>
  <c r="L275" i="62" s="1"/>
  <c r="L274" i="62" s="1"/>
  <c r="K21" i="62"/>
  <c r="J21" i="62"/>
  <c r="J275" i="62" s="1"/>
  <c r="J274" i="62" s="1"/>
  <c r="I21" i="62"/>
  <c r="G21" i="62"/>
  <c r="F21" i="62"/>
  <c r="F275" i="62" s="1"/>
  <c r="F274" i="62" s="1"/>
  <c r="E21" i="62"/>
  <c r="D21" i="62"/>
  <c r="D275" i="62" s="1"/>
  <c r="D274" i="62" s="1"/>
  <c r="E20" i="62"/>
  <c r="J52" i="85" l="1"/>
  <c r="F53" i="85"/>
  <c r="C53" i="85" s="1"/>
  <c r="L211" i="85"/>
  <c r="L181" i="85" s="1"/>
  <c r="L51" i="85" s="1"/>
  <c r="J211" i="85"/>
  <c r="J272" i="85" s="1"/>
  <c r="K274" i="85"/>
  <c r="C69" i="85"/>
  <c r="G83" i="85"/>
  <c r="G75" i="85" s="1"/>
  <c r="H91" i="85"/>
  <c r="F120" i="85"/>
  <c r="F75" i="85" s="1"/>
  <c r="H126" i="85"/>
  <c r="C138" i="85"/>
  <c r="D152" i="85"/>
  <c r="D75" i="85" s="1"/>
  <c r="D52" i="85" s="1"/>
  <c r="F178" i="85"/>
  <c r="F174" i="85" s="1"/>
  <c r="C174" i="85" s="1"/>
  <c r="C188" i="85"/>
  <c r="C214" i="85"/>
  <c r="H214" i="85"/>
  <c r="H227" i="85"/>
  <c r="F232" i="85"/>
  <c r="F211" i="85" s="1"/>
  <c r="K253" i="85"/>
  <c r="C257" i="85"/>
  <c r="C267" i="85"/>
  <c r="G182" i="85"/>
  <c r="L272" i="85"/>
  <c r="H21" i="85"/>
  <c r="H85" i="85"/>
  <c r="C114" i="85"/>
  <c r="H114" i="85"/>
  <c r="E120" i="85"/>
  <c r="H134" i="85"/>
  <c r="H171" i="85"/>
  <c r="H208" i="85"/>
  <c r="D212" i="85"/>
  <c r="D211" i="85" s="1"/>
  <c r="D272" i="85" s="1"/>
  <c r="H245" i="85"/>
  <c r="C276" i="85"/>
  <c r="C121" i="85"/>
  <c r="C58" i="85"/>
  <c r="H58" i="85"/>
  <c r="C80" i="85"/>
  <c r="H80" i="85"/>
  <c r="C134" i="85"/>
  <c r="C166" i="85"/>
  <c r="H166" i="85"/>
  <c r="D187" i="85"/>
  <c r="D182" i="85" s="1"/>
  <c r="K187" i="85"/>
  <c r="E212" i="85"/>
  <c r="C212" i="85" s="1"/>
  <c r="H216" i="85"/>
  <c r="G212" i="85"/>
  <c r="H263" i="85"/>
  <c r="G52" i="84"/>
  <c r="E181" i="84"/>
  <c r="G181" i="84"/>
  <c r="L53" i="84"/>
  <c r="L211" i="84"/>
  <c r="F20" i="84"/>
  <c r="K26" i="84"/>
  <c r="E52" i="84"/>
  <c r="C77" i="84"/>
  <c r="H91" i="84"/>
  <c r="C114" i="84"/>
  <c r="C147" i="84"/>
  <c r="C208" i="84"/>
  <c r="H208" i="84"/>
  <c r="H245" i="84"/>
  <c r="C267" i="84"/>
  <c r="C21" i="84"/>
  <c r="H43" i="84"/>
  <c r="K54" i="84"/>
  <c r="C80" i="84"/>
  <c r="C91" i="84"/>
  <c r="L83" i="84"/>
  <c r="H83" i="84" s="1"/>
  <c r="C121" i="84"/>
  <c r="C126" i="84"/>
  <c r="C138" i="84"/>
  <c r="C166" i="84"/>
  <c r="F182" i="84"/>
  <c r="H199" i="84"/>
  <c r="C241" i="84"/>
  <c r="C245" i="84"/>
  <c r="C43" i="84"/>
  <c r="K53" i="84"/>
  <c r="K52" i="84" s="1"/>
  <c r="K51" i="84" s="1"/>
  <c r="K50" i="84" s="1"/>
  <c r="H85" i="84"/>
  <c r="H99" i="84"/>
  <c r="I120" i="84"/>
  <c r="H131" i="84"/>
  <c r="C134" i="84"/>
  <c r="C199" i="84"/>
  <c r="C216" i="84"/>
  <c r="H227" i="84"/>
  <c r="D252" i="84"/>
  <c r="H257" i="84"/>
  <c r="H21" i="83"/>
  <c r="F26" i="83"/>
  <c r="C55" i="83"/>
  <c r="L54" i="83"/>
  <c r="L53" i="83" s="1"/>
  <c r="L52" i="83" s="1"/>
  <c r="C91" i="83"/>
  <c r="E83" i="83"/>
  <c r="H138" i="83"/>
  <c r="D161" i="83"/>
  <c r="C161" i="83" s="1"/>
  <c r="C171" i="83"/>
  <c r="K174" i="83"/>
  <c r="C188" i="83"/>
  <c r="L182" i="83"/>
  <c r="L272" i="83" s="1"/>
  <c r="H208" i="83"/>
  <c r="J212" i="83"/>
  <c r="C245" i="83"/>
  <c r="F252" i="83"/>
  <c r="F181" i="83" s="1"/>
  <c r="C257" i="83"/>
  <c r="G75" i="83"/>
  <c r="G52" i="83" s="1"/>
  <c r="C43" i="83"/>
  <c r="C77" i="83"/>
  <c r="I76" i="83"/>
  <c r="L76" i="83"/>
  <c r="L75" i="83" s="1"/>
  <c r="D120" i="83"/>
  <c r="H134" i="83"/>
  <c r="H166" i="83"/>
  <c r="J182" i="83"/>
  <c r="H199" i="83"/>
  <c r="H216" i="83"/>
  <c r="F212" i="83"/>
  <c r="F211" i="83" s="1"/>
  <c r="H227" i="83"/>
  <c r="H263" i="83"/>
  <c r="F275" i="83"/>
  <c r="F274" i="83" s="1"/>
  <c r="D83" i="83"/>
  <c r="K83" i="83"/>
  <c r="G83" i="83"/>
  <c r="C114" i="83"/>
  <c r="H131" i="83"/>
  <c r="H147" i="83"/>
  <c r="F182" i="83"/>
  <c r="C199" i="83"/>
  <c r="D212" i="83"/>
  <c r="D211" i="83" s="1"/>
  <c r="H214" i="83"/>
  <c r="C227" i="83"/>
  <c r="H250" i="83"/>
  <c r="C263" i="83"/>
  <c r="K211" i="82"/>
  <c r="C240" i="82"/>
  <c r="K75" i="82"/>
  <c r="K26" i="82"/>
  <c r="G54" i="82"/>
  <c r="G53" i="82" s="1"/>
  <c r="G52" i="82" s="1"/>
  <c r="H99" i="82"/>
  <c r="H131" i="82"/>
  <c r="H147" i="82"/>
  <c r="C153" i="82"/>
  <c r="L161" i="82"/>
  <c r="L160" i="82" s="1"/>
  <c r="C171" i="82"/>
  <c r="C175" i="82"/>
  <c r="K182" i="82"/>
  <c r="K181" i="82" s="1"/>
  <c r="E182" i="82"/>
  <c r="E181" i="82" s="1"/>
  <c r="C208" i="82"/>
  <c r="C216" i="82"/>
  <c r="H227" i="82"/>
  <c r="C252" i="82"/>
  <c r="C257" i="82"/>
  <c r="C269" i="82"/>
  <c r="F212" i="82"/>
  <c r="F211" i="82" s="1"/>
  <c r="C21" i="82"/>
  <c r="G75" i="82"/>
  <c r="C85" i="82"/>
  <c r="H171" i="82"/>
  <c r="G182" i="82"/>
  <c r="G181" i="82" s="1"/>
  <c r="H199" i="82"/>
  <c r="D212" i="82"/>
  <c r="C214" i="82"/>
  <c r="C233" i="82"/>
  <c r="F240" i="82"/>
  <c r="C245" i="82"/>
  <c r="C250" i="82"/>
  <c r="H257" i="82"/>
  <c r="C152" i="82"/>
  <c r="I274" i="82"/>
  <c r="C43" i="82"/>
  <c r="F54" i="82"/>
  <c r="F53" i="82" s="1"/>
  <c r="C69" i="82"/>
  <c r="H80" i="82"/>
  <c r="H91" i="82"/>
  <c r="C114" i="82"/>
  <c r="C126" i="82"/>
  <c r="C138" i="82"/>
  <c r="C199" i="82"/>
  <c r="H245" i="82"/>
  <c r="E52" i="81"/>
  <c r="E274" i="81"/>
  <c r="I274" i="81"/>
  <c r="C80" i="81"/>
  <c r="L76" i="81"/>
  <c r="C91" i="81"/>
  <c r="I120" i="81"/>
  <c r="H131" i="81"/>
  <c r="H147" i="81"/>
  <c r="C166" i="81"/>
  <c r="H188" i="81"/>
  <c r="K212" i="81"/>
  <c r="K211" i="81" s="1"/>
  <c r="C245" i="81"/>
  <c r="I54" i="81"/>
  <c r="I53" i="81" s="1"/>
  <c r="G53" i="81"/>
  <c r="C67" i="81"/>
  <c r="H69" i="81"/>
  <c r="H85" i="81"/>
  <c r="H99" i="81"/>
  <c r="C147" i="81"/>
  <c r="K182" i="81"/>
  <c r="C208" i="81"/>
  <c r="C216" i="81"/>
  <c r="G212" i="81"/>
  <c r="H227" i="81"/>
  <c r="C263" i="81"/>
  <c r="G274" i="81"/>
  <c r="I75" i="81"/>
  <c r="E20" i="81"/>
  <c r="K275" i="81"/>
  <c r="K274" i="81" s="1"/>
  <c r="C58" i="81"/>
  <c r="L54" i="81"/>
  <c r="L53" i="81" s="1"/>
  <c r="C69" i="81"/>
  <c r="K76" i="81"/>
  <c r="K75" i="81" s="1"/>
  <c r="C85" i="81"/>
  <c r="C126" i="81"/>
  <c r="C138" i="81"/>
  <c r="I161" i="81"/>
  <c r="H171" i="81"/>
  <c r="G182" i="81"/>
  <c r="H199" i="81"/>
  <c r="C214" i="81"/>
  <c r="L212" i="81"/>
  <c r="L211" i="81" s="1"/>
  <c r="C227" i="81"/>
  <c r="C250" i="81"/>
  <c r="H257" i="81"/>
  <c r="E182" i="80"/>
  <c r="G181" i="80"/>
  <c r="G211" i="80"/>
  <c r="G75" i="80"/>
  <c r="G272" i="80" s="1"/>
  <c r="C67" i="80"/>
  <c r="C77" i="80"/>
  <c r="H80" i="80"/>
  <c r="E83" i="80"/>
  <c r="H85" i="80"/>
  <c r="H99" i="80"/>
  <c r="C108" i="80"/>
  <c r="H108" i="80"/>
  <c r="L83" i="80"/>
  <c r="H83" i="80" s="1"/>
  <c r="C126" i="80"/>
  <c r="H126" i="80"/>
  <c r="C138" i="80"/>
  <c r="C175" i="80"/>
  <c r="H199" i="80"/>
  <c r="C269" i="80"/>
  <c r="F20" i="80"/>
  <c r="K53" i="80"/>
  <c r="H69" i="80"/>
  <c r="C85" i="80"/>
  <c r="C99" i="80"/>
  <c r="C134" i="80"/>
  <c r="H171" i="80"/>
  <c r="L174" i="80"/>
  <c r="C199" i="80"/>
  <c r="I212" i="80"/>
  <c r="I211" i="80" s="1"/>
  <c r="C216" i="80"/>
  <c r="H227" i="80"/>
  <c r="H257" i="80"/>
  <c r="C21" i="80"/>
  <c r="C275" i="80" s="1"/>
  <c r="C274" i="80" s="1"/>
  <c r="C31" i="80"/>
  <c r="H43" i="80"/>
  <c r="F53" i="80"/>
  <c r="D54" i="80"/>
  <c r="H55" i="80"/>
  <c r="C69" i="80"/>
  <c r="K75" i="80"/>
  <c r="K272" i="80" s="1"/>
  <c r="L76" i="80"/>
  <c r="L75" i="80" s="1"/>
  <c r="H91" i="80"/>
  <c r="H131" i="80"/>
  <c r="H147" i="80"/>
  <c r="H183" i="80"/>
  <c r="L187" i="80"/>
  <c r="L182" i="80" s="1"/>
  <c r="L181" i="80" s="1"/>
  <c r="C214" i="80"/>
  <c r="C219" i="80"/>
  <c r="C233" i="80"/>
  <c r="C250" i="80"/>
  <c r="C263" i="80"/>
  <c r="G52" i="80"/>
  <c r="G51" i="80" s="1"/>
  <c r="G50" i="80" s="1"/>
  <c r="H67" i="80"/>
  <c r="H178" i="80"/>
  <c r="E211" i="80"/>
  <c r="E181" i="80" s="1"/>
  <c r="H252" i="80"/>
  <c r="G53" i="79"/>
  <c r="L53" i="79"/>
  <c r="L52" i="79" s="1"/>
  <c r="L51" i="79" s="1"/>
  <c r="L50" i="79" s="1"/>
  <c r="L181" i="79"/>
  <c r="F211" i="79"/>
  <c r="F181" i="79" s="1"/>
  <c r="F174" i="79"/>
  <c r="G75" i="79"/>
  <c r="C67" i="79"/>
  <c r="C80" i="79"/>
  <c r="H83" i="79"/>
  <c r="C188" i="79"/>
  <c r="C253" i="79"/>
  <c r="C21" i="79"/>
  <c r="L275" i="79"/>
  <c r="L274" i="79" s="1"/>
  <c r="H43" i="79"/>
  <c r="H58" i="79"/>
  <c r="H69" i="79"/>
  <c r="C77" i="79"/>
  <c r="J76" i="79"/>
  <c r="J75" i="79" s="1"/>
  <c r="D83" i="79"/>
  <c r="D75" i="79" s="1"/>
  <c r="H85" i="79"/>
  <c r="H99" i="79"/>
  <c r="G83" i="79"/>
  <c r="H121" i="79"/>
  <c r="C126" i="79"/>
  <c r="H134" i="79"/>
  <c r="C153" i="79"/>
  <c r="E161" i="79"/>
  <c r="K161" i="79"/>
  <c r="K160" i="79" s="1"/>
  <c r="C174" i="79"/>
  <c r="E182" i="79"/>
  <c r="H188" i="79"/>
  <c r="C199" i="79"/>
  <c r="H199" i="79"/>
  <c r="C241" i="79"/>
  <c r="H257" i="79"/>
  <c r="H269" i="79"/>
  <c r="F26" i="79"/>
  <c r="D53" i="79"/>
  <c r="H55" i="79"/>
  <c r="C69" i="79"/>
  <c r="K75" i="79"/>
  <c r="K52" i="79" s="1"/>
  <c r="F75" i="79"/>
  <c r="E83" i="79"/>
  <c r="C83" i="79" s="1"/>
  <c r="C85" i="79"/>
  <c r="C99" i="79"/>
  <c r="C121" i="79"/>
  <c r="H131" i="79"/>
  <c r="H138" i="79"/>
  <c r="H147" i="79"/>
  <c r="H171" i="79"/>
  <c r="D174" i="79"/>
  <c r="C179" i="79"/>
  <c r="H179" i="79"/>
  <c r="C187" i="79"/>
  <c r="D212" i="79"/>
  <c r="D211" i="79" s="1"/>
  <c r="D181" i="79" s="1"/>
  <c r="H216" i="79"/>
  <c r="C219" i="79"/>
  <c r="H219" i="79"/>
  <c r="H233" i="79"/>
  <c r="H245" i="79"/>
  <c r="C257" i="79"/>
  <c r="G181" i="79"/>
  <c r="J274" i="79"/>
  <c r="H31" i="79"/>
  <c r="C55" i="79"/>
  <c r="J54" i="79"/>
  <c r="J53" i="79" s="1"/>
  <c r="J272" i="79" s="1"/>
  <c r="I67" i="79"/>
  <c r="H67" i="79" s="1"/>
  <c r="H80" i="79"/>
  <c r="H91" i="79"/>
  <c r="H114" i="79"/>
  <c r="K120" i="79"/>
  <c r="C131" i="79"/>
  <c r="C147" i="79"/>
  <c r="C171" i="79"/>
  <c r="C178" i="79"/>
  <c r="K187" i="79"/>
  <c r="K182" i="79" s="1"/>
  <c r="H208" i="79"/>
  <c r="H214" i="79"/>
  <c r="E212" i="79"/>
  <c r="C233" i="79"/>
  <c r="C245" i="79"/>
  <c r="H250" i="79"/>
  <c r="H253" i="79"/>
  <c r="H263" i="79"/>
  <c r="H267" i="79"/>
  <c r="F75" i="78"/>
  <c r="C178" i="78"/>
  <c r="L181" i="78"/>
  <c r="J181" i="78"/>
  <c r="L211" i="78"/>
  <c r="D211" i="78"/>
  <c r="D181" i="78" s="1"/>
  <c r="G211" i="78"/>
  <c r="C21" i="78"/>
  <c r="F54" i="78"/>
  <c r="F53" i="78" s="1"/>
  <c r="F52" i="78" s="1"/>
  <c r="C55" i="78"/>
  <c r="H55" i="78"/>
  <c r="L75" i="78"/>
  <c r="H91" i="78"/>
  <c r="H114" i="78"/>
  <c r="D120" i="78"/>
  <c r="H126" i="78"/>
  <c r="H138" i="78"/>
  <c r="D161" i="78"/>
  <c r="D160" i="78" s="1"/>
  <c r="H166" i="78"/>
  <c r="C183" i="78"/>
  <c r="F187" i="78"/>
  <c r="F182" i="78" s="1"/>
  <c r="F181" i="78" s="1"/>
  <c r="H208" i="78"/>
  <c r="C219" i="78"/>
  <c r="H245" i="78"/>
  <c r="E20" i="78"/>
  <c r="I274" i="78"/>
  <c r="H43" i="78"/>
  <c r="E54" i="78"/>
  <c r="E53" i="78" s="1"/>
  <c r="D67" i="78"/>
  <c r="C67" i="78" s="1"/>
  <c r="I67" i="78"/>
  <c r="H67" i="78" s="1"/>
  <c r="C77" i="78"/>
  <c r="H77" i="78"/>
  <c r="C91" i="78"/>
  <c r="H134" i="78"/>
  <c r="C179" i="78"/>
  <c r="C199" i="78"/>
  <c r="H199" i="78"/>
  <c r="H257" i="78"/>
  <c r="L52" i="78"/>
  <c r="L51" i="78" s="1"/>
  <c r="L50" i="78" s="1"/>
  <c r="J75" i="78"/>
  <c r="F20" i="78"/>
  <c r="E274" i="78"/>
  <c r="J274" i="78"/>
  <c r="C43" i="78"/>
  <c r="J53" i="78"/>
  <c r="J52" i="78" s="1"/>
  <c r="J51" i="78" s="1"/>
  <c r="H58" i="78"/>
  <c r="E76" i="78"/>
  <c r="H85" i="78"/>
  <c r="H99" i="78"/>
  <c r="G83" i="78"/>
  <c r="C83" i="78" s="1"/>
  <c r="H131" i="78"/>
  <c r="G120" i="78"/>
  <c r="G75" i="78" s="1"/>
  <c r="G52" i="78" s="1"/>
  <c r="G51" i="78" s="1"/>
  <c r="G50" i="78" s="1"/>
  <c r="H147" i="78"/>
  <c r="H171" i="78"/>
  <c r="H227" i="78"/>
  <c r="C257" i="78"/>
  <c r="J51" i="77"/>
  <c r="L181" i="77"/>
  <c r="J181" i="77"/>
  <c r="C252" i="77"/>
  <c r="L75" i="77"/>
  <c r="L52" i="77" s="1"/>
  <c r="L51" i="77" s="1"/>
  <c r="C26" i="77"/>
  <c r="F20" i="77"/>
  <c r="F75" i="77"/>
  <c r="F52" i="77" s="1"/>
  <c r="F51" i="77" s="1"/>
  <c r="F50" i="77" s="1"/>
  <c r="D274" i="77"/>
  <c r="H21" i="77"/>
  <c r="C55" i="77"/>
  <c r="H55" i="77"/>
  <c r="D76" i="77"/>
  <c r="H108" i="77"/>
  <c r="C120" i="77"/>
  <c r="H126" i="77"/>
  <c r="C131" i="77"/>
  <c r="H131" i="77"/>
  <c r="C134" i="77"/>
  <c r="H147" i="77"/>
  <c r="H162" i="77"/>
  <c r="C171" i="77"/>
  <c r="C179" i="77"/>
  <c r="E187" i="77"/>
  <c r="C187" i="77" s="1"/>
  <c r="K182" i="77"/>
  <c r="C219" i="77"/>
  <c r="C233" i="77"/>
  <c r="C245" i="77"/>
  <c r="C253" i="77"/>
  <c r="H253" i="77"/>
  <c r="C263" i="77"/>
  <c r="H263" i="77"/>
  <c r="C267" i="77"/>
  <c r="H267" i="77"/>
  <c r="J272" i="77"/>
  <c r="E275" i="77"/>
  <c r="E274" i="77" s="1"/>
  <c r="J275" i="77"/>
  <c r="J274" i="77" s="1"/>
  <c r="H43" i="77"/>
  <c r="E54" i="77"/>
  <c r="D67" i="77"/>
  <c r="C67" i="77" s="1"/>
  <c r="I67" i="77"/>
  <c r="H67" i="77" s="1"/>
  <c r="H80" i="77"/>
  <c r="C91" i="77"/>
  <c r="H91" i="77"/>
  <c r="D120" i="77"/>
  <c r="H134" i="77"/>
  <c r="C147" i="77"/>
  <c r="H153" i="77"/>
  <c r="H166" i="77"/>
  <c r="C175" i="77"/>
  <c r="H175" i="77"/>
  <c r="C183" i="77"/>
  <c r="H183" i="77"/>
  <c r="G182" i="77"/>
  <c r="G181" i="77" s="1"/>
  <c r="H216" i="77"/>
  <c r="C227" i="77"/>
  <c r="H227" i="77"/>
  <c r="C241" i="77"/>
  <c r="H241" i="77"/>
  <c r="H250" i="77"/>
  <c r="L272" i="77"/>
  <c r="D20" i="77"/>
  <c r="L20" i="77"/>
  <c r="C43" i="77"/>
  <c r="D54" i="77"/>
  <c r="D53" i="77" s="1"/>
  <c r="H58" i="77"/>
  <c r="G75" i="77"/>
  <c r="C77" i="77"/>
  <c r="H77" i="77"/>
  <c r="I83" i="77"/>
  <c r="H83" i="77" s="1"/>
  <c r="K83" i="77"/>
  <c r="H138" i="77"/>
  <c r="C153" i="77"/>
  <c r="E182" i="77"/>
  <c r="I187" i="77"/>
  <c r="H187" i="77" s="1"/>
  <c r="C199" i="77"/>
  <c r="H199" i="77"/>
  <c r="H214" i="77"/>
  <c r="E240" i="77"/>
  <c r="C240" i="77" s="1"/>
  <c r="D252" i="77"/>
  <c r="D181" i="77" s="1"/>
  <c r="C257" i="77"/>
  <c r="H257" i="77"/>
  <c r="D266" i="77"/>
  <c r="D265" i="77" s="1"/>
  <c r="C269" i="77"/>
  <c r="H269" i="77"/>
  <c r="H211" i="76"/>
  <c r="H54" i="76"/>
  <c r="K53" i="76"/>
  <c r="K52" i="76" s="1"/>
  <c r="K75" i="76"/>
  <c r="H76" i="76"/>
  <c r="C161" i="76"/>
  <c r="K265" i="76"/>
  <c r="K181" i="76" s="1"/>
  <c r="H266" i="76"/>
  <c r="G52" i="76"/>
  <c r="G51" i="76" s="1"/>
  <c r="G50" i="76" s="1"/>
  <c r="G75" i="76"/>
  <c r="L75" i="76"/>
  <c r="H232" i="76"/>
  <c r="C120" i="76"/>
  <c r="C212" i="76"/>
  <c r="H212" i="76"/>
  <c r="H69" i="76"/>
  <c r="H85" i="76"/>
  <c r="E20" i="76"/>
  <c r="D275" i="76"/>
  <c r="D274" i="76" s="1"/>
  <c r="H55" i="76"/>
  <c r="C58" i="76"/>
  <c r="H58" i="76"/>
  <c r="C77" i="76"/>
  <c r="H77" i="76"/>
  <c r="C99" i="76"/>
  <c r="C114" i="76"/>
  <c r="E120" i="76"/>
  <c r="E75" i="76" s="1"/>
  <c r="I120" i="76"/>
  <c r="C121" i="76"/>
  <c r="H188" i="76"/>
  <c r="H219" i="76"/>
  <c r="H233" i="76"/>
  <c r="C240" i="76"/>
  <c r="H240" i="76"/>
  <c r="I252" i="76"/>
  <c r="H252" i="76" s="1"/>
  <c r="D253" i="76"/>
  <c r="C76" i="76"/>
  <c r="J274" i="76"/>
  <c r="C55" i="76"/>
  <c r="D67" i="76"/>
  <c r="C67" i="76" s="1"/>
  <c r="H67" i="76"/>
  <c r="H80" i="76"/>
  <c r="D83" i="76"/>
  <c r="C83" i="76" s="1"/>
  <c r="C108" i="76"/>
  <c r="C126" i="76"/>
  <c r="H126" i="76"/>
  <c r="H131" i="76"/>
  <c r="E152" i="76"/>
  <c r="C152" i="76" s="1"/>
  <c r="I152" i="76"/>
  <c r="H152" i="76" s="1"/>
  <c r="I161" i="76"/>
  <c r="C162" i="76"/>
  <c r="C179" i="76"/>
  <c r="L174" i="76"/>
  <c r="L52" i="76" s="1"/>
  <c r="D187" i="76"/>
  <c r="C208" i="76"/>
  <c r="H208" i="76"/>
  <c r="C214" i="76"/>
  <c r="H214" i="76"/>
  <c r="C219" i="76"/>
  <c r="H241" i="76"/>
  <c r="H267" i="76"/>
  <c r="F272" i="76"/>
  <c r="D75" i="76"/>
  <c r="C160" i="76"/>
  <c r="G20" i="76"/>
  <c r="K20" i="76"/>
  <c r="F274" i="76"/>
  <c r="F26" i="76"/>
  <c r="J83" i="76"/>
  <c r="J75" i="76" s="1"/>
  <c r="J52" i="76" s="1"/>
  <c r="J51" i="76" s="1"/>
  <c r="C91" i="76"/>
  <c r="C131" i="76"/>
  <c r="H134" i="76"/>
  <c r="C147" i="76"/>
  <c r="H166" i="76"/>
  <c r="C175" i="76"/>
  <c r="H178" i="76"/>
  <c r="I182" i="76"/>
  <c r="C183" i="76"/>
  <c r="D211" i="76"/>
  <c r="C211" i="76" s="1"/>
  <c r="H227" i="76"/>
  <c r="C232" i="76"/>
  <c r="H250" i="76"/>
  <c r="C263" i="76"/>
  <c r="D265" i="76"/>
  <c r="C265" i="76" s="1"/>
  <c r="H265" i="76"/>
  <c r="G272" i="76"/>
  <c r="K272" i="76"/>
  <c r="J75" i="75"/>
  <c r="K181" i="75"/>
  <c r="H212" i="75"/>
  <c r="G275" i="75"/>
  <c r="G274" i="75" s="1"/>
  <c r="G20" i="75"/>
  <c r="K26" i="75"/>
  <c r="C53" i="75"/>
  <c r="K75" i="75"/>
  <c r="H83" i="75"/>
  <c r="G83" i="75"/>
  <c r="G75" i="75" s="1"/>
  <c r="G52" i="75" s="1"/>
  <c r="G51" i="75" s="1"/>
  <c r="C120" i="75"/>
  <c r="E181" i="75"/>
  <c r="L181" i="75"/>
  <c r="E211" i="75"/>
  <c r="J211" i="75"/>
  <c r="J181" i="75" s="1"/>
  <c r="C55" i="75"/>
  <c r="L75" i="75"/>
  <c r="L52" i="75" s="1"/>
  <c r="L51" i="75" s="1"/>
  <c r="F83" i="75"/>
  <c r="C83" i="75" s="1"/>
  <c r="H91" i="75"/>
  <c r="E120" i="75"/>
  <c r="E75" i="75" s="1"/>
  <c r="J120" i="75"/>
  <c r="C174" i="75"/>
  <c r="K211" i="75"/>
  <c r="C31" i="75"/>
  <c r="F26" i="75"/>
  <c r="J52" i="75"/>
  <c r="J51" i="75" s="1"/>
  <c r="C76" i="75"/>
  <c r="C77" i="75"/>
  <c r="C80" i="75"/>
  <c r="H80" i="75"/>
  <c r="I76" i="75"/>
  <c r="H114" i="75"/>
  <c r="C147" i="75"/>
  <c r="C153" i="75"/>
  <c r="D152" i="75"/>
  <c r="H153" i="75"/>
  <c r="I152" i="75"/>
  <c r="H152" i="75" s="1"/>
  <c r="H182" i="75"/>
  <c r="D274" i="75"/>
  <c r="H21" i="75"/>
  <c r="H275" i="75" s="1"/>
  <c r="H274" i="75" s="1"/>
  <c r="H53" i="75"/>
  <c r="C54" i="75"/>
  <c r="H54" i="75"/>
  <c r="H69" i="75"/>
  <c r="C91" i="75"/>
  <c r="C114" i="75"/>
  <c r="I120" i="75"/>
  <c r="H120" i="75" s="1"/>
  <c r="C134" i="75"/>
  <c r="H179" i="75"/>
  <c r="C199" i="75"/>
  <c r="H208" i="75"/>
  <c r="D212" i="75"/>
  <c r="C233" i="75"/>
  <c r="C257" i="75"/>
  <c r="D266" i="75"/>
  <c r="D265" i="75" s="1"/>
  <c r="C265" i="75" s="1"/>
  <c r="L272" i="75"/>
  <c r="K52" i="75"/>
  <c r="C232" i="75"/>
  <c r="D20" i="75"/>
  <c r="E275" i="75"/>
  <c r="E274" i="75" s="1"/>
  <c r="J275" i="75"/>
  <c r="J274" i="75" s="1"/>
  <c r="H55" i="75"/>
  <c r="H58" i="75"/>
  <c r="H67" i="75"/>
  <c r="H77" i="75"/>
  <c r="C85" i="75"/>
  <c r="C108" i="75"/>
  <c r="H121" i="75"/>
  <c r="C126" i="75"/>
  <c r="H131" i="75"/>
  <c r="C138" i="75"/>
  <c r="H138" i="75"/>
  <c r="C162" i="75"/>
  <c r="H162" i="75"/>
  <c r="I174" i="75"/>
  <c r="H174" i="75" s="1"/>
  <c r="C175" i="75"/>
  <c r="H187" i="75"/>
  <c r="D240" i="75"/>
  <c r="C240" i="75" s="1"/>
  <c r="I240" i="75"/>
  <c r="H240" i="75" s="1"/>
  <c r="D252" i="75"/>
  <c r="C252" i="75" s="1"/>
  <c r="I252" i="75"/>
  <c r="H252" i="75" s="1"/>
  <c r="C253" i="75"/>
  <c r="I266" i="75"/>
  <c r="C269" i="75"/>
  <c r="H269" i="75"/>
  <c r="F275" i="75"/>
  <c r="F274" i="75" s="1"/>
  <c r="K275" i="75"/>
  <c r="K274" i="75" s="1"/>
  <c r="C58" i="75"/>
  <c r="C67" i="75"/>
  <c r="H147" i="75"/>
  <c r="C178" i="75"/>
  <c r="D182" i="75"/>
  <c r="C182" i="75" s="1"/>
  <c r="C216" i="75"/>
  <c r="H216" i="75"/>
  <c r="C227" i="75"/>
  <c r="H245" i="75"/>
  <c r="C250" i="75"/>
  <c r="J272" i="75"/>
  <c r="L52" i="74"/>
  <c r="J75" i="74"/>
  <c r="J52" i="74" s="1"/>
  <c r="J51" i="74" s="1"/>
  <c r="F181" i="74"/>
  <c r="L181" i="74"/>
  <c r="H174" i="74"/>
  <c r="K274" i="74"/>
  <c r="K26" i="74"/>
  <c r="C43" i="74"/>
  <c r="H80" i="74"/>
  <c r="H91" i="74"/>
  <c r="H114" i="74"/>
  <c r="D120" i="74"/>
  <c r="C120" i="74" s="1"/>
  <c r="H126" i="74"/>
  <c r="H134" i="74"/>
  <c r="C147" i="74"/>
  <c r="I161" i="74"/>
  <c r="I160" i="74" s="1"/>
  <c r="H162" i="74"/>
  <c r="H178" i="74"/>
  <c r="D187" i="74"/>
  <c r="D182" i="74" s="1"/>
  <c r="K212" i="74"/>
  <c r="K211" i="74" s="1"/>
  <c r="C214" i="74"/>
  <c r="I212" i="74"/>
  <c r="C233" i="74"/>
  <c r="H232" i="74"/>
  <c r="H245" i="74"/>
  <c r="J272" i="74"/>
  <c r="C67" i="74"/>
  <c r="C83" i="74"/>
  <c r="C21" i="74"/>
  <c r="C275" i="74" s="1"/>
  <c r="C274" i="74" s="1"/>
  <c r="G274" i="74"/>
  <c r="H58" i="74"/>
  <c r="C69" i="74"/>
  <c r="H69" i="74"/>
  <c r="G75" i="74"/>
  <c r="C77" i="74"/>
  <c r="I83" i="74"/>
  <c r="H83" i="74" s="1"/>
  <c r="C91" i="74"/>
  <c r="K83" i="74"/>
  <c r="H152" i="74"/>
  <c r="D161" i="74"/>
  <c r="D160" i="74" s="1"/>
  <c r="C179" i="74"/>
  <c r="K182" i="74"/>
  <c r="K181" i="74" s="1"/>
  <c r="C219" i="74"/>
  <c r="C245" i="74"/>
  <c r="D253" i="74"/>
  <c r="D252" i="74" s="1"/>
  <c r="I253" i="74"/>
  <c r="I252" i="74" s="1"/>
  <c r="H252" i="74" s="1"/>
  <c r="H263" i="74"/>
  <c r="C267" i="74"/>
  <c r="F272" i="74"/>
  <c r="H67" i="74"/>
  <c r="C162" i="74"/>
  <c r="D275" i="74"/>
  <c r="D274" i="74" s="1"/>
  <c r="H21" i="74"/>
  <c r="C26" i="74"/>
  <c r="C55" i="74"/>
  <c r="I54" i="74"/>
  <c r="E76" i="74"/>
  <c r="D83" i="74"/>
  <c r="H85" i="74"/>
  <c r="C99" i="74"/>
  <c r="H99" i="74"/>
  <c r="G83" i="74"/>
  <c r="C121" i="74"/>
  <c r="I120" i="74"/>
  <c r="H120" i="74" s="1"/>
  <c r="C153" i="74"/>
  <c r="F174" i="74"/>
  <c r="F52" i="74" s="1"/>
  <c r="F51" i="74" s="1"/>
  <c r="F50" i="74" s="1"/>
  <c r="C183" i="74"/>
  <c r="I182" i="74"/>
  <c r="G187" i="74"/>
  <c r="G182" i="74" s="1"/>
  <c r="H208" i="74"/>
  <c r="H216" i="74"/>
  <c r="C227" i="74"/>
  <c r="H227" i="74"/>
  <c r="D232" i="74"/>
  <c r="D211" i="74" s="1"/>
  <c r="H240" i="74"/>
  <c r="C253" i="74"/>
  <c r="C263" i="74"/>
  <c r="L272" i="74"/>
  <c r="H67" i="73"/>
  <c r="L75" i="73"/>
  <c r="L52" i="73" s="1"/>
  <c r="L51" i="73" s="1"/>
  <c r="L50" i="73" s="1"/>
  <c r="L181" i="73"/>
  <c r="F211" i="73"/>
  <c r="F181" i="73"/>
  <c r="J53" i="73"/>
  <c r="H240" i="73"/>
  <c r="C252" i="73"/>
  <c r="F75" i="73"/>
  <c r="F52" i="73" s="1"/>
  <c r="F51" i="73" s="1"/>
  <c r="F50" i="73" s="1"/>
  <c r="E20" i="73"/>
  <c r="K26" i="73"/>
  <c r="E54" i="73"/>
  <c r="H80" i="73"/>
  <c r="C91" i="73"/>
  <c r="H91" i="73"/>
  <c r="H114" i="73"/>
  <c r="D120" i="73"/>
  <c r="C120" i="73" s="1"/>
  <c r="C131" i="73"/>
  <c r="C147" i="73"/>
  <c r="C175" i="73"/>
  <c r="C183" i="73"/>
  <c r="C199" i="73"/>
  <c r="H199" i="73"/>
  <c r="H214" i="73"/>
  <c r="C227" i="73"/>
  <c r="H250" i="73"/>
  <c r="H257" i="73"/>
  <c r="F20" i="73"/>
  <c r="K274" i="73"/>
  <c r="D54" i="73"/>
  <c r="D53" i="73" s="1"/>
  <c r="E67" i="73"/>
  <c r="C67" i="73" s="1"/>
  <c r="K83" i="73"/>
  <c r="H126" i="73"/>
  <c r="H138" i="73"/>
  <c r="H152" i="73"/>
  <c r="D161" i="73"/>
  <c r="H166" i="73"/>
  <c r="E174" i="73"/>
  <c r="C187" i="73"/>
  <c r="H216" i="73"/>
  <c r="I212" i="73"/>
  <c r="H232" i="73"/>
  <c r="D240" i="73"/>
  <c r="C240" i="73" s="1"/>
  <c r="H245" i="73"/>
  <c r="C257" i="73"/>
  <c r="F272" i="73"/>
  <c r="C21" i="73"/>
  <c r="C275" i="73" s="1"/>
  <c r="C274" i="73" s="1"/>
  <c r="G274" i="73"/>
  <c r="C26" i="73"/>
  <c r="H43" i="73"/>
  <c r="H58" i="73"/>
  <c r="H69" i="73"/>
  <c r="C77" i="73"/>
  <c r="J76" i="73"/>
  <c r="J75" i="73" s="1"/>
  <c r="J52" i="73" s="1"/>
  <c r="J51" i="73" s="1"/>
  <c r="D83" i="73"/>
  <c r="C85" i="73"/>
  <c r="H85" i="73"/>
  <c r="C99" i="73"/>
  <c r="H99" i="73"/>
  <c r="G83" i="73"/>
  <c r="G75" i="73" s="1"/>
  <c r="C121" i="73"/>
  <c r="I120" i="73"/>
  <c r="H120" i="73" s="1"/>
  <c r="H134" i="73"/>
  <c r="C153" i="73"/>
  <c r="C179" i="73"/>
  <c r="H178" i="73"/>
  <c r="K187" i="73"/>
  <c r="K182" i="73" s="1"/>
  <c r="C219" i="73"/>
  <c r="C233" i="73"/>
  <c r="C245" i="73"/>
  <c r="C253" i="73"/>
  <c r="H252" i="73"/>
  <c r="H263" i="73"/>
  <c r="C267" i="73"/>
  <c r="C138" i="72"/>
  <c r="J75" i="72"/>
  <c r="F181" i="72"/>
  <c r="D181" i="72"/>
  <c r="F211" i="72"/>
  <c r="L181" i="72"/>
  <c r="C21" i="72"/>
  <c r="L274" i="72"/>
  <c r="H80" i="72"/>
  <c r="C91" i="72"/>
  <c r="F120" i="72"/>
  <c r="F75" i="72" s="1"/>
  <c r="F272" i="72" s="1"/>
  <c r="C131" i="72"/>
  <c r="H131" i="72"/>
  <c r="G120" i="72"/>
  <c r="C120" i="72" s="1"/>
  <c r="C147" i="72"/>
  <c r="H147" i="72"/>
  <c r="E161" i="72"/>
  <c r="E187" i="72"/>
  <c r="K182" i="72"/>
  <c r="E212" i="72"/>
  <c r="C233" i="72"/>
  <c r="H252" i="72"/>
  <c r="C263" i="72"/>
  <c r="H263" i="72"/>
  <c r="L52" i="72"/>
  <c r="D274" i="72"/>
  <c r="F26" i="72"/>
  <c r="C43" i="72"/>
  <c r="H43" i="72"/>
  <c r="J54" i="72"/>
  <c r="J53" i="72" s="1"/>
  <c r="J52" i="72" s="1"/>
  <c r="J51" i="72" s="1"/>
  <c r="C69" i="72"/>
  <c r="C85" i="72"/>
  <c r="C99" i="72"/>
  <c r="H99" i="72"/>
  <c r="G83" i="72"/>
  <c r="C171" i="72"/>
  <c r="H171" i="72"/>
  <c r="K174" i="72"/>
  <c r="C183" i="72"/>
  <c r="I182" i="72"/>
  <c r="G182" i="72"/>
  <c r="G181" i="72" s="1"/>
  <c r="H208" i="72"/>
  <c r="H214" i="72"/>
  <c r="H216" i="72"/>
  <c r="C227" i="72"/>
  <c r="H227" i="72"/>
  <c r="I240" i="72"/>
  <c r="H240" i="72" s="1"/>
  <c r="E253" i="72"/>
  <c r="C253" i="72" s="1"/>
  <c r="C267" i="72"/>
  <c r="L272" i="72"/>
  <c r="I212" i="72"/>
  <c r="F20" i="72"/>
  <c r="J275" i="72"/>
  <c r="J274" i="72" s="1"/>
  <c r="F54" i="72"/>
  <c r="F53" i="72" s="1"/>
  <c r="C67" i="72"/>
  <c r="E76" i="72"/>
  <c r="C76" i="72" s="1"/>
  <c r="K120" i="72"/>
  <c r="H138" i="72"/>
  <c r="E182" i="72"/>
  <c r="H199" i="72"/>
  <c r="C241" i="72"/>
  <c r="H250" i="72"/>
  <c r="H257" i="72"/>
  <c r="C266" i="71"/>
  <c r="F182" i="71"/>
  <c r="F53" i="71"/>
  <c r="E20" i="71"/>
  <c r="D275" i="71"/>
  <c r="D274" i="71" s="1"/>
  <c r="H43" i="71"/>
  <c r="C85" i="71"/>
  <c r="C99" i="71"/>
  <c r="H108" i="71"/>
  <c r="H138" i="71"/>
  <c r="C171" i="71"/>
  <c r="E174" i="71"/>
  <c r="H187" i="71"/>
  <c r="H188" i="71"/>
  <c r="H199" i="71"/>
  <c r="H216" i="71"/>
  <c r="F211" i="71"/>
  <c r="F181" i="71" s="1"/>
  <c r="C245" i="71"/>
  <c r="F20" i="71"/>
  <c r="J274" i="71"/>
  <c r="C43" i="71"/>
  <c r="C69" i="71"/>
  <c r="E83" i="71"/>
  <c r="C91" i="71"/>
  <c r="H91" i="71"/>
  <c r="H114" i="71"/>
  <c r="D120" i="71"/>
  <c r="D75" i="71" s="1"/>
  <c r="H134" i="71"/>
  <c r="C161" i="71"/>
  <c r="C179" i="71"/>
  <c r="C199" i="71"/>
  <c r="H208" i="71"/>
  <c r="L181" i="71"/>
  <c r="L51" i="71" s="1"/>
  <c r="L50" i="71" s="1"/>
  <c r="H214" i="71"/>
  <c r="H250" i="71"/>
  <c r="D265" i="71"/>
  <c r="C265" i="71" s="1"/>
  <c r="K53" i="71"/>
  <c r="H99" i="71"/>
  <c r="G83" i="71"/>
  <c r="C147" i="71"/>
  <c r="F161" i="71"/>
  <c r="F160" i="71" s="1"/>
  <c r="G161" i="71"/>
  <c r="G160" i="71" s="1"/>
  <c r="C160" i="71" s="1"/>
  <c r="H171" i="71"/>
  <c r="K174" i="71"/>
  <c r="C227" i="71"/>
  <c r="J211" i="71"/>
  <c r="J181" i="71" s="1"/>
  <c r="J51" i="71" s="1"/>
  <c r="C241" i="71"/>
  <c r="C263" i="71"/>
  <c r="H263" i="71"/>
  <c r="G53" i="70"/>
  <c r="L181" i="70"/>
  <c r="F181" i="70"/>
  <c r="F52" i="70"/>
  <c r="D275" i="70"/>
  <c r="D274" i="70" s="1"/>
  <c r="F26" i="70"/>
  <c r="C43" i="70"/>
  <c r="L75" i="70"/>
  <c r="L52" i="70" s="1"/>
  <c r="H85" i="70"/>
  <c r="H99" i="70"/>
  <c r="G83" i="70"/>
  <c r="H138" i="70"/>
  <c r="C171" i="70"/>
  <c r="E174" i="70"/>
  <c r="K212" i="70"/>
  <c r="K211" i="70" s="1"/>
  <c r="H227" i="70"/>
  <c r="C257" i="70"/>
  <c r="J274" i="70"/>
  <c r="H31" i="70"/>
  <c r="C69" i="70"/>
  <c r="C85" i="70"/>
  <c r="C99" i="70"/>
  <c r="H134" i="70"/>
  <c r="D161" i="70"/>
  <c r="D160" i="70" s="1"/>
  <c r="C179" i="70"/>
  <c r="D187" i="70"/>
  <c r="C227" i="70"/>
  <c r="H263" i="70"/>
  <c r="F272" i="70"/>
  <c r="G75" i="70"/>
  <c r="D211" i="70"/>
  <c r="F274" i="70"/>
  <c r="J76" i="70"/>
  <c r="H91" i="70"/>
  <c r="H114" i="70"/>
  <c r="D120" i="70"/>
  <c r="D75" i="70" s="1"/>
  <c r="J120" i="70"/>
  <c r="H131" i="70"/>
  <c r="H147" i="70"/>
  <c r="D182" i="70"/>
  <c r="G187" i="70"/>
  <c r="G182" i="70" s="1"/>
  <c r="G181" i="70" s="1"/>
  <c r="H208" i="70"/>
  <c r="H245" i="70"/>
  <c r="C263" i="70"/>
  <c r="F181" i="69"/>
  <c r="J181" i="69"/>
  <c r="L181" i="69"/>
  <c r="H67" i="69"/>
  <c r="J75" i="69"/>
  <c r="H187" i="69"/>
  <c r="G53" i="69"/>
  <c r="F53" i="69"/>
  <c r="F52" i="69" s="1"/>
  <c r="F51" i="69" s="1"/>
  <c r="F50" i="69" s="1"/>
  <c r="C67" i="69"/>
  <c r="F75" i="69"/>
  <c r="E83" i="69"/>
  <c r="C83" i="69" s="1"/>
  <c r="H91" i="69"/>
  <c r="H114" i="69"/>
  <c r="H134" i="69"/>
  <c r="C179" i="69"/>
  <c r="D187" i="69"/>
  <c r="D182" i="69" s="1"/>
  <c r="C199" i="69"/>
  <c r="D212" i="69"/>
  <c r="D211" i="69" s="1"/>
  <c r="H214" i="69"/>
  <c r="C245" i="69"/>
  <c r="H263" i="69"/>
  <c r="D20" i="69"/>
  <c r="E275" i="69"/>
  <c r="E274" i="69" s="1"/>
  <c r="L53" i="69"/>
  <c r="L52" i="69" s="1"/>
  <c r="L51" i="69" s="1"/>
  <c r="L50" i="69" s="1"/>
  <c r="K54" i="69"/>
  <c r="K53" i="69" s="1"/>
  <c r="H69" i="69"/>
  <c r="L75" i="69"/>
  <c r="H80" i="69"/>
  <c r="C91" i="69"/>
  <c r="H131" i="69"/>
  <c r="G120" i="69"/>
  <c r="H147" i="69"/>
  <c r="K182" i="69"/>
  <c r="H227" i="69"/>
  <c r="E253" i="69"/>
  <c r="C263" i="69"/>
  <c r="L272" i="69"/>
  <c r="H43" i="69"/>
  <c r="C69" i="69"/>
  <c r="H99" i="69"/>
  <c r="G83" i="69"/>
  <c r="G75" i="69" s="1"/>
  <c r="G52" i="69" s="1"/>
  <c r="G51" i="69" s="1"/>
  <c r="G50" i="69" s="1"/>
  <c r="C131" i="69"/>
  <c r="C147" i="69"/>
  <c r="C162" i="69"/>
  <c r="H171" i="69"/>
  <c r="K174" i="69"/>
  <c r="H208" i="69"/>
  <c r="C227" i="69"/>
  <c r="H257" i="69"/>
  <c r="G75" i="68"/>
  <c r="G272" i="68" s="1"/>
  <c r="F83" i="68"/>
  <c r="C21" i="68"/>
  <c r="I275" i="68"/>
  <c r="I274" i="68" s="1"/>
  <c r="C43" i="68"/>
  <c r="J53" i="68"/>
  <c r="H58" i="68"/>
  <c r="H80" i="68"/>
  <c r="C99" i="68"/>
  <c r="G83" i="68"/>
  <c r="H114" i="68"/>
  <c r="I120" i="68"/>
  <c r="C126" i="68"/>
  <c r="C131" i="68"/>
  <c r="H131" i="68"/>
  <c r="H138" i="68"/>
  <c r="C162" i="68"/>
  <c r="K182" i="68"/>
  <c r="K181" i="68" s="1"/>
  <c r="J212" i="68"/>
  <c r="J211" i="68" s="1"/>
  <c r="E240" i="68"/>
  <c r="C257" i="68"/>
  <c r="H257" i="68"/>
  <c r="K83" i="68"/>
  <c r="E182" i="68"/>
  <c r="E212" i="68"/>
  <c r="E211" i="68" s="1"/>
  <c r="H267" i="68"/>
  <c r="E275" i="68"/>
  <c r="E274" i="68" s="1"/>
  <c r="C91" i="68"/>
  <c r="H126" i="68"/>
  <c r="C134" i="68"/>
  <c r="G182" i="68"/>
  <c r="L187" i="68"/>
  <c r="H214" i="68"/>
  <c r="C227" i="68"/>
  <c r="H245" i="68"/>
  <c r="H67" i="68"/>
  <c r="K274" i="68"/>
  <c r="H55" i="68"/>
  <c r="L53" i="68"/>
  <c r="H77" i="68"/>
  <c r="H85" i="68"/>
  <c r="F120" i="68"/>
  <c r="H134" i="68"/>
  <c r="I160" i="68"/>
  <c r="C171" i="68"/>
  <c r="H175" i="68"/>
  <c r="I182" i="68"/>
  <c r="C188" i="68"/>
  <c r="C199" i="68"/>
  <c r="C208" i="68"/>
  <c r="C216" i="68"/>
  <c r="H219" i="68"/>
  <c r="L212" i="68"/>
  <c r="H233" i="68"/>
  <c r="C245" i="68"/>
  <c r="C250" i="68"/>
  <c r="C80" i="67"/>
  <c r="C85" i="67"/>
  <c r="F120" i="67"/>
  <c r="L174" i="67"/>
  <c r="H183" i="67"/>
  <c r="H250" i="67"/>
  <c r="H58" i="67"/>
  <c r="L75" i="67"/>
  <c r="K83" i="67"/>
  <c r="H134" i="67"/>
  <c r="K182" i="67"/>
  <c r="H208" i="67"/>
  <c r="H214" i="67"/>
  <c r="H253" i="67"/>
  <c r="G83" i="67"/>
  <c r="G75" i="67" s="1"/>
  <c r="H114" i="67"/>
  <c r="C147" i="67"/>
  <c r="H178" i="67"/>
  <c r="G182" i="67"/>
  <c r="H43" i="67"/>
  <c r="L52" i="67"/>
  <c r="C69" i="67"/>
  <c r="H80" i="67"/>
  <c r="C91" i="67"/>
  <c r="C131" i="67"/>
  <c r="H138" i="67"/>
  <c r="C166" i="67"/>
  <c r="C171" i="67"/>
  <c r="E212" i="67"/>
  <c r="E211" i="67" s="1"/>
  <c r="E181" i="67" s="1"/>
  <c r="I212" i="67"/>
  <c r="C263" i="67"/>
  <c r="G75" i="66"/>
  <c r="G52" i="66" s="1"/>
  <c r="G275" i="66"/>
  <c r="G274" i="66" s="1"/>
  <c r="K275" i="66"/>
  <c r="K274" i="66" s="1"/>
  <c r="C43" i="66"/>
  <c r="K53" i="66"/>
  <c r="K52" i="66" s="1"/>
  <c r="H77" i="66"/>
  <c r="I83" i="66"/>
  <c r="C85" i="66"/>
  <c r="E120" i="66"/>
  <c r="I120" i="66"/>
  <c r="C131" i="66"/>
  <c r="H138" i="66"/>
  <c r="H153" i="66"/>
  <c r="L160" i="66"/>
  <c r="H166" i="66"/>
  <c r="L174" i="66"/>
  <c r="H216" i="66"/>
  <c r="E212" i="66"/>
  <c r="I212" i="66"/>
  <c r="E240" i="66"/>
  <c r="I240" i="66"/>
  <c r="H250" i="66"/>
  <c r="I67" i="66"/>
  <c r="E75" i="66"/>
  <c r="D83" i="66"/>
  <c r="C83" i="66" s="1"/>
  <c r="H126" i="66"/>
  <c r="C138" i="66"/>
  <c r="H152" i="66"/>
  <c r="C166" i="66"/>
  <c r="E182" i="66"/>
  <c r="I182" i="66"/>
  <c r="K182" i="66"/>
  <c r="K181" i="66" s="1"/>
  <c r="K51" i="66" s="1"/>
  <c r="K50" i="66" s="1"/>
  <c r="H208" i="66"/>
  <c r="G211" i="66"/>
  <c r="H227" i="66"/>
  <c r="D253" i="66"/>
  <c r="C253" i="66" s="1"/>
  <c r="I252" i="66"/>
  <c r="K75" i="66"/>
  <c r="H21" i="66"/>
  <c r="H275" i="66" s="1"/>
  <c r="E275" i="66"/>
  <c r="E274" i="66" s="1"/>
  <c r="I275" i="66"/>
  <c r="I274" i="66" s="1"/>
  <c r="E54" i="66"/>
  <c r="E53" i="66" s="1"/>
  <c r="C69" i="66"/>
  <c r="H67" i="66"/>
  <c r="H80" i="66"/>
  <c r="C99" i="66"/>
  <c r="H114" i="66"/>
  <c r="C126" i="66"/>
  <c r="H134" i="66"/>
  <c r="H178" i="66"/>
  <c r="G187" i="66"/>
  <c r="G182" i="66" s="1"/>
  <c r="C208" i="66"/>
  <c r="C227" i="66"/>
  <c r="H233" i="66"/>
  <c r="C245" i="66"/>
  <c r="E252" i="66"/>
  <c r="C263" i="66"/>
  <c r="I174" i="65"/>
  <c r="G53" i="65"/>
  <c r="C67" i="65"/>
  <c r="C80" i="65"/>
  <c r="L76" i="65"/>
  <c r="H91" i="65"/>
  <c r="C114" i="65"/>
  <c r="G120" i="65"/>
  <c r="L120" i="65"/>
  <c r="C138" i="65"/>
  <c r="H171" i="65"/>
  <c r="E182" i="65"/>
  <c r="E181" i="65" s="1"/>
  <c r="H199" i="65"/>
  <c r="K212" i="65"/>
  <c r="C245" i="65"/>
  <c r="C257" i="65"/>
  <c r="H43" i="65"/>
  <c r="C58" i="65"/>
  <c r="L54" i="65"/>
  <c r="L53" i="65" s="1"/>
  <c r="H69" i="65"/>
  <c r="C91" i="65"/>
  <c r="C126" i="65"/>
  <c r="C134" i="65"/>
  <c r="H147" i="65"/>
  <c r="I161" i="65"/>
  <c r="C171" i="65"/>
  <c r="C199" i="65"/>
  <c r="C216" i="65"/>
  <c r="G212" i="65"/>
  <c r="G211" i="65" s="1"/>
  <c r="H227" i="65"/>
  <c r="H263" i="65"/>
  <c r="C43" i="65"/>
  <c r="C69" i="65"/>
  <c r="K76" i="65"/>
  <c r="K75" i="65" s="1"/>
  <c r="K52" i="65" s="1"/>
  <c r="H85" i="65"/>
  <c r="H99" i="65"/>
  <c r="E83" i="65"/>
  <c r="E75" i="65" s="1"/>
  <c r="E52" i="65" s="1"/>
  <c r="E51" i="65" s="1"/>
  <c r="I83" i="65"/>
  <c r="I75" i="65" s="1"/>
  <c r="H131" i="65"/>
  <c r="C147" i="65"/>
  <c r="H166" i="65"/>
  <c r="L187" i="65"/>
  <c r="L182" i="65" s="1"/>
  <c r="L181" i="65" s="1"/>
  <c r="I212" i="65"/>
  <c r="I211" i="65" s="1"/>
  <c r="C214" i="65"/>
  <c r="C227" i="65"/>
  <c r="C250" i="65"/>
  <c r="C263" i="65"/>
  <c r="H67" i="65"/>
  <c r="G75" i="65"/>
  <c r="G272" i="65" s="1"/>
  <c r="K182" i="65"/>
  <c r="E52" i="86"/>
  <c r="E51" i="86" s="1"/>
  <c r="E50" i="86" s="1"/>
  <c r="J211" i="86"/>
  <c r="J272" i="86" s="1"/>
  <c r="E275" i="64"/>
  <c r="E274" i="64" s="1"/>
  <c r="F53" i="64"/>
  <c r="C58" i="64"/>
  <c r="C80" i="64"/>
  <c r="F83" i="64"/>
  <c r="H91" i="64"/>
  <c r="G120" i="64"/>
  <c r="H131" i="64"/>
  <c r="H138" i="64"/>
  <c r="L161" i="64"/>
  <c r="L160" i="64" s="1"/>
  <c r="C179" i="64"/>
  <c r="H199" i="64"/>
  <c r="C216" i="64"/>
  <c r="H216" i="64"/>
  <c r="H227" i="64"/>
  <c r="G211" i="64"/>
  <c r="G181" i="64" s="1"/>
  <c r="H245" i="64"/>
  <c r="C257" i="64"/>
  <c r="K211" i="64"/>
  <c r="K181" i="64" s="1"/>
  <c r="C31" i="64"/>
  <c r="H85" i="64"/>
  <c r="H126" i="64"/>
  <c r="C138" i="64"/>
  <c r="H171" i="64"/>
  <c r="C214" i="64"/>
  <c r="L211" i="64"/>
  <c r="C219" i="64"/>
  <c r="D240" i="64"/>
  <c r="D211" i="64" s="1"/>
  <c r="J253" i="64"/>
  <c r="H263" i="64"/>
  <c r="C55" i="64"/>
  <c r="G52" i="64"/>
  <c r="G51" i="64" s="1"/>
  <c r="G50" i="64" s="1"/>
  <c r="C67" i="64"/>
  <c r="C77" i="64"/>
  <c r="G75" i="64"/>
  <c r="C126" i="64"/>
  <c r="H134" i="64"/>
  <c r="F120" i="64"/>
  <c r="C175" i="64"/>
  <c r="H188" i="64"/>
  <c r="L187" i="64"/>
  <c r="L182" i="64" s="1"/>
  <c r="D212" i="64"/>
  <c r="C252" i="64"/>
  <c r="C269" i="64"/>
  <c r="C275" i="64" s="1"/>
  <c r="C274" i="64" s="1"/>
  <c r="J181" i="63"/>
  <c r="D53" i="63"/>
  <c r="L181" i="63"/>
  <c r="L272" i="63"/>
  <c r="F54" i="63"/>
  <c r="F53" i="63" s="1"/>
  <c r="C69" i="63"/>
  <c r="L75" i="63"/>
  <c r="L52" i="63" s="1"/>
  <c r="L51" i="63" s="1"/>
  <c r="L50" i="63" s="1"/>
  <c r="H80" i="63"/>
  <c r="H85" i="63"/>
  <c r="H99" i="63"/>
  <c r="G83" i="63"/>
  <c r="H131" i="63"/>
  <c r="H147" i="63"/>
  <c r="E161" i="63"/>
  <c r="E160" i="63" s="1"/>
  <c r="C160" i="63" s="1"/>
  <c r="C179" i="63"/>
  <c r="D187" i="63"/>
  <c r="D182" i="63" s="1"/>
  <c r="D181" i="63" s="1"/>
  <c r="C199" i="63"/>
  <c r="H227" i="63"/>
  <c r="F20" i="63"/>
  <c r="K26" i="63"/>
  <c r="H26" i="63" s="1"/>
  <c r="C43" i="63"/>
  <c r="I67" i="63"/>
  <c r="H67" i="63" s="1"/>
  <c r="D75" i="63"/>
  <c r="D52" i="63" s="1"/>
  <c r="C85" i="63"/>
  <c r="C99" i="63"/>
  <c r="C131" i="63"/>
  <c r="H134" i="63"/>
  <c r="C147" i="63"/>
  <c r="H171" i="63"/>
  <c r="H214" i="63"/>
  <c r="C227" i="63"/>
  <c r="C257" i="63"/>
  <c r="E275" i="63"/>
  <c r="E274" i="63" s="1"/>
  <c r="F52" i="63"/>
  <c r="F51" i="63" s="1"/>
  <c r="F50" i="63" s="1"/>
  <c r="C21" i="63"/>
  <c r="C26" i="63"/>
  <c r="L273" i="63"/>
  <c r="E67" i="63"/>
  <c r="C67" i="63" s="1"/>
  <c r="G75" i="63"/>
  <c r="J76" i="63"/>
  <c r="J75" i="63" s="1"/>
  <c r="J52" i="63" s="1"/>
  <c r="J51" i="63" s="1"/>
  <c r="H91" i="63"/>
  <c r="H114" i="63"/>
  <c r="K120" i="63"/>
  <c r="K75" i="63" s="1"/>
  <c r="H138" i="63"/>
  <c r="H208" i="63"/>
  <c r="G212" i="63"/>
  <c r="G211" i="63" s="1"/>
  <c r="H216" i="63"/>
  <c r="H263" i="63"/>
  <c r="F53" i="62"/>
  <c r="F52" i="62" s="1"/>
  <c r="F51" i="62" s="1"/>
  <c r="F50" i="62" s="1"/>
  <c r="J181" i="62"/>
  <c r="L181" i="62"/>
  <c r="L52" i="62"/>
  <c r="L51" i="62" s="1"/>
  <c r="L50" i="62" s="1"/>
  <c r="D181" i="62"/>
  <c r="L75" i="62"/>
  <c r="F26" i="62"/>
  <c r="C69" i="62"/>
  <c r="H69" i="62"/>
  <c r="H80" i="62"/>
  <c r="C85" i="62"/>
  <c r="C99" i="62"/>
  <c r="C131" i="62"/>
  <c r="C171" i="62"/>
  <c r="H171" i="62"/>
  <c r="H208" i="62"/>
  <c r="C227" i="62"/>
  <c r="H250" i="62"/>
  <c r="H257" i="62"/>
  <c r="C58" i="62"/>
  <c r="C126" i="62"/>
  <c r="D54" i="62"/>
  <c r="H58" i="62"/>
  <c r="E83" i="62"/>
  <c r="C83" i="62" s="1"/>
  <c r="H91" i="62"/>
  <c r="H114" i="62"/>
  <c r="H126" i="62"/>
  <c r="C175" i="62"/>
  <c r="C188" i="62"/>
  <c r="C208" i="62"/>
  <c r="G212" i="62"/>
  <c r="G211" i="62" s="1"/>
  <c r="H216" i="62"/>
  <c r="H245" i="62"/>
  <c r="C257" i="62"/>
  <c r="E275" i="62"/>
  <c r="E274" i="62" s="1"/>
  <c r="J272" i="62"/>
  <c r="F272" i="62"/>
  <c r="C21" i="62"/>
  <c r="C43" i="62"/>
  <c r="J52" i="62"/>
  <c r="D67" i="62"/>
  <c r="H85" i="62"/>
  <c r="H99" i="62"/>
  <c r="G83" i="62"/>
  <c r="H131" i="62"/>
  <c r="C147" i="62"/>
  <c r="H147" i="62"/>
  <c r="C199" i="62"/>
  <c r="H214" i="62"/>
  <c r="H227" i="62"/>
  <c r="L272" i="62"/>
  <c r="J273" i="87"/>
  <c r="J50" i="87"/>
  <c r="F51" i="87"/>
  <c r="G273" i="87"/>
  <c r="K273" i="87"/>
  <c r="I53" i="87"/>
  <c r="H24" i="93"/>
  <c r="I20" i="93"/>
  <c r="H20" i="93" s="1"/>
  <c r="I24" i="92"/>
  <c r="H24" i="92" s="1"/>
  <c r="I50" i="92"/>
  <c r="H50" i="92" s="1"/>
  <c r="I273" i="92"/>
  <c r="H273" i="92" s="1"/>
  <c r="I24" i="91"/>
  <c r="I273" i="91" s="1"/>
  <c r="H273" i="91" s="1"/>
  <c r="H51" i="91"/>
  <c r="I50" i="91"/>
  <c r="H50" i="91" s="1"/>
  <c r="H51" i="90"/>
  <c r="I50" i="90"/>
  <c r="H50" i="90" s="1"/>
  <c r="I24" i="90"/>
  <c r="I273" i="90" s="1"/>
  <c r="H273" i="90" s="1"/>
  <c r="D273" i="89"/>
  <c r="C273" i="89" s="1"/>
  <c r="D50" i="89"/>
  <c r="C50" i="89" s="1"/>
  <c r="C51" i="89"/>
  <c r="J273" i="89"/>
  <c r="H273" i="89" s="1"/>
  <c r="J50" i="89"/>
  <c r="H50" i="89" s="1"/>
  <c r="H51" i="89"/>
  <c r="I182" i="87"/>
  <c r="C174" i="87"/>
  <c r="D52" i="87"/>
  <c r="D272" i="87"/>
  <c r="H182" i="87"/>
  <c r="E272" i="87"/>
  <c r="C160" i="87"/>
  <c r="E52" i="87"/>
  <c r="E51" i="87" s="1"/>
  <c r="C75" i="87"/>
  <c r="I174" i="87"/>
  <c r="H174" i="87" s="1"/>
  <c r="H212" i="87"/>
  <c r="I211" i="87"/>
  <c r="H211" i="87" s="1"/>
  <c r="I75" i="87"/>
  <c r="H75" i="87" s="1"/>
  <c r="H53" i="87"/>
  <c r="F50" i="87"/>
  <c r="F273" i="87"/>
  <c r="H275" i="87"/>
  <c r="H274" i="87" s="1"/>
  <c r="G52" i="86"/>
  <c r="G51" i="86" s="1"/>
  <c r="G272" i="86"/>
  <c r="K52" i="86"/>
  <c r="K51" i="86" s="1"/>
  <c r="K272" i="86"/>
  <c r="H211" i="86"/>
  <c r="C83" i="86"/>
  <c r="C212" i="86"/>
  <c r="D211" i="86"/>
  <c r="J52" i="86"/>
  <c r="C161" i="86"/>
  <c r="D160" i="86"/>
  <c r="C160" i="86" s="1"/>
  <c r="C26" i="86"/>
  <c r="H182" i="86"/>
  <c r="E273" i="86"/>
  <c r="H83" i="86"/>
  <c r="D75" i="86"/>
  <c r="C75" i="86" s="1"/>
  <c r="C120" i="86"/>
  <c r="L52" i="86"/>
  <c r="L51" i="86" s="1"/>
  <c r="L272" i="86"/>
  <c r="H266" i="86"/>
  <c r="J265" i="86"/>
  <c r="H265" i="86" s="1"/>
  <c r="C187" i="86"/>
  <c r="D182" i="86"/>
  <c r="H67" i="86"/>
  <c r="I53" i="86"/>
  <c r="F211" i="86"/>
  <c r="H76" i="86"/>
  <c r="I75" i="86"/>
  <c r="D53" i="86"/>
  <c r="C54" i="86"/>
  <c r="C76" i="62"/>
  <c r="C183" i="62"/>
  <c r="E182" i="62"/>
  <c r="H241" i="62"/>
  <c r="I240" i="62"/>
  <c r="H240" i="62" s="1"/>
  <c r="H253" i="62"/>
  <c r="I252" i="62"/>
  <c r="H252" i="62" s="1"/>
  <c r="C267" i="62"/>
  <c r="E266" i="62"/>
  <c r="C77" i="63"/>
  <c r="E76" i="63"/>
  <c r="H179" i="63"/>
  <c r="I178" i="63"/>
  <c r="H178" i="63" s="1"/>
  <c r="C214" i="63"/>
  <c r="H219" i="63"/>
  <c r="I212" i="63"/>
  <c r="H253" i="63"/>
  <c r="I252" i="63"/>
  <c r="H252" i="63" s="1"/>
  <c r="H241" i="64"/>
  <c r="J240" i="64"/>
  <c r="H240" i="64" s="1"/>
  <c r="H253" i="64"/>
  <c r="J252" i="64"/>
  <c r="H252" i="64" s="1"/>
  <c r="F76" i="65"/>
  <c r="C77" i="65"/>
  <c r="F152" i="65"/>
  <c r="C153" i="65"/>
  <c r="H179" i="65"/>
  <c r="J178" i="65"/>
  <c r="H178" i="65" s="1"/>
  <c r="C188" i="65"/>
  <c r="D187" i="65"/>
  <c r="D211" i="65"/>
  <c r="H241" i="65"/>
  <c r="J240" i="65"/>
  <c r="H240" i="65" s="1"/>
  <c r="D160" i="66"/>
  <c r="K275" i="62"/>
  <c r="K274" i="62" s="1"/>
  <c r="K20" i="62"/>
  <c r="H21" i="62"/>
  <c r="H55" i="62"/>
  <c r="I54" i="62"/>
  <c r="H121" i="62"/>
  <c r="I120" i="62"/>
  <c r="H153" i="62"/>
  <c r="I152" i="62"/>
  <c r="H152" i="62" s="1"/>
  <c r="C161" i="62"/>
  <c r="E160" i="62"/>
  <c r="C160" i="62" s="1"/>
  <c r="K161" i="62"/>
  <c r="K160" i="62" s="1"/>
  <c r="H175" i="62"/>
  <c r="C179" i="62"/>
  <c r="E178" i="62"/>
  <c r="C178" i="62" s="1"/>
  <c r="C219" i="62"/>
  <c r="E212" i="62"/>
  <c r="H233" i="62"/>
  <c r="I232" i="62"/>
  <c r="H232" i="62" s="1"/>
  <c r="C241" i="62"/>
  <c r="E240" i="62"/>
  <c r="C240" i="62" s="1"/>
  <c r="C253" i="62"/>
  <c r="E252" i="62"/>
  <c r="C252" i="62" s="1"/>
  <c r="H269" i="62"/>
  <c r="E20" i="63"/>
  <c r="K54" i="63"/>
  <c r="K53" i="63" s="1"/>
  <c r="E83" i="63"/>
  <c r="C83" i="63" s="1"/>
  <c r="H108" i="63"/>
  <c r="H121" i="63"/>
  <c r="I120" i="63"/>
  <c r="H153" i="63"/>
  <c r="I152" i="63"/>
  <c r="H152" i="63" s="1"/>
  <c r="C161" i="63"/>
  <c r="K161" i="63"/>
  <c r="K160" i="63" s="1"/>
  <c r="H162" i="63"/>
  <c r="G174" i="63"/>
  <c r="C175" i="63"/>
  <c r="H175" i="63"/>
  <c r="C219" i="63"/>
  <c r="E212" i="63"/>
  <c r="H233" i="63"/>
  <c r="I232" i="63"/>
  <c r="H232" i="63" s="1"/>
  <c r="C241" i="63"/>
  <c r="E240" i="63"/>
  <c r="C240" i="63" s="1"/>
  <c r="E253" i="63"/>
  <c r="H269" i="63"/>
  <c r="I54" i="64"/>
  <c r="L75" i="64"/>
  <c r="L52" i="64" s="1"/>
  <c r="K120" i="64"/>
  <c r="H121" i="64"/>
  <c r="H153" i="64"/>
  <c r="F160" i="64"/>
  <c r="C178" i="64"/>
  <c r="H179" i="64"/>
  <c r="J178" i="64"/>
  <c r="H178" i="64" s="1"/>
  <c r="F182" i="64"/>
  <c r="C183" i="64"/>
  <c r="H269" i="64"/>
  <c r="J275" i="64"/>
  <c r="J274" i="64" s="1"/>
  <c r="C21" i="65"/>
  <c r="D275" i="65"/>
  <c r="D274" i="65" s="1"/>
  <c r="D20" i="65"/>
  <c r="L275" i="65"/>
  <c r="L274" i="65" s="1"/>
  <c r="L20" i="65"/>
  <c r="D54" i="65"/>
  <c r="D76" i="65"/>
  <c r="J83" i="65"/>
  <c r="C108" i="65"/>
  <c r="D83" i="65"/>
  <c r="L83" i="65"/>
  <c r="L75" i="65" s="1"/>
  <c r="L52" i="65" s="1"/>
  <c r="L51" i="65" s="1"/>
  <c r="H121" i="65"/>
  <c r="J120" i="65"/>
  <c r="H120" i="65" s="1"/>
  <c r="C152" i="65"/>
  <c r="C162" i="65"/>
  <c r="D161" i="65"/>
  <c r="L161" i="65"/>
  <c r="L160" i="65" s="1"/>
  <c r="F178" i="65"/>
  <c r="C179" i="65"/>
  <c r="G181" i="65"/>
  <c r="H187" i="65"/>
  <c r="I182" i="65"/>
  <c r="F212" i="65"/>
  <c r="C219" i="65"/>
  <c r="K211" i="65"/>
  <c r="K272" i="65" s="1"/>
  <c r="F240" i="65"/>
  <c r="C241" i="65"/>
  <c r="D265" i="65"/>
  <c r="H269" i="65"/>
  <c r="J275" i="65"/>
  <c r="J274" i="65" s="1"/>
  <c r="D275" i="66"/>
  <c r="D274" i="66" s="1"/>
  <c r="C21" i="66"/>
  <c r="D20" i="66"/>
  <c r="L20" i="66"/>
  <c r="L275" i="66"/>
  <c r="L274" i="66" s="1"/>
  <c r="C267" i="66"/>
  <c r="D266" i="66"/>
  <c r="H162" i="67"/>
  <c r="J161" i="67"/>
  <c r="H188" i="67"/>
  <c r="J187" i="67"/>
  <c r="I211" i="67"/>
  <c r="C241" i="67"/>
  <c r="D240" i="67"/>
  <c r="C240" i="67" s="1"/>
  <c r="H179" i="62"/>
  <c r="I178" i="62"/>
  <c r="H178" i="62" s="1"/>
  <c r="H219" i="62"/>
  <c r="I212" i="62"/>
  <c r="J50" i="63"/>
  <c r="J24" i="63"/>
  <c r="J20" i="63" s="1"/>
  <c r="H241" i="63"/>
  <c r="I240" i="63"/>
  <c r="H240" i="63" s="1"/>
  <c r="C267" i="63"/>
  <c r="E266" i="63"/>
  <c r="C26" i="64"/>
  <c r="F20" i="64"/>
  <c r="C54" i="64"/>
  <c r="D53" i="64"/>
  <c r="H161" i="64"/>
  <c r="J160" i="64"/>
  <c r="H160" i="64" s="1"/>
  <c r="H126" i="65"/>
  <c r="F182" i="65"/>
  <c r="C183" i="65"/>
  <c r="F232" i="65"/>
  <c r="C232" i="65" s="1"/>
  <c r="C233" i="65"/>
  <c r="F266" i="65"/>
  <c r="F265" i="65" s="1"/>
  <c r="C267" i="65"/>
  <c r="H214" i="66"/>
  <c r="J212" i="66"/>
  <c r="J211" i="66" s="1"/>
  <c r="J275" i="67"/>
  <c r="J274" i="67" s="1"/>
  <c r="H21" i="67"/>
  <c r="H275" i="67" s="1"/>
  <c r="H76" i="67"/>
  <c r="I75" i="67"/>
  <c r="G275" i="62"/>
  <c r="G274" i="62" s="1"/>
  <c r="G20" i="62"/>
  <c r="C54" i="62"/>
  <c r="C67" i="62"/>
  <c r="I67" i="62"/>
  <c r="H67" i="62" s="1"/>
  <c r="C121" i="62"/>
  <c r="E120" i="62"/>
  <c r="C120" i="62" s="1"/>
  <c r="H138" i="62"/>
  <c r="C153" i="62"/>
  <c r="E152" i="62"/>
  <c r="C152" i="62" s="1"/>
  <c r="E174" i="62"/>
  <c r="C174" i="62" s="1"/>
  <c r="K187" i="62"/>
  <c r="K182" i="62" s="1"/>
  <c r="K181" i="62" s="1"/>
  <c r="H188" i="62"/>
  <c r="C233" i="62"/>
  <c r="E232" i="62"/>
  <c r="C232" i="62" s="1"/>
  <c r="C269" i="62"/>
  <c r="I275" i="62"/>
  <c r="I274" i="62" s="1"/>
  <c r="H43" i="63"/>
  <c r="C121" i="63"/>
  <c r="E120" i="63"/>
  <c r="C120" i="63" s="1"/>
  <c r="H126" i="63"/>
  <c r="C153" i="63"/>
  <c r="E152" i="63"/>
  <c r="C152" i="63" s="1"/>
  <c r="H166" i="63"/>
  <c r="C171" i="63"/>
  <c r="K187" i="63"/>
  <c r="K182" i="63" s="1"/>
  <c r="K181" i="63" s="1"/>
  <c r="H188" i="63"/>
  <c r="C233" i="63"/>
  <c r="E232" i="63"/>
  <c r="C232" i="63" s="1"/>
  <c r="C269" i="63"/>
  <c r="J272" i="63"/>
  <c r="I275" i="63"/>
  <c r="I274" i="63" s="1"/>
  <c r="K20" i="64"/>
  <c r="K275" i="64"/>
  <c r="K274" i="64" s="1"/>
  <c r="H21" i="64"/>
  <c r="G273" i="64"/>
  <c r="K54" i="64"/>
  <c r="H55" i="64"/>
  <c r="C76" i="64"/>
  <c r="D75" i="64"/>
  <c r="H108" i="64"/>
  <c r="I83" i="64"/>
  <c r="C147" i="64"/>
  <c r="C162" i="64"/>
  <c r="D161" i="64"/>
  <c r="C171" i="64"/>
  <c r="H175" i="64"/>
  <c r="J174" i="64"/>
  <c r="H174" i="64" s="1"/>
  <c r="L181" i="64"/>
  <c r="C188" i="64"/>
  <c r="D187" i="64"/>
  <c r="H219" i="64"/>
  <c r="J212" i="64"/>
  <c r="C233" i="64"/>
  <c r="C267" i="64"/>
  <c r="F26" i="65"/>
  <c r="H31" i="65"/>
  <c r="K26" i="65"/>
  <c r="H83" i="65"/>
  <c r="F120" i="65"/>
  <c r="C121" i="65"/>
  <c r="I160" i="65"/>
  <c r="C178" i="65"/>
  <c r="C240" i="65"/>
  <c r="J253" i="65"/>
  <c r="C269" i="65"/>
  <c r="F26" i="66"/>
  <c r="H31" i="66"/>
  <c r="K26" i="66"/>
  <c r="C58" i="66"/>
  <c r="F54" i="66"/>
  <c r="F53" i="66" s="1"/>
  <c r="C121" i="66"/>
  <c r="D120" i="66"/>
  <c r="C120" i="66" s="1"/>
  <c r="H274" i="66"/>
  <c r="F211" i="67"/>
  <c r="G275" i="63"/>
  <c r="G274" i="63" s="1"/>
  <c r="G20" i="63"/>
  <c r="C55" i="63"/>
  <c r="E54" i="63"/>
  <c r="C183" i="63"/>
  <c r="E182" i="63"/>
  <c r="K76" i="64"/>
  <c r="H77" i="64"/>
  <c r="C45" i="65"/>
  <c r="G20" i="65"/>
  <c r="F54" i="65"/>
  <c r="F53" i="65" s="1"/>
  <c r="C55" i="65"/>
  <c r="F174" i="65"/>
  <c r="C174" i="65" s="1"/>
  <c r="C175" i="65"/>
  <c r="H188" i="65"/>
  <c r="H219" i="65"/>
  <c r="J212" i="65"/>
  <c r="C45" i="66"/>
  <c r="G20" i="66"/>
  <c r="H76" i="66"/>
  <c r="I75" i="66"/>
  <c r="H253" i="66"/>
  <c r="K54" i="62"/>
  <c r="K53" i="62" s="1"/>
  <c r="G75" i="62"/>
  <c r="G52" i="62" s="1"/>
  <c r="C77" i="62"/>
  <c r="H77" i="62"/>
  <c r="I76" i="62"/>
  <c r="I83" i="62"/>
  <c r="K83" i="62"/>
  <c r="K75" i="62" s="1"/>
  <c r="H108" i="62"/>
  <c r="K120" i="62"/>
  <c r="H161" i="62"/>
  <c r="I160" i="62"/>
  <c r="H160" i="62" s="1"/>
  <c r="H162" i="62"/>
  <c r="H183" i="62"/>
  <c r="I182" i="62"/>
  <c r="G187" i="62"/>
  <c r="G182" i="62" s="1"/>
  <c r="G181" i="62" s="1"/>
  <c r="H267" i="62"/>
  <c r="I266" i="62"/>
  <c r="K275" i="63"/>
  <c r="K274" i="63" s="1"/>
  <c r="K20" i="63"/>
  <c r="H55" i="63"/>
  <c r="I54" i="63"/>
  <c r="H77" i="63"/>
  <c r="I76" i="63"/>
  <c r="I83" i="63"/>
  <c r="H83" i="63" s="1"/>
  <c r="H161" i="63"/>
  <c r="I160" i="63"/>
  <c r="H183" i="63"/>
  <c r="I182" i="63"/>
  <c r="G187" i="63"/>
  <c r="G182" i="63" s="1"/>
  <c r="G181" i="63" s="1"/>
  <c r="H267" i="63"/>
  <c r="I266" i="63"/>
  <c r="F272" i="63"/>
  <c r="G20" i="64"/>
  <c r="G275" i="64"/>
  <c r="G274" i="64" s="1"/>
  <c r="K67" i="64"/>
  <c r="H67" i="64" s="1"/>
  <c r="I76" i="64"/>
  <c r="K83" i="64"/>
  <c r="C108" i="64"/>
  <c r="E83" i="64"/>
  <c r="C83" i="64" s="1"/>
  <c r="E120" i="64"/>
  <c r="C120" i="64" s="1"/>
  <c r="H147" i="64"/>
  <c r="J120" i="64"/>
  <c r="J75" i="64" s="1"/>
  <c r="J52" i="64" s="1"/>
  <c r="F152" i="64"/>
  <c r="C152" i="64" s="1"/>
  <c r="C153" i="64"/>
  <c r="F174" i="64"/>
  <c r="C174" i="64" s="1"/>
  <c r="H183" i="64"/>
  <c r="H187" i="64"/>
  <c r="I182" i="64"/>
  <c r="C199" i="64"/>
  <c r="F212" i="64"/>
  <c r="F211" i="64" s="1"/>
  <c r="C227" i="64"/>
  <c r="C232" i="64"/>
  <c r="H233" i="64"/>
  <c r="J232" i="64"/>
  <c r="H232" i="64" s="1"/>
  <c r="C241" i="64"/>
  <c r="C253" i="64"/>
  <c r="C263" i="64"/>
  <c r="C266" i="64"/>
  <c r="D265" i="64"/>
  <c r="C265" i="64" s="1"/>
  <c r="H267" i="64"/>
  <c r="J266" i="64"/>
  <c r="G272" i="64"/>
  <c r="H55" i="65"/>
  <c r="J54" i="65"/>
  <c r="H77" i="65"/>
  <c r="J76" i="65"/>
  <c r="F83" i="65"/>
  <c r="D120" i="65"/>
  <c r="C120" i="65" s="1"/>
  <c r="H153" i="65"/>
  <c r="J152" i="65"/>
  <c r="H152" i="65" s="1"/>
  <c r="J160" i="65"/>
  <c r="H175" i="65"/>
  <c r="H183" i="65"/>
  <c r="J182" i="65"/>
  <c r="H233" i="65"/>
  <c r="J232" i="65"/>
  <c r="H232" i="65" s="1"/>
  <c r="F252" i="65"/>
  <c r="C253" i="65"/>
  <c r="H267" i="65"/>
  <c r="J266" i="65"/>
  <c r="L53" i="66"/>
  <c r="L83" i="66"/>
  <c r="L75" i="66" s="1"/>
  <c r="C175" i="66"/>
  <c r="C31" i="67"/>
  <c r="F26" i="67"/>
  <c r="C43" i="67"/>
  <c r="D20" i="67"/>
  <c r="C58" i="67"/>
  <c r="F54" i="67"/>
  <c r="F53" i="67" s="1"/>
  <c r="F83" i="67"/>
  <c r="C83" i="67" s="1"/>
  <c r="C108" i="67"/>
  <c r="L252" i="68"/>
  <c r="H253" i="68"/>
  <c r="C183" i="68"/>
  <c r="C233" i="68"/>
  <c r="D232" i="68"/>
  <c r="C232" i="68" s="1"/>
  <c r="H241" i="69"/>
  <c r="I240" i="69"/>
  <c r="H240" i="69" s="1"/>
  <c r="C77" i="71"/>
  <c r="E76" i="71"/>
  <c r="J273" i="71"/>
  <c r="J50" i="71"/>
  <c r="J24" i="71"/>
  <c r="J20" i="71" s="1"/>
  <c r="J272" i="71"/>
  <c r="H85" i="72"/>
  <c r="I83" i="72"/>
  <c r="C55" i="66"/>
  <c r="D54" i="66"/>
  <c r="H108" i="66"/>
  <c r="J83" i="66"/>
  <c r="H120" i="66"/>
  <c r="C153" i="66"/>
  <c r="D152" i="66"/>
  <c r="C152" i="66" s="1"/>
  <c r="E174" i="66"/>
  <c r="I174" i="66"/>
  <c r="C179" i="66"/>
  <c r="D178" i="66"/>
  <c r="C178" i="66" s="1"/>
  <c r="C183" i="66"/>
  <c r="D182" i="66"/>
  <c r="L182" i="66"/>
  <c r="F211" i="66"/>
  <c r="C219" i="66"/>
  <c r="D212" i="66"/>
  <c r="L212" i="66"/>
  <c r="L211" i="66" s="1"/>
  <c r="C233" i="66"/>
  <c r="D232" i="66"/>
  <c r="C232" i="66" s="1"/>
  <c r="G272" i="66"/>
  <c r="H252" i="66"/>
  <c r="H266" i="66"/>
  <c r="I265" i="66"/>
  <c r="H265" i="66" s="1"/>
  <c r="F275" i="67"/>
  <c r="F274" i="67" s="1"/>
  <c r="F20" i="67"/>
  <c r="C55" i="67"/>
  <c r="D54" i="67"/>
  <c r="F187" i="67"/>
  <c r="F182" i="67" s="1"/>
  <c r="F181" i="67" s="1"/>
  <c r="K181" i="67"/>
  <c r="J212" i="67"/>
  <c r="J211" i="67" s="1"/>
  <c r="H240" i="67"/>
  <c r="C269" i="67"/>
  <c r="D275" i="67"/>
  <c r="D274" i="67" s="1"/>
  <c r="H26" i="68"/>
  <c r="E75" i="68"/>
  <c r="H76" i="68"/>
  <c r="I75" i="68"/>
  <c r="D83" i="68"/>
  <c r="C83" i="68" s="1"/>
  <c r="L83" i="68"/>
  <c r="J120" i="68"/>
  <c r="H152" i="68"/>
  <c r="H162" i="68"/>
  <c r="J161" i="68"/>
  <c r="H178" i="68"/>
  <c r="E181" i="68"/>
  <c r="H188" i="68"/>
  <c r="J187" i="68"/>
  <c r="H212" i="68"/>
  <c r="I211" i="68"/>
  <c r="I272" i="68" s="1"/>
  <c r="H232" i="68"/>
  <c r="C241" i="68"/>
  <c r="D240" i="68"/>
  <c r="C240" i="68" s="1"/>
  <c r="L240" i="68"/>
  <c r="L211" i="68" s="1"/>
  <c r="I160" i="69"/>
  <c r="C178" i="69"/>
  <c r="G174" i="69"/>
  <c r="C174" i="69" s="1"/>
  <c r="H179" i="69"/>
  <c r="I178" i="69"/>
  <c r="H178" i="69" s="1"/>
  <c r="C183" i="69"/>
  <c r="E182" i="69"/>
  <c r="C267" i="69"/>
  <c r="E266" i="69"/>
  <c r="H58" i="70"/>
  <c r="K54" i="70"/>
  <c r="K53" i="70" s="1"/>
  <c r="H126" i="70"/>
  <c r="K120" i="70"/>
  <c r="E275" i="70"/>
  <c r="E274" i="70" s="1"/>
  <c r="G275" i="71"/>
  <c r="G274" i="71" s="1"/>
  <c r="G20" i="71"/>
  <c r="C178" i="71"/>
  <c r="G174" i="71"/>
  <c r="C174" i="71" s="1"/>
  <c r="H179" i="71"/>
  <c r="I178" i="71"/>
  <c r="H178" i="71" s="1"/>
  <c r="C183" i="71"/>
  <c r="E182" i="71"/>
  <c r="G211" i="71"/>
  <c r="H219" i="71"/>
  <c r="I212" i="71"/>
  <c r="C77" i="68"/>
  <c r="D76" i="68"/>
  <c r="C153" i="68"/>
  <c r="D152" i="68"/>
  <c r="C152" i="68" s="1"/>
  <c r="C179" i="68"/>
  <c r="D178" i="68"/>
  <c r="C178" i="68" s="1"/>
  <c r="H179" i="68"/>
  <c r="L182" i="68"/>
  <c r="H266" i="68"/>
  <c r="I265" i="68"/>
  <c r="H265" i="68" s="1"/>
  <c r="F275" i="69"/>
  <c r="F274" i="69" s="1"/>
  <c r="F20" i="69"/>
  <c r="C77" i="69"/>
  <c r="E76" i="69"/>
  <c r="G275" i="70"/>
  <c r="G274" i="70" s="1"/>
  <c r="G20" i="70"/>
  <c r="C233" i="71"/>
  <c r="E232" i="71"/>
  <c r="C232" i="71" s="1"/>
  <c r="C269" i="71"/>
  <c r="C275" i="71" s="1"/>
  <c r="C274" i="71" s="1"/>
  <c r="H83" i="73"/>
  <c r="H76" i="74"/>
  <c r="I75" i="74"/>
  <c r="G272" i="74"/>
  <c r="H266" i="74"/>
  <c r="I265" i="74"/>
  <c r="H265" i="74" s="1"/>
  <c r="H26" i="62"/>
  <c r="H45" i="63"/>
  <c r="D275" i="64"/>
  <c r="D274" i="64" s="1"/>
  <c r="L275" i="64"/>
  <c r="L274" i="64" s="1"/>
  <c r="H54" i="66"/>
  <c r="I53" i="66"/>
  <c r="D67" i="66"/>
  <c r="C67" i="66" s="1"/>
  <c r="F83" i="66"/>
  <c r="C108" i="66"/>
  <c r="H162" i="66"/>
  <c r="J161" i="66"/>
  <c r="H188" i="66"/>
  <c r="J187" i="66"/>
  <c r="H212" i="66"/>
  <c r="I211" i="66"/>
  <c r="H211" i="66" s="1"/>
  <c r="C241" i="66"/>
  <c r="D240" i="66"/>
  <c r="C250" i="66"/>
  <c r="H54" i="67"/>
  <c r="I53" i="67"/>
  <c r="K75" i="67"/>
  <c r="K52" i="67" s="1"/>
  <c r="K51" i="67" s="1"/>
  <c r="K50" i="67" s="1"/>
  <c r="C121" i="67"/>
  <c r="D120" i="67"/>
  <c r="C120" i="67" s="1"/>
  <c r="C138" i="67"/>
  <c r="C161" i="67"/>
  <c r="D160" i="67"/>
  <c r="C160" i="67" s="1"/>
  <c r="C175" i="67"/>
  <c r="C187" i="67"/>
  <c r="G181" i="67"/>
  <c r="C253" i="67"/>
  <c r="D252" i="67"/>
  <c r="C252" i="67" s="1"/>
  <c r="L252" i="67"/>
  <c r="H252" i="67" s="1"/>
  <c r="C267" i="67"/>
  <c r="D266" i="67"/>
  <c r="H274" i="67"/>
  <c r="J275" i="68"/>
  <c r="J274" i="68" s="1"/>
  <c r="H21" i="68"/>
  <c r="H275" i="68" s="1"/>
  <c r="H274" i="68" s="1"/>
  <c r="C31" i="68"/>
  <c r="F26" i="68"/>
  <c r="C55" i="68"/>
  <c r="D54" i="68"/>
  <c r="F161" i="68"/>
  <c r="F160" i="68" s="1"/>
  <c r="C166" i="68"/>
  <c r="F181" i="68"/>
  <c r="C214" i="68"/>
  <c r="H240" i="68"/>
  <c r="C269" i="68"/>
  <c r="D275" i="68"/>
  <c r="D274" i="68" s="1"/>
  <c r="K26" i="69"/>
  <c r="G211" i="69"/>
  <c r="H219" i="69"/>
  <c r="I212" i="69"/>
  <c r="C178" i="70"/>
  <c r="G174" i="70"/>
  <c r="H179" i="70"/>
  <c r="I178" i="70"/>
  <c r="H178" i="70" s="1"/>
  <c r="D181" i="71"/>
  <c r="F75" i="68"/>
  <c r="F52" i="68" s="1"/>
  <c r="H108" i="68"/>
  <c r="J83" i="68"/>
  <c r="H83" i="68" s="1"/>
  <c r="H153" i="68"/>
  <c r="H183" i="68"/>
  <c r="H199" i="68"/>
  <c r="C219" i="68"/>
  <c r="D212" i="68"/>
  <c r="H80" i="70"/>
  <c r="K76" i="70"/>
  <c r="C233" i="70"/>
  <c r="E232" i="70"/>
  <c r="C232" i="70" s="1"/>
  <c r="H257" i="70"/>
  <c r="I253" i="70"/>
  <c r="H69" i="72"/>
  <c r="I67" i="72"/>
  <c r="H67" i="72" s="1"/>
  <c r="H182" i="72"/>
  <c r="H76" i="73"/>
  <c r="I75" i="73"/>
  <c r="H212" i="73"/>
  <c r="I211" i="73"/>
  <c r="H211" i="73" s="1"/>
  <c r="H266" i="73"/>
  <c r="I265" i="73"/>
  <c r="H265" i="73" s="1"/>
  <c r="D20" i="62"/>
  <c r="L20" i="62"/>
  <c r="D20" i="63"/>
  <c r="L20" i="63"/>
  <c r="E20" i="65"/>
  <c r="E20" i="66"/>
  <c r="F76" i="66"/>
  <c r="F75" i="66" s="1"/>
  <c r="C77" i="66"/>
  <c r="D76" i="66"/>
  <c r="F161" i="66"/>
  <c r="F160" i="66" s="1"/>
  <c r="C162" i="66"/>
  <c r="F187" i="66"/>
  <c r="F182" i="66" s="1"/>
  <c r="F181" i="66" s="1"/>
  <c r="C188" i="66"/>
  <c r="C214" i="66"/>
  <c r="H240" i="66"/>
  <c r="K272" i="66"/>
  <c r="C269" i="66"/>
  <c r="C21" i="67"/>
  <c r="C275" i="67" s="1"/>
  <c r="C274" i="67" s="1"/>
  <c r="K26" i="67"/>
  <c r="F76" i="67"/>
  <c r="F75" i="67" s="1"/>
  <c r="C77" i="67"/>
  <c r="D76" i="67"/>
  <c r="H108" i="67"/>
  <c r="J83" i="67"/>
  <c r="H83" i="67" s="1"/>
  <c r="H120" i="67"/>
  <c r="C126" i="67"/>
  <c r="C153" i="67"/>
  <c r="D152" i="67"/>
  <c r="C152" i="67" s="1"/>
  <c r="C162" i="67"/>
  <c r="E174" i="67"/>
  <c r="E52" i="67" s="1"/>
  <c r="I174" i="67"/>
  <c r="H174" i="67" s="1"/>
  <c r="C179" i="67"/>
  <c r="D178" i="67"/>
  <c r="C178" i="67" s="1"/>
  <c r="C183" i="67"/>
  <c r="D182" i="67"/>
  <c r="L182" i="67"/>
  <c r="C188" i="67"/>
  <c r="C216" i="67"/>
  <c r="C219" i="67"/>
  <c r="D212" i="67"/>
  <c r="L212" i="67"/>
  <c r="L211" i="67" s="1"/>
  <c r="C233" i="67"/>
  <c r="D232" i="67"/>
  <c r="C232" i="67" s="1"/>
  <c r="H266" i="67"/>
  <c r="I265" i="67"/>
  <c r="H265" i="67" s="1"/>
  <c r="L275" i="67"/>
  <c r="L274" i="67" s="1"/>
  <c r="F275" i="68"/>
  <c r="F274" i="68" s="1"/>
  <c r="F20" i="68"/>
  <c r="C20" i="68" s="1"/>
  <c r="G52" i="68"/>
  <c r="E52" i="68"/>
  <c r="E51" i="68" s="1"/>
  <c r="H54" i="68"/>
  <c r="I53" i="68"/>
  <c r="C58" i="68"/>
  <c r="D67" i="68"/>
  <c r="C67" i="68" s="1"/>
  <c r="K75" i="68"/>
  <c r="K52" i="68" s="1"/>
  <c r="K51" i="68" s="1"/>
  <c r="C108" i="68"/>
  <c r="C121" i="68"/>
  <c r="D120" i="68"/>
  <c r="C120" i="68" s="1"/>
  <c r="L120" i="68"/>
  <c r="C138" i="68"/>
  <c r="D160" i="68"/>
  <c r="C160" i="68" s="1"/>
  <c r="L160" i="68"/>
  <c r="C175" i="68"/>
  <c r="L174" i="68"/>
  <c r="H174" i="68" s="1"/>
  <c r="D187" i="68"/>
  <c r="C187" i="68" s="1"/>
  <c r="G181" i="68"/>
  <c r="D253" i="68"/>
  <c r="C267" i="68"/>
  <c r="D266" i="68"/>
  <c r="E272" i="68"/>
  <c r="J275" i="69"/>
  <c r="J274" i="69" s="1"/>
  <c r="H21" i="69"/>
  <c r="H275" i="69" s="1"/>
  <c r="H274" i="69" s="1"/>
  <c r="C31" i="69"/>
  <c r="F26" i="69"/>
  <c r="C55" i="69"/>
  <c r="E54" i="69"/>
  <c r="J52" i="69"/>
  <c r="J51" i="69" s="1"/>
  <c r="H85" i="69"/>
  <c r="I83" i="69"/>
  <c r="C153" i="69"/>
  <c r="E152" i="69"/>
  <c r="C152" i="69" s="1"/>
  <c r="K181" i="69"/>
  <c r="H253" i="69"/>
  <c r="I252" i="69"/>
  <c r="H252" i="69" s="1"/>
  <c r="H26" i="70"/>
  <c r="H69" i="70"/>
  <c r="I67" i="70"/>
  <c r="H67" i="70" s="1"/>
  <c r="G52" i="70"/>
  <c r="C199" i="70"/>
  <c r="E187" i="70"/>
  <c r="C187" i="70" s="1"/>
  <c r="H69" i="71"/>
  <c r="I67" i="71"/>
  <c r="H67" i="71" s="1"/>
  <c r="H85" i="71"/>
  <c r="I83" i="71"/>
  <c r="K181" i="71"/>
  <c r="G275" i="72"/>
  <c r="G274" i="72" s="1"/>
  <c r="G20" i="72"/>
  <c r="C45" i="68"/>
  <c r="C21" i="69"/>
  <c r="K76" i="69"/>
  <c r="H121" i="69"/>
  <c r="I120" i="69"/>
  <c r="H120" i="69" s="1"/>
  <c r="K161" i="69"/>
  <c r="K160" i="69" s="1"/>
  <c r="H162" i="69"/>
  <c r="C175" i="69"/>
  <c r="H175" i="69"/>
  <c r="I174" i="69"/>
  <c r="H174" i="69" s="1"/>
  <c r="C219" i="69"/>
  <c r="E212" i="69"/>
  <c r="H233" i="69"/>
  <c r="I232" i="69"/>
  <c r="H232" i="69" s="1"/>
  <c r="C241" i="69"/>
  <c r="E240" i="69"/>
  <c r="C240" i="69" s="1"/>
  <c r="C253" i="69"/>
  <c r="E252" i="69"/>
  <c r="C252" i="69" s="1"/>
  <c r="H269" i="69"/>
  <c r="E20" i="70"/>
  <c r="H55" i="70"/>
  <c r="I54" i="70"/>
  <c r="H77" i="70"/>
  <c r="I76" i="70"/>
  <c r="I83" i="70"/>
  <c r="K83" i="70"/>
  <c r="H108" i="70"/>
  <c r="H121" i="70"/>
  <c r="I120" i="70"/>
  <c r="H120" i="70" s="1"/>
  <c r="H153" i="70"/>
  <c r="I152" i="70"/>
  <c r="H152" i="70" s="1"/>
  <c r="C161" i="70"/>
  <c r="E160" i="70"/>
  <c r="C160" i="70" s="1"/>
  <c r="K161" i="70"/>
  <c r="K160" i="70" s="1"/>
  <c r="C175" i="70"/>
  <c r="H175" i="70"/>
  <c r="I174" i="70"/>
  <c r="H174" i="70" s="1"/>
  <c r="K187" i="70"/>
  <c r="K182" i="70" s="1"/>
  <c r="K181" i="70" s="1"/>
  <c r="H188" i="70"/>
  <c r="H267" i="70"/>
  <c r="I266" i="70"/>
  <c r="H55" i="71"/>
  <c r="I54" i="71"/>
  <c r="K76" i="71"/>
  <c r="C83" i="71"/>
  <c r="C121" i="71"/>
  <c r="H121" i="71"/>
  <c r="I120" i="71"/>
  <c r="H120" i="71" s="1"/>
  <c r="H153" i="71"/>
  <c r="I152" i="71"/>
  <c r="H152" i="71" s="1"/>
  <c r="K161" i="71"/>
  <c r="K160" i="71" s="1"/>
  <c r="C175" i="71"/>
  <c r="H175" i="71"/>
  <c r="I174" i="71"/>
  <c r="H174" i="71" s="1"/>
  <c r="C219" i="71"/>
  <c r="E212" i="71"/>
  <c r="H245" i="71"/>
  <c r="I240" i="71"/>
  <c r="H240" i="71" s="1"/>
  <c r="C121" i="69"/>
  <c r="E120" i="69"/>
  <c r="C120" i="69" s="1"/>
  <c r="H126" i="69"/>
  <c r="H166" i="69"/>
  <c r="C233" i="69"/>
  <c r="E232" i="69"/>
  <c r="C232" i="69" s="1"/>
  <c r="C269" i="69"/>
  <c r="J272" i="69"/>
  <c r="C55" i="70"/>
  <c r="E54" i="70"/>
  <c r="C77" i="70"/>
  <c r="E76" i="70"/>
  <c r="C121" i="70"/>
  <c r="E120" i="70"/>
  <c r="C120" i="70" s="1"/>
  <c r="C153" i="70"/>
  <c r="E152" i="70"/>
  <c r="C152" i="70" s="1"/>
  <c r="H166" i="70"/>
  <c r="H183" i="70"/>
  <c r="I182" i="70"/>
  <c r="D181" i="70"/>
  <c r="H216" i="70"/>
  <c r="H219" i="70"/>
  <c r="I212" i="70"/>
  <c r="H241" i="70"/>
  <c r="I240" i="70"/>
  <c r="H240" i="70" s="1"/>
  <c r="C267" i="70"/>
  <c r="E266" i="70"/>
  <c r="L272" i="70"/>
  <c r="E275" i="71"/>
  <c r="E274" i="71" s="1"/>
  <c r="C55" i="71"/>
  <c r="E54" i="71"/>
  <c r="H58" i="71"/>
  <c r="H126" i="71"/>
  <c r="C153" i="71"/>
  <c r="E152" i="71"/>
  <c r="C152" i="71" s="1"/>
  <c r="H166" i="71"/>
  <c r="H257" i="71"/>
  <c r="I253" i="71"/>
  <c r="H58" i="72"/>
  <c r="K54" i="72"/>
  <c r="K53" i="72" s="1"/>
  <c r="I178" i="72"/>
  <c r="H178" i="72" s="1"/>
  <c r="H179" i="72"/>
  <c r="G20" i="67"/>
  <c r="G20" i="68"/>
  <c r="K20" i="68"/>
  <c r="G20" i="69"/>
  <c r="K20" i="69"/>
  <c r="H55" i="69"/>
  <c r="I54" i="69"/>
  <c r="H77" i="69"/>
  <c r="I76" i="69"/>
  <c r="K83" i="69"/>
  <c r="H153" i="69"/>
  <c r="I152" i="69"/>
  <c r="H152" i="69" s="1"/>
  <c r="C161" i="69"/>
  <c r="D160" i="69"/>
  <c r="H183" i="69"/>
  <c r="I182" i="69"/>
  <c r="G187" i="69"/>
  <c r="G182" i="69" s="1"/>
  <c r="G181" i="69" s="1"/>
  <c r="H250" i="69"/>
  <c r="H267" i="69"/>
  <c r="I266" i="69"/>
  <c r="F272" i="69"/>
  <c r="K275" i="70"/>
  <c r="K274" i="70" s="1"/>
  <c r="K20" i="70"/>
  <c r="H21" i="70"/>
  <c r="E67" i="70"/>
  <c r="C67" i="70" s="1"/>
  <c r="E83" i="70"/>
  <c r="C83" i="70" s="1"/>
  <c r="I160" i="70"/>
  <c r="H162" i="70"/>
  <c r="E182" i="70"/>
  <c r="H214" i="70"/>
  <c r="C219" i="70"/>
  <c r="E212" i="70"/>
  <c r="H233" i="70"/>
  <c r="I232" i="70"/>
  <c r="H232" i="70" s="1"/>
  <c r="C241" i="70"/>
  <c r="E240" i="70"/>
  <c r="C240" i="70" s="1"/>
  <c r="E253" i="70"/>
  <c r="E252" i="70" s="1"/>
  <c r="C252" i="70" s="1"/>
  <c r="C269" i="70"/>
  <c r="H269" i="70"/>
  <c r="C20" i="71"/>
  <c r="K275" i="71"/>
  <c r="K274" i="71" s="1"/>
  <c r="K20" i="71"/>
  <c r="H21" i="71"/>
  <c r="D52" i="71"/>
  <c r="E67" i="71"/>
  <c r="C67" i="71" s="1"/>
  <c r="G75" i="71"/>
  <c r="H77" i="71"/>
  <c r="I76" i="71"/>
  <c r="K83" i="71"/>
  <c r="H161" i="71"/>
  <c r="I160" i="71"/>
  <c r="H160" i="71" s="1"/>
  <c r="H162" i="71"/>
  <c r="H183" i="71"/>
  <c r="I182" i="71"/>
  <c r="G187" i="71"/>
  <c r="G182" i="71" s="1"/>
  <c r="G181" i="71" s="1"/>
  <c r="H233" i="71"/>
  <c r="I232" i="71"/>
  <c r="H232" i="71" s="1"/>
  <c r="C267" i="71"/>
  <c r="I266" i="71"/>
  <c r="H267" i="71"/>
  <c r="F272" i="71"/>
  <c r="D52" i="72"/>
  <c r="I54" i="72"/>
  <c r="H55" i="72"/>
  <c r="K76" i="72"/>
  <c r="C83" i="72"/>
  <c r="C121" i="72"/>
  <c r="I120" i="72"/>
  <c r="H121" i="72"/>
  <c r="I152" i="72"/>
  <c r="H152" i="72" s="1"/>
  <c r="H153" i="72"/>
  <c r="C161" i="72"/>
  <c r="E160" i="72"/>
  <c r="C160" i="72" s="1"/>
  <c r="K161" i="72"/>
  <c r="K160" i="72" s="1"/>
  <c r="H162" i="72"/>
  <c r="C175" i="72"/>
  <c r="I174" i="72"/>
  <c r="H174" i="72" s="1"/>
  <c r="H175" i="72"/>
  <c r="C179" i="72"/>
  <c r="E178" i="72"/>
  <c r="C178" i="72" s="1"/>
  <c r="C182" i="72"/>
  <c r="D272" i="72"/>
  <c r="J24" i="73"/>
  <c r="J20" i="73" s="1"/>
  <c r="J50" i="73"/>
  <c r="K181" i="73"/>
  <c r="L272" i="73"/>
  <c r="G52" i="74"/>
  <c r="H54" i="74"/>
  <c r="I53" i="74"/>
  <c r="C76" i="74"/>
  <c r="C161" i="74"/>
  <c r="H182" i="74"/>
  <c r="G181" i="74"/>
  <c r="C266" i="74"/>
  <c r="E265" i="74"/>
  <c r="H45" i="70"/>
  <c r="L272" i="71"/>
  <c r="C55" i="72"/>
  <c r="E54" i="72"/>
  <c r="J24" i="72"/>
  <c r="J20" i="72" s="1"/>
  <c r="J50" i="72"/>
  <c r="H126" i="72"/>
  <c r="C153" i="72"/>
  <c r="E152" i="72"/>
  <c r="C152" i="72" s="1"/>
  <c r="H212" i="72"/>
  <c r="I211" i="72"/>
  <c r="H211" i="72" s="1"/>
  <c r="J272" i="72"/>
  <c r="H54" i="73"/>
  <c r="I53" i="73"/>
  <c r="K75" i="73"/>
  <c r="K52" i="73" s="1"/>
  <c r="K51" i="73" s="1"/>
  <c r="H182" i="73"/>
  <c r="G181" i="73"/>
  <c r="C54" i="74"/>
  <c r="E53" i="74"/>
  <c r="K75" i="74"/>
  <c r="K272" i="74" s="1"/>
  <c r="C182" i="74"/>
  <c r="H187" i="74"/>
  <c r="C265" i="74"/>
  <c r="D20" i="70"/>
  <c r="L20" i="70"/>
  <c r="L273" i="71"/>
  <c r="E253" i="71"/>
  <c r="E252" i="71" s="1"/>
  <c r="C252" i="71" s="1"/>
  <c r="D272" i="71"/>
  <c r="H269" i="71"/>
  <c r="C20" i="72"/>
  <c r="K275" i="72"/>
  <c r="K274" i="72" s="1"/>
  <c r="K20" i="72"/>
  <c r="H21" i="72"/>
  <c r="G75" i="72"/>
  <c r="G52" i="72" s="1"/>
  <c r="G51" i="72" s="1"/>
  <c r="G50" i="72" s="1"/>
  <c r="C77" i="72"/>
  <c r="I76" i="72"/>
  <c r="H77" i="72"/>
  <c r="K83" i="72"/>
  <c r="H108" i="72"/>
  <c r="H134" i="72"/>
  <c r="I160" i="72"/>
  <c r="H161" i="72"/>
  <c r="C187" i="72"/>
  <c r="K181" i="72"/>
  <c r="C212" i="72"/>
  <c r="G272" i="72"/>
  <c r="H266" i="72"/>
  <c r="I265" i="72"/>
  <c r="H265" i="72" s="1"/>
  <c r="C54" i="73"/>
  <c r="E53" i="73"/>
  <c r="H160" i="73"/>
  <c r="I174" i="73"/>
  <c r="H174" i="73" s="1"/>
  <c r="H187" i="73"/>
  <c r="K272" i="73"/>
  <c r="J272" i="73"/>
  <c r="C53" i="74"/>
  <c r="H160" i="74"/>
  <c r="H212" i="74"/>
  <c r="I211" i="74"/>
  <c r="H211" i="74" s="1"/>
  <c r="H183" i="72"/>
  <c r="H219" i="72"/>
  <c r="H233" i="72"/>
  <c r="H241" i="72"/>
  <c r="H253" i="72"/>
  <c r="H267" i="72"/>
  <c r="H269" i="72"/>
  <c r="D20" i="73"/>
  <c r="L20" i="73"/>
  <c r="H55" i="73"/>
  <c r="H77" i="73"/>
  <c r="H121" i="73"/>
  <c r="H153" i="73"/>
  <c r="H161" i="73"/>
  <c r="H175" i="73"/>
  <c r="H179" i="73"/>
  <c r="H183" i="73"/>
  <c r="H219" i="73"/>
  <c r="H233" i="73"/>
  <c r="H241" i="73"/>
  <c r="H253" i="73"/>
  <c r="H267" i="73"/>
  <c r="H269" i="73"/>
  <c r="L273" i="73"/>
  <c r="H55" i="74"/>
  <c r="H77" i="74"/>
  <c r="H121" i="74"/>
  <c r="H153" i="74"/>
  <c r="H161" i="74"/>
  <c r="H175" i="74"/>
  <c r="H179" i="74"/>
  <c r="H183" i="74"/>
  <c r="H219" i="74"/>
  <c r="H233" i="74"/>
  <c r="H241" i="74"/>
  <c r="H253" i="74"/>
  <c r="H267" i="74"/>
  <c r="H269" i="74"/>
  <c r="L51" i="76"/>
  <c r="L50" i="76" s="1"/>
  <c r="C54" i="77"/>
  <c r="E53" i="77"/>
  <c r="C266" i="77"/>
  <c r="E265" i="77"/>
  <c r="C265" i="77" s="1"/>
  <c r="E275" i="72"/>
  <c r="E274" i="72" s="1"/>
  <c r="I275" i="72"/>
  <c r="I274" i="72" s="1"/>
  <c r="E275" i="73"/>
  <c r="E274" i="73" s="1"/>
  <c r="I275" i="73"/>
  <c r="I274" i="73" s="1"/>
  <c r="E275" i="74"/>
  <c r="E274" i="74" s="1"/>
  <c r="I275" i="74"/>
  <c r="I274" i="74" s="1"/>
  <c r="C161" i="75"/>
  <c r="E160" i="75"/>
  <c r="K52" i="77"/>
  <c r="C182" i="77"/>
  <c r="J273" i="78"/>
  <c r="J50" i="78"/>
  <c r="J24" i="78"/>
  <c r="J20" i="78" s="1"/>
  <c r="H188" i="72"/>
  <c r="H21" i="73"/>
  <c r="H108" i="73"/>
  <c r="H162" i="73"/>
  <c r="D174" i="73"/>
  <c r="H188" i="73"/>
  <c r="D174" i="74"/>
  <c r="K272" i="75"/>
  <c r="L272" i="76"/>
  <c r="C275" i="77"/>
  <c r="C274" i="77" s="1"/>
  <c r="C76" i="77"/>
  <c r="E232" i="72"/>
  <c r="C232" i="72" s="1"/>
  <c r="E240" i="72"/>
  <c r="C240" i="72" s="1"/>
  <c r="E252" i="72"/>
  <c r="C252" i="72" s="1"/>
  <c r="E266" i="72"/>
  <c r="C269" i="72"/>
  <c r="G20" i="73"/>
  <c r="K20" i="73"/>
  <c r="H26" i="73"/>
  <c r="E76" i="73"/>
  <c r="E152" i="73"/>
  <c r="C152" i="73" s="1"/>
  <c r="E182" i="73"/>
  <c r="E212" i="73"/>
  <c r="E232" i="73"/>
  <c r="C232" i="73" s="1"/>
  <c r="E266" i="73"/>
  <c r="G20" i="74"/>
  <c r="C20" i="74" s="1"/>
  <c r="K20" i="74"/>
  <c r="H26" i="74"/>
  <c r="E152" i="74"/>
  <c r="C152" i="74" s="1"/>
  <c r="E160" i="74"/>
  <c r="C160" i="74" s="1"/>
  <c r="E178" i="74"/>
  <c r="C178" i="74" s="1"/>
  <c r="E212" i="74"/>
  <c r="E240" i="74"/>
  <c r="C240" i="74" s="1"/>
  <c r="E252" i="74"/>
  <c r="C252" i="74" s="1"/>
  <c r="G272" i="75"/>
  <c r="G273" i="76"/>
  <c r="H275" i="77"/>
  <c r="H274" i="77" s="1"/>
  <c r="G52" i="77"/>
  <c r="G51" i="77" s="1"/>
  <c r="G50" i="77" s="1"/>
  <c r="K75" i="77"/>
  <c r="K272" i="77" s="1"/>
  <c r="C83" i="77"/>
  <c r="H161" i="77"/>
  <c r="K181" i="77"/>
  <c r="G272" i="77"/>
  <c r="F272" i="77"/>
  <c r="K75" i="78"/>
  <c r="C21" i="75"/>
  <c r="C275" i="75" s="1"/>
  <c r="C274" i="75" s="1"/>
  <c r="I161" i="75"/>
  <c r="I275" i="75"/>
  <c r="I274" i="75" s="1"/>
  <c r="C21" i="76"/>
  <c r="C275" i="76" s="1"/>
  <c r="C274" i="76" s="1"/>
  <c r="C26" i="76"/>
  <c r="I275" i="77"/>
  <c r="I274" i="77" s="1"/>
  <c r="K83" i="78"/>
  <c r="H83" i="78" s="1"/>
  <c r="H108" i="78"/>
  <c r="I160" i="78"/>
  <c r="G181" i="78"/>
  <c r="H183" i="78"/>
  <c r="I182" i="78"/>
  <c r="H267" i="78"/>
  <c r="I266" i="78"/>
  <c r="F272" i="78"/>
  <c r="K275" i="79"/>
  <c r="K274" i="79" s="1"/>
  <c r="K20" i="79"/>
  <c r="H21" i="79"/>
  <c r="H275" i="79" s="1"/>
  <c r="H274" i="79" s="1"/>
  <c r="D53" i="80"/>
  <c r="H21" i="76"/>
  <c r="H275" i="76" s="1"/>
  <c r="H274" i="76" s="1"/>
  <c r="D178" i="76"/>
  <c r="H188" i="77"/>
  <c r="H21" i="78"/>
  <c r="D54" i="78"/>
  <c r="D76" i="78"/>
  <c r="C161" i="78"/>
  <c r="H179" i="78"/>
  <c r="I178" i="78"/>
  <c r="H178" i="78" s="1"/>
  <c r="E182" i="78"/>
  <c r="H188" i="78"/>
  <c r="H216" i="78"/>
  <c r="H219" i="78"/>
  <c r="I212" i="78"/>
  <c r="H241" i="78"/>
  <c r="I240" i="78"/>
  <c r="H240" i="78" s="1"/>
  <c r="I253" i="78"/>
  <c r="C267" i="78"/>
  <c r="E266" i="78"/>
  <c r="L272" i="78"/>
  <c r="G275" i="79"/>
  <c r="G274" i="79" s="1"/>
  <c r="G20" i="79"/>
  <c r="H26" i="79"/>
  <c r="L273" i="79"/>
  <c r="J52" i="79"/>
  <c r="J51" i="79" s="1"/>
  <c r="H161" i="79"/>
  <c r="K181" i="79"/>
  <c r="K51" i="79" s="1"/>
  <c r="K50" i="79" s="1"/>
  <c r="C212" i="79"/>
  <c r="G272" i="79"/>
  <c r="F272" i="79"/>
  <c r="C26" i="80"/>
  <c r="H26" i="76"/>
  <c r="H45" i="76"/>
  <c r="G20" i="77"/>
  <c r="C20" i="77" s="1"/>
  <c r="K20" i="77"/>
  <c r="H26" i="77"/>
  <c r="I54" i="77"/>
  <c r="I76" i="77"/>
  <c r="I120" i="77"/>
  <c r="H120" i="77" s="1"/>
  <c r="E152" i="77"/>
  <c r="C152" i="77" s="1"/>
  <c r="I152" i="77"/>
  <c r="H152" i="77" s="1"/>
  <c r="E160" i="77"/>
  <c r="C160" i="77" s="1"/>
  <c r="I160" i="77"/>
  <c r="H160" i="77" s="1"/>
  <c r="E178" i="77"/>
  <c r="C178" i="77" s="1"/>
  <c r="I178" i="77"/>
  <c r="H178" i="77" s="1"/>
  <c r="I182" i="77"/>
  <c r="E212" i="77"/>
  <c r="I212" i="77"/>
  <c r="E232" i="77"/>
  <c r="C232" i="77" s="1"/>
  <c r="I232" i="77"/>
  <c r="H232" i="77" s="1"/>
  <c r="I240" i="77"/>
  <c r="H240" i="77" s="1"/>
  <c r="I252" i="77"/>
  <c r="H252" i="77" s="1"/>
  <c r="I266" i="77"/>
  <c r="G20" i="78"/>
  <c r="C20" i="78" s="1"/>
  <c r="K20" i="78"/>
  <c r="I54" i="78"/>
  <c r="I76" i="78"/>
  <c r="H121" i="78"/>
  <c r="I120" i="78"/>
  <c r="H120" i="78" s="1"/>
  <c r="H153" i="78"/>
  <c r="I152" i="78"/>
  <c r="H152" i="78" s="1"/>
  <c r="E160" i="78"/>
  <c r="C160" i="78" s="1"/>
  <c r="K161" i="78"/>
  <c r="K160" i="78" s="1"/>
  <c r="H162" i="78"/>
  <c r="G174" i="78"/>
  <c r="C174" i="78" s="1"/>
  <c r="C175" i="78"/>
  <c r="H175" i="78"/>
  <c r="I174" i="78"/>
  <c r="H174" i="78" s="1"/>
  <c r="C187" i="78"/>
  <c r="H214" i="78"/>
  <c r="E212" i="78"/>
  <c r="H233" i="78"/>
  <c r="I232" i="78"/>
  <c r="H232" i="78" s="1"/>
  <c r="C241" i="78"/>
  <c r="E240" i="78"/>
  <c r="C240" i="78" s="1"/>
  <c r="E253" i="78"/>
  <c r="E252" i="78" s="1"/>
  <c r="C252" i="78" s="1"/>
  <c r="C269" i="78"/>
  <c r="H269" i="78"/>
  <c r="E20" i="79"/>
  <c r="F52" i="79"/>
  <c r="L272" i="79"/>
  <c r="L273" i="78"/>
  <c r="C121" i="78"/>
  <c r="E120" i="78"/>
  <c r="C120" i="78" s="1"/>
  <c r="C153" i="78"/>
  <c r="E152" i="78"/>
  <c r="C152" i="78" s="1"/>
  <c r="C171" i="78"/>
  <c r="K187" i="78"/>
  <c r="K182" i="78" s="1"/>
  <c r="K181" i="78" s="1"/>
  <c r="C233" i="78"/>
  <c r="E232" i="78"/>
  <c r="C232" i="78" s="1"/>
  <c r="C245" i="78"/>
  <c r="J272" i="78"/>
  <c r="C161" i="79"/>
  <c r="C182" i="79"/>
  <c r="K272" i="79"/>
  <c r="E275" i="79"/>
  <c r="E274" i="79" s="1"/>
  <c r="I275" i="79"/>
  <c r="I274" i="79" s="1"/>
  <c r="C188" i="80"/>
  <c r="D187" i="80"/>
  <c r="H219" i="80"/>
  <c r="J212" i="80"/>
  <c r="H241" i="80"/>
  <c r="J240" i="80"/>
  <c r="H240" i="80" s="1"/>
  <c r="C252" i="80"/>
  <c r="C26" i="81"/>
  <c r="H31" i="81"/>
  <c r="K26" i="81"/>
  <c r="H153" i="81"/>
  <c r="J152" i="81"/>
  <c r="H152" i="81" s="1"/>
  <c r="C162" i="81"/>
  <c r="D161" i="81"/>
  <c r="F178" i="81"/>
  <c r="F174" i="81" s="1"/>
  <c r="C174" i="81" s="1"/>
  <c r="C179" i="81"/>
  <c r="I182" i="81"/>
  <c r="F212" i="81"/>
  <c r="C219" i="81"/>
  <c r="F240" i="81"/>
  <c r="C240" i="81" s="1"/>
  <c r="C241" i="81"/>
  <c r="H253" i="82"/>
  <c r="J252" i="82"/>
  <c r="H252" i="82" s="1"/>
  <c r="H69" i="83"/>
  <c r="J67" i="83"/>
  <c r="H67" i="83" s="1"/>
  <c r="H241" i="83"/>
  <c r="I240" i="83"/>
  <c r="H240" i="83" s="1"/>
  <c r="H108" i="79"/>
  <c r="H162" i="79"/>
  <c r="H21" i="80"/>
  <c r="H153" i="80"/>
  <c r="J152" i="80"/>
  <c r="H152" i="80" s="1"/>
  <c r="C162" i="80"/>
  <c r="D161" i="80"/>
  <c r="L161" i="80"/>
  <c r="L160" i="80" s="1"/>
  <c r="L272" i="80" s="1"/>
  <c r="C171" i="80"/>
  <c r="D174" i="80"/>
  <c r="H175" i="80"/>
  <c r="J174" i="80"/>
  <c r="H174" i="80" s="1"/>
  <c r="F178" i="80"/>
  <c r="C178" i="80" s="1"/>
  <c r="C179" i="80"/>
  <c r="J182" i="80"/>
  <c r="H187" i="80"/>
  <c r="F212" i="80"/>
  <c r="F211" i="80" s="1"/>
  <c r="C227" i="80"/>
  <c r="C232" i="80"/>
  <c r="H233" i="80"/>
  <c r="J232" i="80"/>
  <c r="H232" i="80" s="1"/>
  <c r="F240" i="80"/>
  <c r="C240" i="80" s="1"/>
  <c r="C241" i="80"/>
  <c r="C245" i="80"/>
  <c r="C257" i="80"/>
  <c r="H269" i="80"/>
  <c r="F20" i="81"/>
  <c r="H55" i="81"/>
  <c r="J54" i="81"/>
  <c r="H77" i="81"/>
  <c r="J76" i="81"/>
  <c r="J83" i="81"/>
  <c r="C99" i="81"/>
  <c r="C108" i="81"/>
  <c r="D83" i="81"/>
  <c r="C83" i="81" s="1"/>
  <c r="L83" i="81"/>
  <c r="L75" i="81" s="1"/>
  <c r="C121" i="81"/>
  <c r="F152" i="81"/>
  <c r="C152" i="81" s="1"/>
  <c r="C153" i="81"/>
  <c r="H161" i="81"/>
  <c r="I160" i="81"/>
  <c r="H160" i="81" s="1"/>
  <c r="C178" i="81"/>
  <c r="G211" i="81"/>
  <c r="G181" i="81" s="1"/>
  <c r="J253" i="81"/>
  <c r="H69" i="82"/>
  <c r="I67" i="82"/>
  <c r="H67" i="82" s="1"/>
  <c r="C162" i="82"/>
  <c r="D161" i="82"/>
  <c r="H241" i="82"/>
  <c r="J240" i="82"/>
  <c r="H240" i="82" s="1"/>
  <c r="H85" i="83"/>
  <c r="J83" i="83"/>
  <c r="C153" i="83"/>
  <c r="E152" i="83"/>
  <c r="C152" i="83" s="1"/>
  <c r="C175" i="83"/>
  <c r="E54" i="79"/>
  <c r="I54" i="79"/>
  <c r="E76" i="79"/>
  <c r="I76" i="79"/>
  <c r="E120" i="79"/>
  <c r="C120" i="79" s="1"/>
  <c r="I120" i="79"/>
  <c r="H120" i="79" s="1"/>
  <c r="E152" i="79"/>
  <c r="C152" i="79" s="1"/>
  <c r="I152" i="79"/>
  <c r="H152" i="79" s="1"/>
  <c r="E160" i="79"/>
  <c r="C160" i="79" s="1"/>
  <c r="I160" i="79"/>
  <c r="H160" i="79" s="1"/>
  <c r="I174" i="79"/>
  <c r="H174" i="79" s="1"/>
  <c r="I178" i="79"/>
  <c r="H178" i="79" s="1"/>
  <c r="I182" i="79"/>
  <c r="I212" i="79"/>
  <c r="E232" i="79"/>
  <c r="C232" i="79" s="1"/>
  <c r="I232" i="79"/>
  <c r="H232" i="79" s="1"/>
  <c r="E240" i="79"/>
  <c r="C240" i="79" s="1"/>
  <c r="I240" i="79"/>
  <c r="H240" i="79" s="1"/>
  <c r="E252" i="79"/>
  <c r="C252" i="79" s="1"/>
  <c r="I252" i="79"/>
  <c r="H252" i="79" s="1"/>
  <c r="E266" i="79"/>
  <c r="I266" i="79"/>
  <c r="C269" i="79"/>
  <c r="G20" i="80"/>
  <c r="K20" i="80"/>
  <c r="E54" i="80"/>
  <c r="E53" i="80" s="1"/>
  <c r="I54" i="80"/>
  <c r="E76" i="80"/>
  <c r="I76" i="80"/>
  <c r="H121" i="80"/>
  <c r="J120" i="80"/>
  <c r="H120" i="80" s="1"/>
  <c r="F152" i="80"/>
  <c r="F75" i="80" s="1"/>
  <c r="C153" i="80"/>
  <c r="F182" i="80"/>
  <c r="C183" i="80"/>
  <c r="D211" i="80"/>
  <c r="I181" i="80"/>
  <c r="C267" i="80"/>
  <c r="C45" i="81"/>
  <c r="G20" i="81"/>
  <c r="I52" i="81"/>
  <c r="F54" i="81"/>
  <c r="F53" i="81" s="1"/>
  <c r="C55" i="81"/>
  <c r="J67" i="81"/>
  <c r="H67" i="81" s="1"/>
  <c r="F76" i="81"/>
  <c r="C77" i="81"/>
  <c r="H121" i="81"/>
  <c r="J120" i="81"/>
  <c r="H120" i="81" s="1"/>
  <c r="C131" i="81"/>
  <c r="H175" i="81"/>
  <c r="H183" i="81"/>
  <c r="J182" i="81"/>
  <c r="H233" i="81"/>
  <c r="J232" i="81"/>
  <c r="H232" i="81" s="1"/>
  <c r="F253" i="81"/>
  <c r="H267" i="81"/>
  <c r="I266" i="81"/>
  <c r="K20" i="82"/>
  <c r="K275" i="82"/>
  <c r="K274" i="82" s="1"/>
  <c r="H219" i="82"/>
  <c r="J212" i="82"/>
  <c r="L272" i="82"/>
  <c r="C58" i="83"/>
  <c r="D54" i="83"/>
  <c r="D20" i="79"/>
  <c r="L20" i="79"/>
  <c r="D83" i="80"/>
  <c r="C83" i="80" s="1"/>
  <c r="F120" i="80"/>
  <c r="C120" i="80" s="1"/>
  <c r="C121" i="80"/>
  <c r="J160" i="80"/>
  <c r="H179" i="80"/>
  <c r="C253" i="80"/>
  <c r="H253" i="80"/>
  <c r="C266" i="80"/>
  <c r="D265" i="80"/>
  <c r="C265" i="80" s="1"/>
  <c r="H267" i="80"/>
  <c r="J266" i="80"/>
  <c r="D275" i="81"/>
  <c r="D274" i="81" s="1"/>
  <c r="C21" i="81"/>
  <c r="D20" i="81"/>
  <c r="C20" i="81" s="1"/>
  <c r="L275" i="81"/>
  <c r="L274" i="81" s="1"/>
  <c r="L20" i="81"/>
  <c r="D54" i="81"/>
  <c r="D76" i="81"/>
  <c r="G75" i="81"/>
  <c r="G272" i="81" s="1"/>
  <c r="D120" i="81"/>
  <c r="C120" i="81" s="1"/>
  <c r="F120" i="81"/>
  <c r="C175" i="81"/>
  <c r="K174" i="81"/>
  <c r="K272" i="81" s="1"/>
  <c r="H179" i="81"/>
  <c r="J178" i="81"/>
  <c r="H178" i="81" s="1"/>
  <c r="F182" i="81"/>
  <c r="C183" i="81"/>
  <c r="K181" i="81"/>
  <c r="F187" i="81"/>
  <c r="C188" i="81"/>
  <c r="D187" i="81"/>
  <c r="L187" i="81"/>
  <c r="L182" i="81" s="1"/>
  <c r="L181" i="81" s="1"/>
  <c r="D212" i="81"/>
  <c r="H219" i="81"/>
  <c r="J212" i="81"/>
  <c r="F232" i="81"/>
  <c r="C232" i="81" s="1"/>
  <c r="C233" i="81"/>
  <c r="H241" i="81"/>
  <c r="J240" i="81"/>
  <c r="H240" i="81" s="1"/>
  <c r="H58" i="82"/>
  <c r="K54" i="82"/>
  <c r="K53" i="82" s="1"/>
  <c r="C77" i="82"/>
  <c r="E76" i="82"/>
  <c r="F178" i="82"/>
  <c r="C179" i="82"/>
  <c r="I182" i="82"/>
  <c r="C26" i="83"/>
  <c r="F20" i="83"/>
  <c r="C80" i="83"/>
  <c r="D76" i="83"/>
  <c r="C267" i="83"/>
  <c r="E266" i="83"/>
  <c r="C267" i="81"/>
  <c r="E266" i="81"/>
  <c r="C275" i="82"/>
  <c r="C274" i="82" s="1"/>
  <c r="G20" i="82"/>
  <c r="G275" i="82"/>
  <c r="G274" i="82" s="1"/>
  <c r="H26" i="82"/>
  <c r="H55" i="82"/>
  <c r="I54" i="82"/>
  <c r="F75" i="82"/>
  <c r="C108" i="82"/>
  <c r="D83" i="82"/>
  <c r="L83" i="82"/>
  <c r="L75" i="82" s="1"/>
  <c r="L52" i="82" s="1"/>
  <c r="H161" i="82"/>
  <c r="I160" i="82"/>
  <c r="C178" i="82"/>
  <c r="H233" i="82"/>
  <c r="J232" i="82"/>
  <c r="H232" i="82" s="1"/>
  <c r="H269" i="82"/>
  <c r="J275" i="82"/>
  <c r="J274" i="82" s="1"/>
  <c r="C45" i="83"/>
  <c r="G20" i="83"/>
  <c r="H55" i="83"/>
  <c r="J54" i="83"/>
  <c r="C67" i="83"/>
  <c r="E75" i="83"/>
  <c r="H77" i="83"/>
  <c r="J76" i="83"/>
  <c r="H76" i="83" s="1"/>
  <c r="C83" i="83"/>
  <c r="K120" i="83"/>
  <c r="K75" i="83" s="1"/>
  <c r="H126" i="83"/>
  <c r="K187" i="83"/>
  <c r="K182" i="83" s="1"/>
  <c r="K181" i="83" s="1"/>
  <c r="H188" i="83"/>
  <c r="C233" i="83"/>
  <c r="E232" i="83"/>
  <c r="C232" i="83" s="1"/>
  <c r="K273" i="84"/>
  <c r="H26" i="84"/>
  <c r="C214" i="84"/>
  <c r="D212" i="84"/>
  <c r="F275" i="81"/>
  <c r="F274" i="81" s="1"/>
  <c r="H263" i="81"/>
  <c r="H269" i="81"/>
  <c r="I272" i="81"/>
  <c r="C20" i="82"/>
  <c r="C55" i="82"/>
  <c r="E54" i="82"/>
  <c r="H85" i="82"/>
  <c r="J83" i="82"/>
  <c r="C121" i="82"/>
  <c r="H153" i="82"/>
  <c r="J152" i="82"/>
  <c r="H152" i="82" s="1"/>
  <c r="J160" i="82"/>
  <c r="H175" i="82"/>
  <c r="H183" i="82"/>
  <c r="J182" i="82"/>
  <c r="C212" i="82"/>
  <c r="D211" i="82"/>
  <c r="C211" i="82" s="1"/>
  <c r="C267" i="82"/>
  <c r="H31" i="83"/>
  <c r="K26" i="83"/>
  <c r="C120" i="83"/>
  <c r="H121" i="83"/>
  <c r="I120" i="83"/>
  <c r="I160" i="83"/>
  <c r="G211" i="83"/>
  <c r="H219" i="83"/>
  <c r="I212" i="83"/>
  <c r="H257" i="83"/>
  <c r="I253" i="83"/>
  <c r="G275" i="84"/>
  <c r="G274" i="84" s="1"/>
  <c r="G20" i="84"/>
  <c r="E272" i="81"/>
  <c r="C269" i="81"/>
  <c r="E67" i="82"/>
  <c r="C67" i="82" s="1"/>
  <c r="H77" i="82"/>
  <c r="I76" i="82"/>
  <c r="C91" i="82"/>
  <c r="D120" i="82"/>
  <c r="C120" i="82" s="1"/>
  <c r="H121" i="82"/>
  <c r="J120" i="82"/>
  <c r="H120" i="82" s="1"/>
  <c r="C131" i="82"/>
  <c r="C147" i="82"/>
  <c r="F174" i="82"/>
  <c r="C174" i="82" s="1"/>
  <c r="K174" i="82"/>
  <c r="K272" i="82" s="1"/>
  <c r="H179" i="82"/>
  <c r="J178" i="82"/>
  <c r="H178" i="82" s="1"/>
  <c r="C183" i="82"/>
  <c r="F187" i="82"/>
  <c r="F182" i="82" s="1"/>
  <c r="F181" i="82" s="1"/>
  <c r="C188" i="82"/>
  <c r="D187" i="82"/>
  <c r="L187" i="82"/>
  <c r="L182" i="82" s="1"/>
  <c r="L181" i="82" s="1"/>
  <c r="C219" i="82"/>
  <c r="C241" i="82"/>
  <c r="C253" i="82"/>
  <c r="C263" i="82"/>
  <c r="C266" i="82"/>
  <c r="D265" i="82"/>
  <c r="C265" i="82" s="1"/>
  <c r="H267" i="82"/>
  <c r="J266" i="82"/>
  <c r="G272" i="82"/>
  <c r="D275" i="83"/>
  <c r="D274" i="83" s="1"/>
  <c r="C21" i="83"/>
  <c r="D20" i="83"/>
  <c r="L275" i="83"/>
  <c r="L274" i="83" s="1"/>
  <c r="L20" i="83"/>
  <c r="C69" i="83"/>
  <c r="C85" i="83"/>
  <c r="H179" i="83"/>
  <c r="I178" i="83"/>
  <c r="H178" i="83" s="1"/>
  <c r="C183" i="83"/>
  <c r="I75" i="84"/>
  <c r="H76" i="84"/>
  <c r="H77" i="84"/>
  <c r="J76" i="84"/>
  <c r="H267" i="84"/>
  <c r="J266" i="84"/>
  <c r="G272" i="84"/>
  <c r="H21" i="82"/>
  <c r="H99" i="83"/>
  <c r="C121" i="83"/>
  <c r="J120" i="83"/>
  <c r="K161" i="83"/>
  <c r="K160" i="83" s="1"/>
  <c r="K272" i="83" s="1"/>
  <c r="H162" i="83"/>
  <c r="F174" i="83"/>
  <c r="C179" i="83"/>
  <c r="E178" i="83"/>
  <c r="C178" i="83" s="1"/>
  <c r="E187" i="83"/>
  <c r="E182" i="83" s="1"/>
  <c r="G187" i="83"/>
  <c r="G182" i="83" s="1"/>
  <c r="L181" i="83"/>
  <c r="L51" i="83" s="1"/>
  <c r="C219" i="83"/>
  <c r="E212" i="83"/>
  <c r="J211" i="83"/>
  <c r="C241" i="83"/>
  <c r="E240" i="83"/>
  <c r="C240" i="83" s="1"/>
  <c r="H269" i="83"/>
  <c r="H275" i="83" s="1"/>
  <c r="H274" i="83" s="1"/>
  <c r="E20" i="84"/>
  <c r="D274" i="84"/>
  <c r="H183" i="84"/>
  <c r="J182" i="84"/>
  <c r="C266" i="84"/>
  <c r="D265" i="84"/>
  <c r="C265" i="84" s="1"/>
  <c r="D275" i="82"/>
  <c r="D274" i="82" s="1"/>
  <c r="L275" i="82"/>
  <c r="L274" i="82" s="1"/>
  <c r="H91" i="83"/>
  <c r="F120" i="83"/>
  <c r="F75" i="83" s="1"/>
  <c r="F52" i="83" s="1"/>
  <c r="F51" i="83" s="1"/>
  <c r="D182" i="83"/>
  <c r="C269" i="83"/>
  <c r="F252" i="84"/>
  <c r="C253" i="84"/>
  <c r="D275" i="85"/>
  <c r="D274" i="85" s="1"/>
  <c r="C21" i="85"/>
  <c r="C275" i="85" s="1"/>
  <c r="D20" i="85"/>
  <c r="L275" i="85"/>
  <c r="L274" i="85" s="1"/>
  <c r="L20" i="85"/>
  <c r="I83" i="83"/>
  <c r="H83" i="83" s="1"/>
  <c r="C131" i="83"/>
  <c r="H153" i="83"/>
  <c r="I152" i="83"/>
  <c r="H152" i="83" s="1"/>
  <c r="H175" i="83"/>
  <c r="I174" i="83"/>
  <c r="H174" i="83" s="1"/>
  <c r="H183" i="83"/>
  <c r="I187" i="83"/>
  <c r="H187" i="83" s="1"/>
  <c r="H233" i="83"/>
  <c r="I232" i="83"/>
  <c r="H232" i="83" s="1"/>
  <c r="C253" i="83"/>
  <c r="E252" i="83"/>
  <c r="H267" i="83"/>
  <c r="I266" i="83"/>
  <c r="K275" i="84"/>
  <c r="K274" i="84" s="1"/>
  <c r="K20" i="84"/>
  <c r="H21" i="84"/>
  <c r="C69" i="84"/>
  <c r="F67" i="84"/>
  <c r="C108" i="84"/>
  <c r="D83" i="84"/>
  <c r="D75" i="84" s="1"/>
  <c r="C76" i="84"/>
  <c r="L75" i="84"/>
  <c r="L52" i="84" s="1"/>
  <c r="L51" i="84" s="1"/>
  <c r="F83" i="84"/>
  <c r="F160" i="84"/>
  <c r="H179" i="84"/>
  <c r="J178" i="84"/>
  <c r="H178" i="84" s="1"/>
  <c r="H219" i="84"/>
  <c r="J212" i="84"/>
  <c r="H241" i="84"/>
  <c r="J240" i="84"/>
  <c r="H240" i="84" s="1"/>
  <c r="C252" i="84"/>
  <c r="H253" i="84"/>
  <c r="J252" i="84"/>
  <c r="H252" i="84" s="1"/>
  <c r="C269" i="84"/>
  <c r="C275" i="84" s="1"/>
  <c r="C274" i="84" s="1"/>
  <c r="I272" i="84"/>
  <c r="E274" i="85"/>
  <c r="I274" i="85"/>
  <c r="F26" i="85"/>
  <c r="H43" i="85"/>
  <c r="H69" i="85"/>
  <c r="K67" i="85"/>
  <c r="H67" i="85" s="1"/>
  <c r="K252" i="85"/>
  <c r="H253" i="85"/>
  <c r="G252" i="85"/>
  <c r="C253" i="85"/>
  <c r="H55" i="84"/>
  <c r="J54" i="84"/>
  <c r="J53" i="84" s="1"/>
  <c r="H121" i="84"/>
  <c r="J120" i="84"/>
  <c r="H120" i="84" s="1"/>
  <c r="C131" i="84"/>
  <c r="H153" i="84"/>
  <c r="J152" i="84"/>
  <c r="H152" i="84" s="1"/>
  <c r="C162" i="84"/>
  <c r="D161" i="84"/>
  <c r="L161" i="84"/>
  <c r="L160" i="84" s="1"/>
  <c r="H160" i="84" s="1"/>
  <c r="C171" i="84"/>
  <c r="H171" i="84"/>
  <c r="D174" i="84"/>
  <c r="H175" i="84"/>
  <c r="F178" i="84"/>
  <c r="C178" i="84" s="1"/>
  <c r="C179" i="84"/>
  <c r="F212" i="84"/>
  <c r="C219" i="84"/>
  <c r="C227" i="84"/>
  <c r="H233" i="84"/>
  <c r="J232" i="84"/>
  <c r="H232" i="84" s="1"/>
  <c r="F240" i="84"/>
  <c r="C240" i="84" s="1"/>
  <c r="C257" i="84"/>
  <c r="E272" i="84"/>
  <c r="H269" i="84"/>
  <c r="C43" i="85"/>
  <c r="C45" i="85"/>
  <c r="G20" i="85"/>
  <c r="K54" i="85"/>
  <c r="K53" i="85" s="1"/>
  <c r="H55" i="85"/>
  <c r="K83" i="85"/>
  <c r="D20" i="84"/>
  <c r="L20" i="84"/>
  <c r="D54" i="84"/>
  <c r="H67" i="84"/>
  <c r="H69" i="84"/>
  <c r="F120" i="84"/>
  <c r="C120" i="84" s="1"/>
  <c r="F152" i="84"/>
  <c r="C152" i="84" s="1"/>
  <c r="C153" i="84"/>
  <c r="C183" i="84"/>
  <c r="C188" i="84"/>
  <c r="D187" i="84"/>
  <c r="L187" i="84"/>
  <c r="L182" i="84" s="1"/>
  <c r="L181" i="84" s="1"/>
  <c r="F232" i="84"/>
  <c r="C232" i="84" s="1"/>
  <c r="C233" i="84"/>
  <c r="K272" i="84"/>
  <c r="G275" i="85"/>
  <c r="G274" i="85" s="1"/>
  <c r="H31" i="85"/>
  <c r="K26" i="85"/>
  <c r="H162" i="85"/>
  <c r="I161" i="85"/>
  <c r="H175" i="85"/>
  <c r="K240" i="85"/>
  <c r="H240" i="85" s="1"/>
  <c r="H241" i="85"/>
  <c r="I120" i="85"/>
  <c r="C126" i="85"/>
  <c r="H147" i="85"/>
  <c r="C162" i="85"/>
  <c r="E161" i="85"/>
  <c r="G174" i="85"/>
  <c r="G52" i="85" s="1"/>
  <c r="G51" i="85" s="1"/>
  <c r="I212" i="85"/>
  <c r="C232" i="85"/>
  <c r="K232" i="85"/>
  <c r="H233" i="85"/>
  <c r="G240" i="85"/>
  <c r="G211" i="85" s="1"/>
  <c r="G181" i="85" s="1"/>
  <c r="C250" i="85"/>
  <c r="C266" i="85"/>
  <c r="H269" i="85"/>
  <c r="I53" i="85"/>
  <c r="H76" i="85"/>
  <c r="H77" i="85"/>
  <c r="H99" i="85"/>
  <c r="H108" i="85"/>
  <c r="I83" i="85"/>
  <c r="C120" i="85"/>
  <c r="K152" i="85"/>
  <c r="H152" i="85" s="1"/>
  <c r="H153" i="85"/>
  <c r="C178" i="85"/>
  <c r="H188" i="85"/>
  <c r="I187" i="85"/>
  <c r="H252" i="85"/>
  <c r="C54" i="85"/>
  <c r="C76" i="85"/>
  <c r="C108" i="85"/>
  <c r="E83" i="85"/>
  <c r="C83" i="85" s="1"/>
  <c r="K120" i="85"/>
  <c r="K75" i="85" s="1"/>
  <c r="H121" i="85"/>
  <c r="K178" i="85"/>
  <c r="K174" i="85" s="1"/>
  <c r="H174" i="85" s="1"/>
  <c r="H179" i="85"/>
  <c r="K182" i="85"/>
  <c r="H183" i="85"/>
  <c r="E187" i="85"/>
  <c r="C208" i="85"/>
  <c r="K212" i="85"/>
  <c r="H219" i="85"/>
  <c r="H232" i="85"/>
  <c r="H266" i="85"/>
  <c r="I265" i="85"/>
  <c r="H267" i="85"/>
  <c r="D265" i="85"/>
  <c r="J266" i="85"/>
  <c r="J265" i="85" s="1"/>
  <c r="J181" i="85" s="1"/>
  <c r="J51" i="85" s="1"/>
  <c r="L50" i="85" l="1"/>
  <c r="L273" i="85"/>
  <c r="F181" i="85"/>
  <c r="F272" i="85"/>
  <c r="F52" i="85"/>
  <c r="H265" i="85"/>
  <c r="K211" i="85"/>
  <c r="K272" i="85" s="1"/>
  <c r="H83" i="85"/>
  <c r="C152" i="85"/>
  <c r="E211" i="85"/>
  <c r="C274" i="85"/>
  <c r="L272" i="84"/>
  <c r="H161" i="84"/>
  <c r="E51" i="84"/>
  <c r="G51" i="84"/>
  <c r="C252" i="83"/>
  <c r="D160" i="83"/>
  <c r="C160" i="83" s="1"/>
  <c r="C187" i="83"/>
  <c r="F272" i="83"/>
  <c r="C20" i="83"/>
  <c r="G181" i="83"/>
  <c r="G51" i="83" s="1"/>
  <c r="H160" i="83"/>
  <c r="C275" i="83"/>
  <c r="C274" i="83" s="1"/>
  <c r="K52" i="82"/>
  <c r="K51" i="82" s="1"/>
  <c r="K50" i="82" s="1"/>
  <c r="F52" i="82"/>
  <c r="F51" i="82" s="1"/>
  <c r="F273" i="82" s="1"/>
  <c r="H275" i="82"/>
  <c r="H274" i="82" s="1"/>
  <c r="L51" i="82"/>
  <c r="G51" i="82"/>
  <c r="C275" i="81"/>
  <c r="C274" i="81" s="1"/>
  <c r="H187" i="81"/>
  <c r="F181" i="80"/>
  <c r="E75" i="80"/>
  <c r="E272" i="80" s="1"/>
  <c r="C20" i="80"/>
  <c r="J75" i="80"/>
  <c r="J52" i="80" s="1"/>
  <c r="C211" i="80"/>
  <c r="F174" i="80"/>
  <c r="G273" i="80"/>
  <c r="K52" i="80"/>
  <c r="K51" i="80" s="1"/>
  <c r="C212" i="80"/>
  <c r="E52" i="80"/>
  <c r="E51" i="80" s="1"/>
  <c r="E273" i="80" s="1"/>
  <c r="D272" i="79"/>
  <c r="D52" i="79"/>
  <c r="F20" i="79"/>
  <c r="C26" i="79"/>
  <c r="F51" i="79"/>
  <c r="H187" i="79"/>
  <c r="C20" i="79"/>
  <c r="G52" i="79"/>
  <c r="G51" i="79" s="1"/>
  <c r="F51" i="78"/>
  <c r="H187" i="78"/>
  <c r="K52" i="78"/>
  <c r="K51" i="78" s="1"/>
  <c r="L50" i="77"/>
  <c r="L273" i="77"/>
  <c r="F273" i="77"/>
  <c r="J273" i="77"/>
  <c r="J50" i="77"/>
  <c r="J24" i="77"/>
  <c r="J20" i="77" s="1"/>
  <c r="D75" i="77"/>
  <c r="D272" i="77" s="1"/>
  <c r="E272" i="76"/>
  <c r="E52" i="76"/>
  <c r="E51" i="76" s="1"/>
  <c r="C20" i="76"/>
  <c r="J50" i="76"/>
  <c r="J24" i="76"/>
  <c r="J20" i="76" s="1"/>
  <c r="C75" i="76"/>
  <c r="H182" i="76"/>
  <c r="I181" i="76"/>
  <c r="H181" i="76" s="1"/>
  <c r="J272" i="76"/>
  <c r="H83" i="76"/>
  <c r="H174" i="76"/>
  <c r="D53" i="76"/>
  <c r="C53" i="76" s="1"/>
  <c r="C187" i="76"/>
  <c r="D182" i="76"/>
  <c r="H161" i="76"/>
  <c r="I160" i="76"/>
  <c r="H160" i="76" s="1"/>
  <c r="F273" i="76"/>
  <c r="F20" i="76"/>
  <c r="C253" i="76"/>
  <c r="D252" i="76"/>
  <c r="C252" i="76" s="1"/>
  <c r="I75" i="76"/>
  <c r="H120" i="76"/>
  <c r="K51" i="76"/>
  <c r="H53" i="76"/>
  <c r="G50" i="75"/>
  <c r="G273" i="75"/>
  <c r="L50" i="75"/>
  <c r="L273" i="75"/>
  <c r="J50" i="75"/>
  <c r="J24" i="75"/>
  <c r="J20" i="75" s="1"/>
  <c r="F75" i="75"/>
  <c r="C266" i="75"/>
  <c r="C26" i="75"/>
  <c r="F20" i="75"/>
  <c r="C20" i="75" s="1"/>
  <c r="K51" i="75"/>
  <c r="K50" i="75" s="1"/>
  <c r="C152" i="75"/>
  <c r="D75" i="75"/>
  <c r="I211" i="75"/>
  <c r="E52" i="75"/>
  <c r="E51" i="75" s="1"/>
  <c r="H266" i="75"/>
  <c r="I265" i="75"/>
  <c r="H265" i="75" s="1"/>
  <c r="C212" i="75"/>
  <c r="D211" i="75"/>
  <c r="I75" i="75"/>
  <c r="H75" i="75" s="1"/>
  <c r="H76" i="75"/>
  <c r="H26" i="75"/>
  <c r="K20" i="75"/>
  <c r="J24" i="74"/>
  <c r="J20" i="74" s="1"/>
  <c r="J50" i="74"/>
  <c r="K52" i="74"/>
  <c r="K51" i="74" s="1"/>
  <c r="D75" i="74"/>
  <c r="D272" i="74" s="1"/>
  <c r="C232" i="74"/>
  <c r="F273" i="74"/>
  <c r="D181" i="74"/>
  <c r="C187" i="74"/>
  <c r="L51" i="74"/>
  <c r="G52" i="73"/>
  <c r="G51" i="73" s="1"/>
  <c r="G272" i="73"/>
  <c r="C83" i="73"/>
  <c r="C161" i="73"/>
  <c r="D160" i="73"/>
  <c r="C160" i="73" s="1"/>
  <c r="D75" i="73"/>
  <c r="F273" i="73"/>
  <c r="D211" i="73"/>
  <c r="D181" i="73" s="1"/>
  <c r="H120" i="72"/>
  <c r="H160" i="72"/>
  <c r="G273" i="72"/>
  <c r="E174" i="72"/>
  <c r="C174" i="72" s="1"/>
  <c r="L51" i="72"/>
  <c r="F273" i="72"/>
  <c r="C26" i="72"/>
  <c r="I181" i="72"/>
  <c r="H181" i="72" s="1"/>
  <c r="F52" i="72"/>
  <c r="F51" i="72" s="1"/>
  <c r="F50" i="72" s="1"/>
  <c r="F52" i="71"/>
  <c r="F51" i="71" s="1"/>
  <c r="C120" i="71"/>
  <c r="D272" i="70"/>
  <c r="D52" i="70"/>
  <c r="J75" i="70"/>
  <c r="F20" i="70"/>
  <c r="C26" i="70"/>
  <c r="H160" i="70"/>
  <c r="H83" i="70"/>
  <c r="H187" i="70"/>
  <c r="H161" i="70"/>
  <c r="L51" i="70"/>
  <c r="F51" i="70"/>
  <c r="F50" i="70" s="1"/>
  <c r="C20" i="69"/>
  <c r="G272" i="69"/>
  <c r="L273" i="69"/>
  <c r="D181" i="69"/>
  <c r="D174" i="68"/>
  <c r="C174" i="68" s="1"/>
  <c r="C161" i="68"/>
  <c r="G51" i="68"/>
  <c r="G50" i="68" s="1"/>
  <c r="L75" i="68"/>
  <c r="L52" i="68" s="1"/>
  <c r="D182" i="68"/>
  <c r="F51" i="68"/>
  <c r="F50" i="68" s="1"/>
  <c r="F272" i="68"/>
  <c r="H120" i="68"/>
  <c r="L272" i="68"/>
  <c r="G52" i="67"/>
  <c r="G51" i="67" s="1"/>
  <c r="G50" i="67" s="1"/>
  <c r="G272" i="67"/>
  <c r="E51" i="67"/>
  <c r="F272" i="66"/>
  <c r="C240" i="66"/>
  <c r="L52" i="66"/>
  <c r="D252" i="66"/>
  <c r="C252" i="66" s="1"/>
  <c r="C275" i="66"/>
  <c r="C274" i="66" s="1"/>
  <c r="G181" i="66"/>
  <c r="H174" i="66"/>
  <c r="F52" i="66"/>
  <c r="F51" i="66" s="1"/>
  <c r="F50" i="66" s="1"/>
  <c r="E211" i="66"/>
  <c r="E181" i="66" s="1"/>
  <c r="E272" i="66"/>
  <c r="H83" i="66"/>
  <c r="C187" i="66"/>
  <c r="G51" i="66"/>
  <c r="I272" i="65"/>
  <c r="I52" i="65"/>
  <c r="E273" i="65"/>
  <c r="E50" i="65"/>
  <c r="H161" i="65"/>
  <c r="L272" i="65"/>
  <c r="G52" i="65"/>
  <c r="G51" i="65" s="1"/>
  <c r="K181" i="65"/>
  <c r="K51" i="65" s="1"/>
  <c r="K50" i="65" s="1"/>
  <c r="E272" i="65"/>
  <c r="C240" i="64"/>
  <c r="C212" i="64"/>
  <c r="F181" i="64"/>
  <c r="L51" i="64"/>
  <c r="H120" i="64"/>
  <c r="F273" i="63"/>
  <c r="C275" i="63"/>
  <c r="C274" i="63" s="1"/>
  <c r="D272" i="63"/>
  <c r="H120" i="63"/>
  <c r="G51" i="62"/>
  <c r="D53" i="62"/>
  <c r="F273" i="62"/>
  <c r="C26" i="62"/>
  <c r="F20" i="62"/>
  <c r="L273" i="62"/>
  <c r="I174" i="62"/>
  <c r="H174" i="62" s="1"/>
  <c r="J51" i="62"/>
  <c r="I20" i="92"/>
  <c r="H20" i="92" s="1"/>
  <c r="H272" i="87"/>
  <c r="I20" i="91"/>
  <c r="H20" i="91" s="1"/>
  <c r="H24" i="91"/>
  <c r="H24" i="90"/>
  <c r="I20" i="90"/>
  <c r="H20" i="90" s="1"/>
  <c r="I52" i="87"/>
  <c r="H52" i="87" s="1"/>
  <c r="E273" i="87"/>
  <c r="E50" i="87"/>
  <c r="I272" i="87"/>
  <c r="C52" i="87"/>
  <c r="D51" i="87"/>
  <c r="I181" i="87"/>
  <c r="H181" i="87" s="1"/>
  <c r="C272" i="87"/>
  <c r="H75" i="86"/>
  <c r="I272" i="86"/>
  <c r="J181" i="86"/>
  <c r="H181" i="86" s="1"/>
  <c r="K50" i="86"/>
  <c r="K273" i="86"/>
  <c r="C182" i="86"/>
  <c r="D181" i="86"/>
  <c r="C181" i="86" s="1"/>
  <c r="F272" i="86"/>
  <c r="F181" i="86"/>
  <c r="F51" i="86" s="1"/>
  <c r="L50" i="86"/>
  <c r="L273" i="86"/>
  <c r="H272" i="86"/>
  <c r="C53" i="86"/>
  <c r="D52" i="86"/>
  <c r="H53" i="86"/>
  <c r="I52" i="86"/>
  <c r="C211" i="86"/>
  <c r="D272" i="86"/>
  <c r="G50" i="86"/>
  <c r="G273" i="86"/>
  <c r="E50" i="67"/>
  <c r="E273" i="67"/>
  <c r="G50" i="62"/>
  <c r="G273" i="62"/>
  <c r="G272" i="85"/>
  <c r="K50" i="73"/>
  <c r="K273" i="73"/>
  <c r="L50" i="65"/>
  <c r="L273" i="65"/>
  <c r="K50" i="78"/>
  <c r="K273" i="78"/>
  <c r="G50" i="85"/>
  <c r="G273" i="85"/>
  <c r="L50" i="83"/>
  <c r="L273" i="83"/>
  <c r="L50" i="82"/>
  <c r="L273" i="82"/>
  <c r="F50" i="83"/>
  <c r="F273" i="83"/>
  <c r="F52" i="80"/>
  <c r="F51" i="80" s="1"/>
  <c r="F272" i="80"/>
  <c r="K50" i="68"/>
  <c r="K273" i="68"/>
  <c r="L50" i="84"/>
  <c r="L273" i="84"/>
  <c r="G50" i="83"/>
  <c r="G273" i="83"/>
  <c r="L272" i="81"/>
  <c r="L52" i="81"/>
  <c r="L51" i="81" s="1"/>
  <c r="L50" i="64"/>
  <c r="L273" i="64"/>
  <c r="I75" i="85"/>
  <c r="H75" i="85" s="1"/>
  <c r="C54" i="84"/>
  <c r="D53" i="84"/>
  <c r="C187" i="82"/>
  <c r="D182" i="82"/>
  <c r="E50" i="80"/>
  <c r="C76" i="79"/>
  <c r="E75" i="79"/>
  <c r="C75" i="79" s="1"/>
  <c r="E211" i="78"/>
  <c r="C212" i="78"/>
  <c r="H76" i="77"/>
  <c r="I75" i="77"/>
  <c r="H75" i="77" s="1"/>
  <c r="H212" i="78"/>
  <c r="I211" i="78"/>
  <c r="H211" i="78" s="1"/>
  <c r="C266" i="73"/>
  <c r="E265" i="73"/>
  <c r="C265" i="73" s="1"/>
  <c r="D52" i="73"/>
  <c r="C174" i="73"/>
  <c r="K51" i="77"/>
  <c r="C160" i="69"/>
  <c r="D52" i="69"/>
  <c r="C54" i="70"/>
  <c r="E53" i="70"/>
  <c r="K75" i="69"/>
  <c r="K52" i="69" s="1"/>
  <c r="K51" i="69" s="1"/>
  <c r="K50" i="69" s="1"/>
  <c r="K273" i="67"/>
  <c r="H26" i="67"/>
  <c r="I181" i="66"/>
  <c r="C182" i="71"/>
  <c r="K272" i="67"/>
  <c r="D51" i="63"/>
  <c r="C54" i="65"/>
  <c r="D53" i="65"/>
  <c r="L272" i="64"/>
  <c r="H178" i="85"/>
  <c r="E75" i="85"/>
  <c r="F174" i="84"/>
  <c r="J174" i="84"/>
  <c r="H174" i="84" s="1"/>
  <c r="H187" i="84"/>
  <c r="I52" i="84"/>
  <c r="J181" i="83"/>
  <c r="H212" i="83"/>
  <c r="I211" i="83"/>
  <c r="H211" i="83" s="1"/>
  <c r="H161" i="83"/>
  <c r="K52" i="83"/>
  <c r="K51" i="83" s="1"/>
  <c r="K50" i="83" s="1"/>
  <c r="F272" i="82"/>
  <c r="J75" i="82"/>
  <c r="E53" i="82"/>
  <c r="C54" i="82"/>
  <c r="H54" i="82"/>
  <c r="I53" i="82"/>
  <c r="C266" i="83"/>
  <c r="E265" i="83"/>
  <c r="C265" i="83" s="1"/>
  <c r="C212" i="81"/>
  <c r="D211" i="81"/>
  <c r="C76" i="81"/>
  <c r="D75" i="81"/>
  <c r="H212" i="82"/>
  <c r="J211" i="82"/>
  <c r="H211" i="82" s="1"/>
  <c r="F252" i="81"/>
  <c r="C253" i="81"/>
  <c r="K52" i="81"/>
  <c r="K51" i="81" s="1"/>
  <c r="K50" i="81" s="1"/>
  <c r="C152" i="80"/>
  <c r="H76" i="80"/>
  <c r="I75" i="80"/>
  <c r="H266" i="79"/>
  <c r="I265" i="79"/>
  <c r="H265" i="79" s="1"/>
  <c r="H212" i="79"/>
  <c r="I211" i="79"/>
  <c r="H54" i="79"/>
  <c r="I53" i="79"/>
  <c r="C161" i="82"/>
  <c r="D160" i="82"/>
  <c r="C160" i="82" s="1"/>
  <c r="H253" i="81"/>
  <c r="J252" i="81"/>
  <c r="J53" i="81"/>
  <c r="H54" i="81"/>
  <c r="H182" i="80"/>
  <c r="C161" i="80"/>
  <c r="D160" i="80"/>
  <c r="C160" i="80" s="1"/>
  <c r="C187" i="80"/>
  <c r="D182" i="80"/>
  <c r="L52" i="80"/>
  <c r="L51" i="80" s="1"/>
  <c r="H212" i="77"/>
  <c r="I211" i="77"/>
  <c r="H54" i="77"/>
  <c r="I53" i="77"/>
  <c r="E211" i="79"/>
  <c r="K273" i="79"/>
  <c r="C253" i="78"/>
  <c r="C182" i="78"/>
  <c r="D75" i="78"/>
  <c r="C76" i="78"/>
  <c r="H275" i="78"/>
  <c r="H274" i="78" s="1"/>
  <c r="H266" i="78"/>
  <c r="I265" i="78"/>
  <c r="H265" i="78" s="1"/>
  <c r="C212" i="74"/>
  <c r="E211" i="74"/>
  <c r="C76" i="73"/>
  <c r="E75" i="73"/>
  <c r="C75" i="73" s="1"/>
  <c r="E75" i="78"/>
  <c r="E52" i="78" s="1"/>
  <c r="G273" i="77"/>
  <c r="L273" i="76"/>
  <c r="E211" i="72"/>
  <c r="I52" i="73"/>
  <c r="H53" i="73"/>
  <c r="J273" i="72"/>
  <c r="C253" i="71"/>
  <c r="E75" i="74"/>
  <c r="C75" i="74" s="1"/>
  <c r="G51" i="74"/>
  <c r="J273" i="73"/>
  <c r="D51" i="72"/>
  <c r="H76" i="71"/>
  <c r="I75" i="71"/>
  <c r="D51" i="71"/>
  <c r="H76" i="69"/>
  <c r="I75" i="69"/>
  <c r="I252" i="71"/>
  <c r="H253" i="71"/>
  <c r="C54" i="71"/>
  <c r="E53" i="71"/>
  <c r="C266" i="70"/>
  <c r="E265" i="70"/>
  <c r="C265" i="70" s="1"/>
  <c r="G273" i="69"/>
  <c r="C212" i="71"/>
  <c r="E211" i="71"/>
  <c r="K75" i="71"/>
  <c r="H76" i="70"/>
  <c r="I75" i="70"/>
  <c r="H54" i="70"/>
  <c r="I53" i="70"/>
  <c r="C212" i="69"/>
  <c r="E211" i="69"/>
  <c r="C275" i="69"/>
  <c r="C274" i="69" s="1"/>
  <c r="C275" i="72"/>
  <c r="C274" i="72" s="1"/>
  <c r="G51" i="70"/>
  <c r="F273" i="69"/>
  <c r="C26" i="69"/>
  <c r="I52" i="68"/>
  <c r="H53" i="68"/>
  <c r="C76" i="67"/>
  <c r="D75" i="67"/>
  <c r="C75" i="67" s="1"/>
  <c r="C20" i="62"/>
  <c r="H253" i="70"/>
  <c r="I252" i="70"/>
  <c r="K75" i="70"/>
  <c r="C212" i="68"/>
  <c r="D211" i="68"/>
  <c r="C211" i="68" s="1"/>
  <c r="J75" i="68"/>
  <c r="J52" i="68" s="1"/>
  <c r="F273" i="68"/>
  <c r="C26" i="68"/>
  <c r="E272" i="67"/>
  <c r="D174" i="67"/>
  <c r="C174" i="67" s="1"/>
  <c r="I52" i="67"/>
  <c r="H53" i="67"/>
  <c r="E52" i="66"/>
  <c r="H75" i="74"/>
  <c r="H212" i="71"/>
  <c r="I211" i="71"/>
  <c r="H211" i="71" s="1"/>
  <c r="E265" i="69"/>
  <c r="C265" i="69" s="1"/>
  <c r="C266" i="69"/>
  <c r="H211" i="68"/>
  <c r="I181" i="68"/>
  <c r="J160" i="68"/>
  <c r="H160" i="68" s="1"/>
  <c r="H161" i="68"/>
  <c r="C275" i="68"/>
  <c r="C274" i="68" s="1"/>
  <c r="G273" i="67"/>
  <c r="E75" i="71"/>
  <c r="C75" i="71" s="1"/>
  <c r="C76" i="71"/>
  <c r="H252" i="68"/>
  <c r="C20" i="67"/>
  <c r="D174" i="66"/>
  <c r="C174" i="66" s="1"/>
  <c r="J174" i="65"/>
  <c r="H174" i="65" s="1"/>
  <c r="H182" i="63"/>
  <c r="H182" i="62"/>
  <c r="H83" i="62"/>
  <c r="K75" i="64"/>
  <c r="E53" i="63"/>
  <c r="C54" i="63"/>
  <c r="C26" i="65"/>
  <c r="F20" i="65"/>
  <c r="C161" i="64"/>
  <c r="D160" i="64"/>
  <c r="C160" i="64" s="1"/>
  <c r="E265" i="63"/>
  <c r="C265" i="63" s="1"/>
  <c r="C266" i="63"/>
  <c r="H187" i="63"/>
  <c r="H211" i="67"/>
  <c r="I181" i="67"/>
  <c r="I272" i="66"/>
  <c r="C265" i="65"/>
  <c r="F211" i="65"/>
  <c r="C211" i="65" s="1"/>
  <c r="C161" i="65"/>
  <c r="D160" i="65"/>
  <c r="C160" i="65" s="1"/>
  <c r="E75" i="64"/>
  <c r="C187" i="62"/>
  <c r="H54" i="62"/>
  <c r="I53" i="62"/>
  <c r="C252" i="65"/>
  <c r="C212" i="65"/>
  <c r="F75" i="65"/>
  <c r="H212" i="63"/>
  <c r="I211" i="63"/>
  <c r="I181" i="63" s="1"/>
  <c r="H181" i="63" s="1"/>
  <c r="G272" i="63"/>
  <c r="C187" i="85"/>
  <c r="E182" i="85"/>
  <c r="K52" i="85"/>
  <c r="H54" i="84"/>
  <c r="E211" i="83"/>
  <c r="C212" i="83"/>
  <c r="H266" i="84"/>
  <c r="J265" i="84"/>
  <c r="H265" i="84" s="1"/>
  <c r="H54" i="78"/>
  <c r="I53" i="78"/>
  <c r="C275" i="79"/>
  <c r="C274" i="79" s="1"/>
  <c r="H76" i="72"/>
  <c r="I75" i="72"/>
  <c r="I272" i="74"/>
  <c r="H54" i="72"/>
  <c r="I53" i="72"/>
  <c r="H54" i="69"/>
  <c r="I53" i="69"/>
  <c r="H266" i="70"/>
  <c r="I265" i="70"/>
  <c r="H265" i="70" s="1"/>
  <c r="C253" i="68"/>
  <c r="D252" i="68"/>
  <c r="D181" i="68" s="1"/>
  <c r="C181" i="68" s="1"/>
  <c r="H212" i="69"/>
  <c r="I211" i="69"/>
  <c r="I181" i="69" s="1"/>
  <c r="H181" i="69" s="1"/>
  <c r="G273" i="68"/>
  <c r="L272" i="67"/>
  <c r="C182" i="68"/>
  <c r="H253" i="65"/>
  <c r="J252" i="65"/>
  <c r="C53" i="64"/>
  <c r="G272" i="62"/>
  <c r="H187" i="85"/>
  <c r="I182" i="85"/>
  <c r="C252" i="85"/>
  <c r="C240" i="85"/>
  <c r="C211" i="85"/>
  <c r="K181" i="85"/>
  <c r="H53" i="85"/>
  <c r="I52" i="85"/>
  <c r="H161" i="85"/>
  <c r="I160" i="85"/>
  <c r="H160" i="85" s="1"/>
  <c r="H26" i="85"/>
  <c r="K20" i="85"/>
  <c r="C187" i="84"/>
  <c r="D182" i="84"/>
  <c r="F211" i="84"/>
  <c r="H53" i="84"/>
  <c r="C26" i="85"/>
  <c r="F20" i="85"/>
  <c r="C20" i="85" s="1"/>
  <c r="H212" i="84"/>
  <c r="J211" i="84"/>
  <c r="H211" i="84" s="1"/>
  <c r="C83" i="84"/>
  <c r="H275" i="84"/>
  <c r="H274" i="84" s="1"/>
  <c r="H266" i="83"/>
  <c r="I265" i="83"/>
  <c r="H265" i="83" s="1"/>
  <c r="I182" i="83"/>
  <c r="H275" i="85"/>
  <c r="H274" i="85" s="1"/>
  <c r="H182" i="84"/>
  <c r="J75" i="84"/>
  <c r="J272" i="84" s="1"/>
  <c r="H120" i="83"/>
  <c r="K273" i="83"/>
  <c r="H26" i="83"/>
  <c r="K20" i="83"/>
  <c r="D75" i="82"/>
  <c r="D272" i="82" s="1"/>
  <c r="C83" i="82"/>
  <c r="K273" i="82"/>
  <c r="I75" i="83"/>
  <c r="I181" i="82"/>
  <c r="H182" i="82"/>
  <c r="E75" i="82"/>
  <c r="C76" i="82"/>
  <c r="G52" i="81"/>
  <c r="G51" i="81" s="1"/>
  <c r="H275" i="81"/>
  <c r="H274" i="81" s="1"/>
  <c r="H160" i="80"/>
  <c r="C54" i="83"/>
  <c r="D53" i="83"/>
  <c r="F75" i="81"/>
  <c r="C266" i="79"/>
  <c r="E265" i="79"/>
  <c r="C265" i="79" s="1"/>
  <c r="H182" i="79"/>
  <c r="C54" i="79"/>
  <c r="E53" i="79"/>
  <c r="H83" i="81"/>
  <c r="C174" i="80"/>
  <c r="H275" i="80"/>
  <c r="H274" i="80" s="1"/>
  <c r="F211" i="81"/>
  <c r="F181" i="81" s="1"/>
  <c r="C161" i="81"/>
  <c r="D160" i="81"/>
  <c r="C160" i="81" s="1"/>
  <c r="C212" i="77"/>
  <c r="E211" i="77"/>
  <c r="I174" i="77"/>
  <c r="H174" i="77" s="1"/>
  <c r="C76" i="80"/>
  <c r="J50" i="79"/>
  <c r="J273" i="79"/>
  <c r="J24" i="79"/>
  <c r="J20" i="79" s="1"/>
  <c r="C266" i="78"/>
  <c r="E265" i="78"/>
  <c r="C265" i="78" s="1"/>
  <c r="D53" i="78"/>
  <c r="C54" i="78"/>
  <c r="D174" i="76"/>
  <c r="C178" i="76"/>
  <c r="C54" i="80"/>
  <c r="H160" i="78"/>
  <c r="C275" i="78"/>
  <c r="C274" i="78" s="1"/>
  <c r="H161" i="75"/>
  <c r="I160" i="75"/>
  <c r="C212" i="73"/>
  <c r="E211" i="73"/>
  <c r="C266" i="72"/>
  <c r="E265" i="72"/>
  <c r="C265" i="72" s="1"/>
  <c r="G272" i="78"/>
  <c r="D272" i="73"/>
  <c r="D52" i="74"/>
  <c r="E52" i="73"/>
  <c r="I181" i="73"/>
  <c r="H181" i="73" s="1"/>
  <c r="E53" i="72"/>
  <c r="C54" i="72"/>
  <c r="I181" i="74"/>
  <c r="H181" i="74" s="1"/>
  <c r="H275" i="74"/>
  <c r="H274" i="74" s="1"/>
  <c r="K75" i="72"/>
  <c r="K272" i="72" s="1"/>
  <c r="H266" i="71"/>
  <c r="I265" i="71"/>
  <c r="H265" i="71" s="1"/>
  <c r="H275" i="70"/>
  <c r="H274" i="70" s="1"/>
  <c r="H266" i="69"/>
  <c r="I265" i="69"/>
  <c r="H265" i="69" s="1"/>
  <c r="H182" i="69"/>
  <c r="H212" i="70"/>
  <c r="I211" i="70"/>
  <c r="H211" i="70" s="1"/>
  <c r="E75" i="70"/>
  <c r="C75" i="70" s="1"/>
  <c r="C76" i="70"/>
  <c r="E75" i="72"/>
  <c r="C75" i="72" s="1"/>
  <c r="H54" i="71"/>
  <c r="I53" i="71"/>
  <c r="D272" i="69"/>
  <c r="J50" i="69"/>
  <c r="J273" i="69"/>
  <c r="J24" i="69"/>
  <c r="J20" i="69" s="1"/>
  <c r="C266" i="68"/>
  <c r="D265" i="68"/>
  <c r="C265" i="68" s="1"/>
  <c r="L272" i="66"/>
  <c r="H75" i="73"/>
  <c r="H272" i="73" s="1"/>
  <c r="C174" i="70"/>
  <c r="G272" i="70"/>
  <c r="K272" i="68"/>
  <c r="C54" i="68"/>
  <c r="D53" i="68"/>
  <c r="C266" i="67"/>
  <c r="D265" i="67"/>
  <c r="C265" i="67" s="1"/>
  <c r="H187" i="66"/>
  <c r="J182" i="66"/>
  <c r="J160" i="66"/>
  <c r="H160" i="66" s="1"/>
  <c r="H161" i="66"/>
  <c r="C53" i="73"/>
  <c r="C76" i="69"/>
  <c r="E75" i="69"/>
  <c r="C75" i="69" s="1"/>
  <c r="K52" i="70"/>
  <c r="K51" i="70" s="1"/>
  <c r="H160" i="69"/>
  <c r="J75" i="67"/>
  <c r="L181" i="66"/>
  <c r="J75" i="66"/>
  <c r="J52" i="66" s="1"/>
  <c r="F52" i="67"/>
  <c r="F51" i="67" s="1"/>
  <c r="F50" i="67" s="1"/>
  <c r="H54" i="65"/>
  <c r="J53" i="65"/>
  <c r="H266" i="64"/>
  <c r="J265" i="64"/>
  <c r="H265" i="64" s="1"/>
  <c r="H266" i="63"/>
  <c r="I265" i="63"/>
  <c r="H265" i="63" s="1"/>
  <c r="H76" i="63"/>
  <c r="I75" i="63"/>
  <c r="H75" i="63" s="1"/>
  <c r="H54" i="63"/>
  <c r="I53" i="63"/>
  <c r="H266" i="62"/>
  <c r="I265" i="62"/>
  <c r="H265" i="62" s="1"/>
  <c r="H76" i="62"/>
  <c r="I75" i="62"/>
  <c r="H75" i="62" s="1"/>
  <c r="K52" i="62"/>
  <c r="K51" i="62" s="1"/>
  <c r="H187" i="62"/>
  <c r="K273" i="66"/>
  <c r="H26" i="66"/>
  <c r="K20" i="66"/>
  <c r="C187" i="64"/>
  <c r="D182" i="64"/>
  <c r="H83" i="64"/>
  <c r="F75" i="64"/>
  <c r="F52" i="64" s="1"/>
  <c r="F51" i="64" s="1"/>
  <c r="C275" i="62"/>
  <c r="C274" i="62" s="1"/>
  <c r="H212" i="67"/>
  <c r="C266" i="65"/>
  <c r="I181" i="65"/>
  <c r="H182" i="65"/>
  <c r="C76" i="65"/>
  <c r="D75" i="65"/>
  <c r="C75" i="65" s="1"/>
  <c r="C275" i="65"/>
  <c r="C274" i="65" s="1"/>
  <c r="H54" i="64"/>
  <c r="I53" i="64"/>
  <c r="C253" i="63"/>
  <c r="E252" i="63"/>
  <c r="C187" i="63"/>
  <c r="C174" i="63"/>
  <c r="G52" i="63"/>
  <c r="G51" i="63" s="1"/>
  <c r="K52" i="63"/>
  <c r="K51" i="63" s="1"/>
  <c r="C212" i="62"/>
  <c r="E211" i="62"/>
  <c r="C211" i="62" s="1"/>
  <c r="H275" i="62"/>
  <c r="H274" i="62" s="1"/>
  <c r="C160" i="66"/>
  <c r="C187" i="65"/>
  <c r="D182" i="65"/>
  <c r="C76" i="63"/>
  <c r="E75" i="63"/>
  <c r="C75" i="63" s="1"/>
  <c r="C182" i="62"/>
  <c r="K272" i="63"/>
  <c r="D181" i="85"/>
  <c r="C265" i="85"/>
  <c r="H212" i="85"/>
  <c r="I211" i="85"/>
  <c r="F75" i="84"/>
  <c r="C75" i="84" s="1"/>
  <c r="F53" i="84"/>
  <c r="C67" i="84"/>
  <c r="H266" i="77"/>
  <c r="I265" i="77"/>
  <c r="H265" i="77" s="1"/>
  <c r="H253" i="78"/>
  <c r="I252" i="78"/>
  <c r="C53" i="77"/>
  <c r="H275" i="72"/>
  <c r="H274" i="72" s="1"/>
  <c r="H83" i="69"/>
  <c r="C182" i="67"/>
  <c r="I272" i="67"/>
  <c r="L181" i="68"/>
  <c r="L51" i="68" s="1"/>
  <c r="C182" i="69"/>
  <c r="H76" i="65"/>
  <c r="J75" i="65"/>
  <c r="H75" i="65" s="1"/>
  <c r="F273" i="66"/>
  <c r="C26" i="66"/>
  <c r="F20" i="66"/>
  <c r="K53" i="64"/>
  <c r="C20" i="65"/>
  <c r="E265" i="62"/>
  <c r="C265" i="62" s="1"/>
  <c r="C266" i="62"/>
  <c r="J273" i="85"/>
  <c r="J50" i="85"/>
  <c r="J24" i="85"/>
  <c r="J20" i="85" s="1"/>
  <c r="H54" i="85"/>
  <c r="C161" i="85"/>
  <c r="E160" i="85"/>
  <c r="C160" i="85" s="1"/>
  <c r="H120" i="85"/>
  <c r="C20" i="84"/>
  <c r="C174" i="84"/>
  <c r="C161" i="84"/>
  <c r="D160" i="84"/>
  <c r="C160" i="84" s="1"/>
  <c r="D181" i="83"/>
  <c r="C182" i="83"/>
  <c r="H266" i="82"/>
  <c r="J265" i="82"/>
  <c r="H265" i="82" s="1"/>
  <c r="H76" i="82"/>
  <c r="I75" i="82"/>
  <c r="H253" i="83"/>
  <c r="I252" i="83"/>
  <c r="G272" i="83"/>
  <c r="J174" i="82"/>
  <c r="H174" i="82" s="1"/>
  <c r="H83" i="82"/>
  <c r="C212" i="84"/>
  <c r="D211" i="84"/>
  <c r="J75" i="83"/>
  <c r="J272" i="83" s="1"/>
  <c r="J53" i="83"/>
  <c r="H54" i="83"/>
  <c r="H160" i="82"/>
  <c r="C266" i="81"/>
  <c r="E265" i="81"/>
  <c r="C76" i="83"/>
  <c r="D75" i="83"/>
  <c r="H187" i="82"/>
  <c r="J211" i="81"/>
  <c r="H211" i="81" s="1"/>
  <c r="H212" i="81"/>
  <c r="C187" i="81"/>
  <c r="D182" i="81"/>
  <c r="C54" i="81"/>
  <c r="D53" i="81"/>
  <c r="H266" i="80"/>
  <c r="J265" i="80"/>
  <c r="H265" i="80" s="1"/>
  <c r="H161" i="80"/>
  <c r="H266" i="81"/>
  <c r="I265" i="81"/>
  <c r="H265" i="81" s="1"/>
  <c r="J174" i="81"/>
  <c r="H174" i="81" s="1"/>
  <c r="F52" i="81"/>
  <c r="H54" i="80"/>
  <c r="I53" i="80"/>
  <c r="H76" i="79"/>
  <c r="I75" i="79"/>
  <c r="H75" i="79" s="1"/>
  <c r="E174" i="83"/>
  <c r="C174" i="83" s="1"/>
  <c r="J75" i="81"/>
  <c r="H75" i="81" s="1"/>
  <c r="H76" i="81"/>
  <c r="H182" i="81"/>
  <c r="H26" i="81"/>
  <c r="K20" i="81"/>
  <c r="D272" i="80"/>
  <c r="H212" i="80"/>
  <c r="J211" i="80"/>
  <c r="H76" i="78"/>
  <c r="I75" i="78"/>
  <c r="H75" i="78" s="1"/>
  <c r="H182" i="77"/>
  <c r="D75" i="80"/>
  <c r="C75" i="80" s="1"/>
  <c r="G273" i="78"/>
  <c r="C53" i="80"/>
  <c r="D51" i="79"/>
  <c r="H182" i="78"/>
  <c r="I181" i="78"/>
  <c r="H181" i="78" s="1"/>
  <c r="H161" i="78"/>
  <c r="C182" i="73"/>
  <c r="K272" i="78"/>
  <c r="E75" i="77"/>
  <c r="C160" i="75"/>
  <c r="H275" i="73"/>
  <c r="H274" i="73" s="1"/>
  <c r="E174" i="77"/>
  <c r="C174" i="77" s="1"/>
  <c r="E272" i="75"/>
  <c r="C20" i="73"/>
  <c r="E174" i="74"/>
  <c r="C174" i="74" s="1"/>
  <c r="C20" i="70"/>
  <c r="I272" i="73"/>
  <c r="I52" i="74"/>
  <c r="H53" i="74"/>
  <c r="H182" i="71"/>
  <c r="I181" i="71"/>
  <c r="H181" i="71" s="1"/>
  <c r="G52" i="71"/>
  <c r="G51" i="71" s="1"/>
  <c r="H275" i="71"/>
  <c r="H274" i="71" s="1"/>
  <c r="C212" i="70"/>
  <c r="E211" i="70"/>
  <c r="C211" i="70" s="1"/>
  <c r="C182" i="70"/>
  <c r="K20" i="67"/>
  <c r="C187" i="71"/>
  <c r="C253" i="70"/>
  <c r="H182" i="70"/>
  <c r="D51" i="70"/>
  <c r="C187" i="69"/>
  <c r="H83" i="71"/>
  <c r="C54" i="69"/>
  <c r="E53" i="69"/>
  <c r="E50" i="68"/>
  <c r="E273" i="68"/>
  <c r="C212" i="67"/>
  <c r="D211" i="67"/>
  <c r="C211" i="67" s="1"/>
  <c r="L181" i="67"/>
  <c r="L51" i="67" s="1"/>
  <c r="C76" i="66"/>
  <c r="D75" i="66"/>
  <c r="C75" i="66" s="1"/>
  <c r="C20" i="63"/>
  <c r="C275" i="70"/>
  <c r="C274" i="70" s="1"/>
  <c r="K272" i="70"/>
  <c r="H26" i="69"/>
  <c r="I52" i="66"/>
  <c r="H53" i="66"/>
  <c r="C76" i="68"/>
  <c r="D75" i="68"/>
  <c r="C75" i="68" s="1"/>
  <c r="G272" i="71"/>
  <c r="H161" i="69"/>
  <c r="J182" i="68"/>
  <c r="H187" i="68"/>
  <c r="H75" i="68"/>
  <c r="C54" i="67"/>
  <c r="D53" i="67"/>
  <c r="C212" i="66"/>
  <c r="D211" i="66"/>
  <c r="C182" i="66"/>
  <c r="C54" i="66"/>
  <c r="D53" i="66"/>
  <c r="H83" i="72"/>
  <c r="F272" i="67"/>
  <c r="F273" i="67"/>
  <c r="C26" i="67"/>
  <c r="H266" i="65"/>
  <c r="J265" i="65"/>
  <c r="H265" i="65" s="1"/>
  <c r="I181" i="64"/>
  <c r="H182" i="64"/>
  <c r="H76" i="64"/>
  <c r="I75" i="64"/>
  <c r="H160" i="63"/>
  <c r="J211" i="65"/>
  <c r="H211" i="65" s="1"/>
  <c r="H212" i="65"/>
  <c r="F52" i="65"/>
  <c r="C182" i="63"/>
  <c r="H160" i="65"/>
  <c r="H26" i="65"/>
  <c r="K20" i="65"/>
  <c r="F272" i="64"/>
  <c r="H212" i="64"/>
  <c r="J211" i="64"/>
  <c r="J272" i="64" s="1"/>
  <c r="H275" i="64"/>
  <c r="H274" i="64" s="1"/>
  <c r="E272" i="62"/>
  <c r="H75" i="67"/>
  <c r="C211" i="64"/>
  <c r="J273" i="63"/>
  <c r="H212" i="62"/>
  <c r="I211" i="62"/>
  <c r="H211" i="62" s="1"/>
  <c r="J182" i="67"/>
  <c r="J272" i="67" s="1"/>
  <c r="H187" i="67"/>
  <c r="J160" i="67"/>
  <c r="H160" i="67" s="1"/>
  <c r="H161" i="67"/>
  <c r="C266" i="66"/>
  <c r="D265" i="66"/>
  <c r="C265" i="66" s="1"/>
  <c r="C20" i="66"/>
  <c r="C83" i="65"/>
  <c r="H275" i="65"/>
  <c r="H274" i="65" s="1"/>
  <c r="C212" i="63"/>
  <c r="E211" i="63"/>
  <c r="C211" i="63" s="1"/>
  <c r="I174" i="63"/>
  <c r="H174" i="63" s="1"/>
  <c r="H275" i="63"/>
  <c r="H274" i="63" s="1"/>
  <c r="H120" i="62"/>
  <c r="C161" i="66"/>
  <c r="D272" i="64"/>
  <c r="E75" i="62"/>
  <c r="K272" i="62"/>
  <c r="F51" i="85" l="1"/>
  <c r="G50" i="84"/>
  <c r="G273" i="84"/>
  <c r="E50" i="84"/>
  <c r="E273" i="84"/>
  <c r="F50" i="82"/>
  <c r="E272" i="82"/>
  <c r="G50" i="82"/>
  <c r="G273" i="82"/>
  <c r="K50" i="80"/>
  <c r="K273" i="80"/>
  <c r="F50" i="79"/>
  <c r="F273" i="79"/>
  <c r="G50" i="79"/>
  <c r="G273" i="79"/>
  <c r="F50" i="78"/>
  <c r="F273" i="78"/>
  <c r="C75" i="77"/>
  <c r="D52" i="77"/>
  <c r="D51" i="77" s="1"/>
  <c r="C182" i="76"/>
  <c r="D181" i="76"/>
  <c r="C181" i="76" s="1"/>
  <c r="I272" i="76"/>
  <c r="H75" i="76"/>
  <c r="H272" i="76" s="1"/>
  <c r="I52" i="76"/>
  <c r="J273" i="76"/>
  <c r="E50" i="76"/>
  <c r="E273" i="76"/>
  <c r="K50" i="76"/>
  <c r="K273" i="76"/>
  <c r="C272" i="75"/>
  <c r="C211" i="75"/>
  <c r="D181" i="75"/>
  <c r="C181" i="75" s="1"/>
  <c r="D272" i="75"/>
  <c r="J273" i="75"/>
  <c r="K273" i="75"/>
  <c r="H211" i="75"/>
  <c r="I181" i="75"/>
  <c r="H181" i="75" s="1"/>
  <c r="F52" i="75"/>
  <c r="F51" i="75" s="1"/>
  <c r="F272" i="75"/>
  <c r="C75" i="75"/>
  <c r="D52" i="75"/>
  <c r="H272" i="74"/>
  <c r="K50" i="74"/>
  <c r="K273" i="74"/>
  <c r="L50" i="74"/>
  <c r="L273" i="74"/>
  <c r="J273" i="74"/>
  <c r="G50" i="73"/>
  <c r="G273" i="73"/>
  <c r="K52" i="72"/>
  <c r="K51" i="72" s="1"/>
  <c r="K50" i="72" s="1"/>
  <c r="E272" i="72"/>
  <c r="L50" i="72"/>
  <c r="L273" i="72"/>
  <c r="I272" i="72"/>
  <c r="F50" i="71"/>
  <c r="F273" i="71"/>
  <c r="H75" i="71"/>
  <c r="F273" i="70"/>
  <c r="L50" i="70"/>
  <c r="L273" i="70"/>
  <c r="J52" i="70"/>
  <c r="J51" i="70" s="1"/>
  <c r="J272" i="70"/>
  <c r="I181" i="70"/>
  <c r="H181" i="70" s="1"/>
  <c r="K272" i="69"/>
  <c r="K273" i="69"/>
  <c r="E181" i="69"/>
  <c r="C181" i="69" s="1"/>
  <c r="D181" i="67"/>
  <c r="C181" i="67" s="1"/>
  <c r="D181" i="66"/>
  <c r="C181" i="66" s="1"/>
  <c r="G50" i="66"/>
  <c r="G273" i="66"/>
  <c r="L51" i="66"/>
  <c r="J272" i="66"/>
  <c r="E51" i="66"/>
  <c r="G50" i="65"/>
  <c r="G273" i="65"/>
  <c r="K273" i="65"/>
  <c r="F181" i="65"/>
  <c r="F51" i="65" s="1"/>
  <c r="C272" i="86"/>
  <c r="K52" i="64"/>
  <c r="K51" i="64" s="1"/>
  <c r="H75" i="64"/>
  <c r="E181" i="63"/>
  <c r="C181" i="63" s="1"/>
  <c r="J50" i="62"/>
  <c r="J273" i="62"/>
  <c r="J24" i="62"/>
  <c r="J20" i="62" s="1"/>
  <c r="D52" i="62"/>
  <c r="D51" i="62" s="1"/>
  <c r="D272" i="62"/>
  <c r="C53" i="62"/>
  <c r="I51" i="87"/>
  <c r="I50" i="87" s="1"/>
  <c r="H50" i="87" s="1"/>
  <c r="I273" i="87"/>
  <c r="H273" i="87" s="1"/>
  <c r="I24" i="87"/>
  <c r="D273" i="87"/>
  <c r="C273" i="87" s="1"/>
  <c r="D50" i="87"/>
  <c r="C50" i="87" s="1"/>
  <c r="C51" i="87"/>
  <c r="J51" i="86"/>
  <c r="D51" i="86"/>
  <c r="C52" i="86"/>
  <c r="H52" i="86"/>
  <c r="I51" i="86"/>
  <c r="F50" i="86"/>
  <c r="F273" i="86"/>
  <c r="L273" i="66"/>
  <c r="L50" i="66"/>
  <c r="L50" i="68"/>
  <c r="L273" i="68"/>
  <c r="C272" i="65"/>
  <c r="C53" i="67"/>
  <c r="C272" i="67" s="1"/>
  <c r="D52" i="67"/>
  <c r="K50" i="62"/>
  <c r="K273" i="62"/>
  <c r="H182" i="83"/>
  <c r="I181" i="83"/>
  <c r="H181" i="83" s="1"/>
  <c r="F272" i="84"/>
  <c r="F181" i="84"/>
  <c r="E272" i="71"/>
  <c r="C211" i="71"/>
  <c r="H53" i="77"/>
  <c r="I52" i="77"/>
  <c r="H211" i="79"/>
  <c r="I272" i="79"/>
  <c r="I51" i="84"/>
  <c r="F272" i="65"/>
  <c r="D273" i="62"/>
  <c r="D50" i="62"/>
  <c r="J181" i="68"/>
  <c r="J272" i="68"/>
  <c r="H182" i="68"/>
  <c r="H272" i="68" s="1"/>
  <c r="H52" i="66"/>
  <c r="I51" i="66"/>
  <c r="L50" i="67"/>
  <c r="L273" i="67"/>
  <c r="D273" i="79"/>
  <c r="D50" i="79"/>
  <c r="I181" i="81"/>
  <c r="C53" i="81"/>
  <c r="D52" i="81"/>
  <c r="H252" i="83"/>
  <c r="I272" i="83"/>
  <c r="C181" i="83"/>
  <c r="H211" i="85"/>
  <c r="I272" i="85"/>
  <c r="K50" i="63"/>
  <c r="K273" i="63"/>
  <c r="C252" i="63"/>
  <c r="E272" i="63"/>
  <c r="C182" i="64"/>
  <c r="D181" i="64"/>
  <c r="C181" i="64" s="1"/>
  <c r="H53" i="63"/>
  <c r="I52" i="63"/>
  <c r="J52" i="65"/>
  <c r="H53" i="65"/>
  <c r="K50" i="70"/>
  <c r="K273" i="70"/>
  <c r="H53" i="71"/>
  <c r="I52" i="71"/>
  <c r="E52" i="72"/>
  <c r="C53" i="72"/>
  <c r="D51" i="74"/>
  <c r="I181" i="79"/>
  <c r="H181" i="79" s="1"/>
  <c r="J181" i="84"/>
  <c r="H181" i="84" s="1"/>
  <c r="C182" i="84"/>
  <c r="D181" i="84"/>
  <c r="C181" i="84" s="1"/>
  <c r="I51" i="65"/>
  <c r="E50" i="75"/>
  <c r="E273" i="75"/>
  <c r="I51" i="67"/>
  <c r="G50" i="70"/>
  <c r="G273" i="70"/>
  <c r="H75" i="70"/>
  <c r="E52" i="71"/>
  <c r="C53" i="71"/>
  <c r="H75" i="69"/>
  <c r="D273" i="71"/>
  <c r="D50" i="71"/>
  <c r="D50" i="72"/>
  <c r="D273" i="72"/>
  <c r="E52" i="74"/>
  <c r="L50" i="80"/>
  <c r="L273" i="80"/>
  <c r="J52" i="81"/>
  <c r="H53" i="81"/>
  <c r="J181" i="81"/>
  <c r="H75" i="84"/>
  <c r="H272" i="84" s="1"/>
  <c r="D51" i="69"/>
  <c r="K50" i="77"/>
  <c r="K273" i="77"/>
  <c r="C53" i="84"/>
  <c r="D52" i="84"/>
  <c r="F50" i="80"/>
  <c r="F273" i="80"/>
  <c r="C75" i="83"/>
  <c r="D272" i="83"/>
  <c r="C211" i="84"/>
  <c r="C272" i="84" s="1"/>
  <c r="D272" i="84"/>
  <c r="D51" i="85"/>
  <c r="D52" i="76"/>
  <c r="C174" i="76"/>
  <c r="C272" i="76" s="1"/>
  <c r="D272" i="76"/>
  <c r="H52" i="85"/>
  <c r="I52" i="72"/>
  <c r="H53" i="72"/>
  <c r="C211" i="83"/>
  <c r="E272" i="83"/>
  <c r="H53" i="62"/>
  <c r="H272" i="62" s="1"/>
  <c r="I52" i="62"/>
  <c r="H75" i="66"/>
  <c r="H181" i="68"/>
  <c r="C211" i="69"/>
  <c r="E272" i="69"/>
  <c r="H252" i="71"/>
  <c r="I272" i="71"/>
  <c r="H53" i="82"/>
  <c r="I52" i="82"/>
  <c r="C53" i="66"/>
  <c r="D52" i="66"/>
  <c r="C211" i="66"/>
  <c r="D272" i="66"/>
  <c r="E52" i="69"/>
  <c r="C53" i="69"/>
  <c r="E181" i="70"/>
  <c r="C181" i="70" s="1"/>
  <c r="D52" i="80"/>
  <c r="I181" i="77"/>
  <c r="H181" i="77" s="1"/>
  <c r="H211" i="80"/>
  <c r="J272" i="80"/>
  <c r="F51" i="81"/>
  <c r="C265" i="81"/>
  <c r="E181" i="81"/>
  <c r="E51" i="81" s="1"/>
  <c r="H53" i="83"/>
  <c r="J52" i="83"/>
  <c r="J51" i="83" s="1"/>
  <c r="K50" i="64"/>
  <c r="K273" i="64"/>
  <c r="H252" i="78"/>
  <c r="I272" i="78"/>
  <c r="C182" i="65"/>
  <c r="D181" i="65"/>
  <c r="D272" i="65"/>
  <c r="G50" i="63"/>
  <c r="G273" i="63"/>
  <c r="J52" i="67"/>
  <c r="H52" i="67" s="1"/>
  <c r="C211" i="73"/>
  <c r="C272" i="73" s="1"/>
  <c r="E272" i="73"/>
  <c r="I52" i="75"/>
  <c r="H160" i="75"/>
  <c r="H272" i="75" s="1"/>
  <c r="I272" i="75"/>
  <c r="C53" i="78"/>
  <c r="D52" i="78"/>
  <c r="C211" i="77"/>
  <c r="C272" i="77" s="1"/>
  <c r="E181" i="77"/>
  <c r="C181" i="77" s="1"/>
  <c r="E272" i="77"/>
  <c r="C53" i="83"/>
  <c r="D52" i="83"/>
  <c r="G50" i="81"/>
  <c r="G273" i="81"/>
  <c r="C75" i="82"/>
  <c r="D52" i="82"/>
  <c r="H182" i="85"/>
  <c r="I181" i="85"/>
  <c r="H181" i="85" s="1"/>
  <c r="H252" i="65"/>
  <c r="J272" i="65"/>
  <c r="C252" i="68"/>
  <c r="C272" i="68" s="1"/>
  <c r="D272" i="68"/>
  <c r="H53" i="69"/>
  <c r="I52" i="69"/>
  <c r="J52" i="84"/>
  <c r="J51" i="84" s="1"/>
  <c r="E52" i="63"/>
  <c r="C53" i="63"/>
  <c r="I181" i="62"/>
  <c r="H181" i="62" s="1"/>
  <c r="J51" i="68"/>
  <c r="H52" i="68"/>
  <c r="I51" i="68"/>
  <c r="C211" i="72"/>
  <c r="C272" i="72" s="1"/>
  <c r="E181" i="72"/>
  <c r="C181" i="72" s="1"/>
  <c r="E51" i="78"/>
  <c r="C75" i="78"/>
  <c r="D272" i="78"/>
  <c r="H211" i="77"/>
  <c r="H272" i="77" s="1"/>
  <c r="I272" i="77"/>
  <c r="C182" i="80"/>
  <c r="C272" i="80" s="1"/>
  <c r="D181" i="80"/>
  <c r="C181" i="80" s="1"/>
  <c r="H252" i="81"/>
  <c r="J272" i="81"/>
  <c r="H53" i="79"/>
  <c r="I52" i="79"/>
  <c r="C75" i="81"/>
  <c r="E52" i="82"/>
  <c r="E51" i="82" s="1"/>
  <c r="C53" i="82"/>
  <c r="C75" i="85"/>
  <c r="E52" i="85"/>
  <c r="C53" i="65"/>
  <c r="D52" i="65"/>
  <c r="D273" i="63"/>
  <c r="D50" i="63"/>
  <c r="E181" i="71"/>
  <c r="C181" i="71" s="1"/>
  <c r="C182" i="82"/>
  <c r="C272" i="82" s="1"/>
  <c r="D181" i="82"/>
  <c r="C181" i="82" s="1"/>
  <c r="J181" i="67"/>
  <c r="H182" i="67"/>
  <c r="H272" i="67" s="1"/>
  <c r="J181" i="64"/>
  <c r="J51" i="64" s="1"/>
  <c r="H211" i="64"/>
  <c r="H53" i="80"/>
  <c r="I52" i="80"/>
  <c r="E51" i="73"/>
  <c r="H211" i="69"/>
  <c r="H272" i="69" s="1"/>
  <c r="I272" i="69"/>
  <c r="H53" i="78"/>
  <c r="I52" i="78"/>
  <c r="C182" i="85"/>
  <c r="C272" i="85" s="1"/>
  <c r="E181" i="85"/>
  <c r="C181" i="85" s="1"/>
  <c r="E272" i="85"/>
  <c r="E52" i="64"/>
  <c r="E51" i="64" s="1"/>
  <c r="E272" i="64"/>
  <c r="H52" i="73"/>
  <c r="I51" i="73"/>
  <c r="H75" i="80"/>
  <c r="I272" i="80"/>
  <c r="C211" i="81"/>
  <c r="D272" i="81"/>
  <c r="J181" i="82"/>
  <c r="H181" i="82" s="1"/>
  <c r="C75" i="64"/>
  <c r="E52" i="62"/>
  <c r="C75" i="62"/>
  <c r="C272" i="62" s="1"/>
  <c r="J181" i="65"/>
  <c r="H181" i="65" s="1"/>
  <c r="E272" i="70"/>
  <c r="D273" i="70"/>
  <c r="D50" i="70"/>
  <c r="G50" i="71"/>
  <c r="G273" i="71"/>
  <c r="H52" i="74"/>
  <c r="I51" i="74"/>
  <c r="E272" i="74"/>
  <c r="E181" i="73"/>
  <c r="C181" i="73" s="1"/>
  <c r="K273" i="81"/>
  <c r="C182" i="81"/>
  <c r="D181" i="81"/>
  <c r="C181" i="81" s="1"/>
  <c r="H75" i="82"/>
  <c r="I272" i="82"/>
  <c r="E52" i="77"/>
  <c r="F52" i="84"/>
  <c r="F51" i="84" s="1"/>
  <c r="E181" i="62"/>
  <c r="C181" i="62" s="1"/>
  <c r="H53" i="64"/>
  <c r="I52" i="64"/>
  <c r="F50" i="64"/>
  <c r="F273" i="64"/>
  <c r="D272" i="67"/>
  <c r="J181" i="66"/>
  <c r="H181" i="66" s="1"/>
  <c r="H182" i="66"/>
  <c r="C53" i="68"/>
  <c r="D52" i="68"/>
  <c r="E52" i="79"/>
  <c r="C53" i="79"/>
  <c r="H75" i="83"/>
  <c r="I52" i="83"/>
  <c r="J272" i="82"/>
  <c r="D52" i="64"/>
  <c r="H75" i="72"/>
  <c r="K51" i="85"/>
  <c r="H211" i="63"/>
  <c r="I272" i="63"/>
  <c r="I272" i="62"/>
  <c r="H181" i="67"/>
  <c r="K272" i="64"/>
  <c r="E273" i="66"/>
  <c r="E50" i="66"/>
  <c r="H252" i="70"/>
  <c r="I272" i="70"/>
  <c r="H53" i="70"/>
  <c r="I52" i="70"/>
  <c r="K52" i="71"/>
  <c r="K51" i="71" s="1"/>
  <c r="K272" i="71"/>
  <c r="G50" i="74"/>
  <c r="G273" i="74"/>
  <c r="C211" i="74"/>
  <c r="C272" i="74" s="1"/>
  <c r="E181" i="74"/>
  <c r="C181" i="74" s="1"/>
  <c r="E272" i="79"/>
  <c r="E181" i="78"/>
  <c r="C181" i="78" s="1"/>
  <c r="C211" i="79"/>
  <c r="C272" i="79" s="1"/>
  <c r="E181" i="79"/>
  <c r="C181" i="79" s="1"/>
  <c r="J181" i="80"/>
  <c r="F272" i="81"/>
  <c r="C252" i="81"/>
  <c r="C272" i="81" s="1"/>
  <c r="E52" i="83"/>
  <c r="J52" i="82"/>
  <c r="J51" i="82" s="1"/>
  <c r="E52" i="70"/>
  <c r="C53" i="70"/>
  <c r="C272" i="70" s="1"/>
  <c r="C52" i="73"/>
  <c r="D51" i="73"/>
  <c r="C211" i="78"/>
  <c r="E272" i="78"/>
  <c r="L50" i="81"/>
  <c r="L273" i="81"/>
  <c r="I272" i="64"/>
  <c r="E181" i="83"/>
  <c r="F50" i="85" l="1"/>
  <c r="F273" i="85"/>
  <c r="H272" i="82"/>
  <c r="H272" i="79"/>
  <c r="C272" i="78"/>
  <c r="D273" i="77"/>
  <c r="D50" i="77"/>
  <c r="I51" i="76"/>
  <c r="H52" i="76"/>
  <c r="D51" i="75"/>
  <c r="C52" i="75"/>
  <c r="F50" i="75"/>
  <c r="F273" i="75"/>
  <c r="E51" i="74"/>
  <c r="E50" i="74" s="1"/>
  <c r="K273" i="72"/>
  <c r="H272" i="70"/>
  <c r="J273" i="70"/>
  <c r="J24" i="70"/>
  <c r="J20" i="70" s="1"/>
  <c r="J50" i="70"/>
  <c r="E51" i="69"/>
  <c r="E50" i="69" s="1"/>
  <c r="C52" i="69"/>
  <c r="H272" i="66"/>
  <c r="J51" i="66"/>
  <c r="J24" i="66" s="1"/>
  <c r="J20" i="66" s="1"/>
  <c r="C272" i="66"/>
  <c r="C181" i="65"/>
  <c r="H272" i="65"/>
  <c r="C272" i="64"/>
  <c r="H272" i="63"/>
  <c r="H51" i="87"/>
  <c r="H24" i="87"/>
  <c r="I20" i="87"/>
  <c r="H20" i="87" s="1"/>
  <c r="J50" i="86"/>
  <c r="J24" i="86"/>
  <c r="J20" i="86" s="1"/>
  <c r="D273" i="86"/>
  <c r="C273" i="86" s="1"/>
  <c r="C51" i="86"/>
  <c r="D50" i="86"/>
  <c r="C50" i="86" s="1"/>
  <c r="H51" i="86"/>
  <c r="I50" i="86"/>
  <c r="H50" i="86" s="1"/>
  <c r="I24" i="86"/>
  <c r="I273" i="86" s="1"/>
  <c r="K50" i="71"/>
  <c r="K273" i="71"/>
  <c r="I51" i="83"/>
  <c r="H52" i="83"/>
  <c r="J50" i="66"/>
  <c r="D51" i="82"/>
  <c r="C52" i="82"/>
  <c r="J51" i="65"/>
  <c r="H52" i="65"/>
  <c r="C51" i="73"/>
  <c r="D50" i="73"/>
  <c r="D273" i="73"/>
  <c r="H52" i="70"/>
  <c r="I51" i="70"/>
  <c r="H272" i="72"/>
  <c r="E51" i="62"/>
  <c r="C52" i="62"/>
  <c r="H52" i="80"/>
  <c r="I51" i="80"/>
  <c r="C52" i="65"/>
  <c r="D51" i="65"/>
  <c r="I50" i="68"/>
  <c r="I24" i="68"/>
  <c r="I273" i="68" s="1"/>
  <c r="H51" i="68"/>
  <c r="C52" i="83"/>
  <c r="D51" i="83"/>
  <c r="J51" i="67"/>
  <c r="H51" i="67" s="1"/>
  <c r="E273" i="81"/>
  <c r="E50" i="81"/>
  <c r="H272" i="80"/>
  <c r="C52" i="66"/>
  <c r="D51" i="66"/>
  <c r="C272" i="69"/>
  <c r="H52" i="72"/>
  <c r="I51" i="72"/>
  <c r="D273" i="69"/>
  <c r="D50" i="69"/>
  <c r="C51" i="69"/>
  <c r="J51" i="81"/>
  <c r="H52" i="81"/>
  <c r="E51" i="71"/>
  <c r="C52" i="71"/>
  <c r="I50" i="67"/>
  <c r="I24" i="67"/>
  <c r="H52" i="63"/>
  <c r="I51" i="63"/>
  <c r="H181" i="81"/>
  <c r="I51" i="81"/>
  <c r="I273" i="84"/>
  <c r="H51" i="84"/>
  <c r="I50" i="84"/>
  <c r="I24" i="84"/>
  <c r="H52" i="77"/>
  <c r="I51" i="77"/>
  <c r="C52" i="67"/>
  <c r="D51" i="67"/>
  <c r="E51" i="70"/>
  <c r="C52" i="70"/>
  <c r="J24" i="64"/>
  <c r="J20" i="64" s="1"/>
  <c r="J50" i="64"/>
  <c r="H52" i="79"/>
  <c r="I51" i="79"/>
  <c r="H52" i="69"/>
  <c r="I51" i="69"/>
  <c r="H272" i="78"/>
  <c r="H52" i="82"/>
  <c r="I51" i="82"/>
  <c r="H52" i="62"/>
  <c r="I51" i="62"/>
  <c r="D51" i="84"/>
  <c r="C52" i="84"/>
  <c r="C52" i="74"/>
  <c r="J50" i="82"/>
  <c r="J24" i="82"/>
  <c r="J20" i="82" s="1"/>
  <c r="J273" i="82"/>
  <c r="H181" i="80"/>
  <c r="J51" i="80"/>
  <c r="C52" i="64"/>
  <c r="D51" i="64"/>
  <c r="F50" i="84"/>
  <c r="F273" i="84"/>
  <c r="E273" i="82"/>
  <c r="E50" i="82"/>
  <c r="E50" i="78"/>
  <c r="E273" i="78"/>
  <c r="E51" i="63"/>
  <c r="C52" i="63"/>
  <c r="D51" i="78"/>
  <c r="C52" i="78"/>
  <c r="H52" i="75"/>
  <c r="I51" i="75"/>
  <c r="E273" i="69"/>
  <c r="I51" i="85"/>
  <c r="D51" i="76"/>
  <c r="C52" i="76"/>
  <c r="I24" i="65"/>
  <c r="I273" i="65" s="1"/>
  <c r="I50" i="65"/>
  <c r="E51" i="72"/>
  <c r="C52" i="72"/>
  <c r="H272" i="83"/>
  <c r="H52" i="84"/>
  <c r="K50" i="85"/>
  <c r="K273" i="85"/>
  <c r="C52" i="68"/>
  <c r="D51" i="68"/>
  <c r="I50" i="73"/>
  <c r="H50" i="73" s="1"/>
  <c r="I24" i="73"/>
  <c r="I273" i="73" s="1"/>
  <c r="H273" i="73" s="1"/>
  <c r="H51" i="73"/>
  <c r="E273" i="74"/>
  <c r="E51" i="83"/>
  <c r="E51" i="79"/>
  <c r="C52" i="79"/>
  <c r="H52" i="64"/>
  <c r="I51" i="64"/>
  <c r="C52" i="77"/>
  <c r="E51" i="77"/>
  <c r="I50" i="74"/>
  <c r="H50" i="74" s="1"/>
  <c r="I24" i="74"/>
  <c r="H51" i="74"/>
  <c r="E50" i="64"/>
  <c r="E24" i="64" s="1"/>
  <c r="E20" i="64" s="1"/>
  <c r="H52" i="78"/>
  <c r="I51" i="78"/>
  <c r="E50" i="73"/>
  <c r="E273" i="73"/>
  <c r="H272" i="64"/>
  <c r="E51" i="85"/>
  <c r="C52" i="85"/>
  <c r="H272" i="81"/>
  <c r="J273" i="68"/>
  <c r="J24" i="68"/>
  <c r="J20" i="68" s="1"/>
  <c r="J50" i="68"/>
  <c r="J50" i="84"/>
  <c r="J24" i="84"/>
  <c r="J20" i="84" s="1"/>
  <c r="J50" i="83"/>
  <c r="J24" i="83"/>
  <c r="J20" i="83" s="1"/>
  <c r="F50" i="81"/>
  <c r="F273" i="81"/>
  <c r="D51" i="80"/>
  <c r="C52" i="80"/>
  <c r="H181" i="64"/>
  <c r="H272" i="71"/>
  <c r="C272" i="83"/>
  <c r="D273" i="85"/>
  <c r="C51" i="85"/>
  <c r="D50" i="85"/>
  <c r="C51" i="74"/>
  <c r="D50" i="74"/>
  <c r="D273" i="74"/>
  <c r="C273" i="74" s="1"/>
  <c r="H52" i="71"/>
  <c r="I51" i="71"/>
  <c r="C272" i="63"/>
  <c r="H272" i="85"/>
  <c r="C52" i="81"/>
  <c r="D51" i="81"/>
  <c r="I24" i="66"/>
  <c r="I273" i="66" s="1"/>
  <c r="H51" i="66"/>
  <c r="I50" i="66"/>
  <c r="H50" i="66" s="1"/>
  <c r="F50" i="65"/>
  <c r="F273" i="65"/>
  <c r="C272" i="71"/>
  <c r="J273" i="84" l="1"/>
  <c r="H50" i="84"/>
  <c r="I24" i="76"/>
  <c r="I273" i="76" s="1"/>
  <c r="H273" i="76" s="1"/>
  <c r="I50" i="76"/>
  <c r="H50" i="76" s="1"/>
  <c r="H51" i="76"/>
  <c r="C51" i="75"/>
  <c r="D50" i="75"/>
  <c r="C50" i="75" s="1"/>
  <c r="D273" i="75"/>
  <c r="C273" i="75" s="1"/>
  <c r="C50" i="74"/>
  <c r="C273" i="73"/>
  <c r="C50" i="69"/>
  <c r="J273" i="86"/>
  <c r="H273" i="86" s="1"/>
  <c r="H24" i="86"/>
  <c r="I20" i="86"/>
  <c r="H20" i="86" s="1"/>
  <c r="I24" i="85"/>
  <c r="H51" i="85"/>
  <c r="I50" i="85"/>
  <c r="H50" i="85" s="1"/>
  <c r="E50" i="63"/>
  <c r="C50" i="63" s="1"/>
  <c r="E273" i="63"/>
  <c r="C273" i="63" s="1"/>
  <c r="C51" i="63"/>
  <c r="D50" i="64"/>
  <c r="C51" i="64"/>
  <c r="D273" i="84"/>
  <c r="C273" i="84" s="1"/>
  <c r="C51" i="84"/>
  <c r="D50" i="84"/>
  <c r="C50" i="84" s="1"/>
  <c r="H51" i="79"/>
  <c r="I50" i="79"/>
  <c r="H50" i="79" s="1"/>
  <c r="I24" i="79"/>
  <c r="I273" i="79" s="1"/>
  <c r="H273" i="79" s="1"/>
  <c r="I273" i="80"/>
  <c r="H51" i="80"/>
  <c r="I50" i="80"/>
  <c r="I24" i="80"/>
  <c r="I273" i="71"/>
  <c r="H273" i="71" s="1"/>
  <c r="H51" i="71"/>
  <c r="I50" i="71"/>
  <c r="H50" i="71" s="1"/>
  <c r="I24" i="71"/>
  <c r="D273" i="80"/>
  <c r="C273" i="80" s="1"/>
  <c r="C51" i="80"/>
  <c r="D50" i="80"/>
  <c r="C50" i="80" s="1"/>
  <c r="H24" i="66"/>
  <c r="I20" i="66"/>
  <c r="H20" i="66" s="1"/>
  <c r="E273" i="85"/>
  <c r="C273" i="85" s="1"/>
  <c r="E50" i="85"/>
  <c r="C50" i="85" s="1"/>
  <c r="H51" i="78"/>
  <c r="I50" i="78"/>
  <c r="H50" i="78" s="1"/>
  <c r="I24" i="78"/>
  <c r="I273" i="78" s="1"/>
  <c r="H273" i="78" s="1"/>
  <c r="D273" i="76"/>
  <c r="C273" i="76" s="1"/>
  <c r="C51" i="76"/>
  <c r="D50" i="76"/>
  <c r="C50" i="76" s="1"/>
  <c r="H51" i="75"/>
  <c r="I50" i="75"/>
  <c r="H50" i="75" s="1"/>
  <c r="I24" i="75"/>
  <c r="I273" i="75" s="1"/>
  <c r="H273" i="75" s="1"/>
  <c r="I273" i="82"/>
  <c r="H273" i="82" s="1"/>
  <c r="H51" i="82"/>
  <c r="I50" i="82"/>
  <c r="H50" i="82" s="1"/>
  <c r="I24" i="82"/>
  <c r="C51" i="67"/>
  <c r="D50" i="67"/>
  <c r="C50" i="67" s="1"/>
  <c r="D273" i="67"/>
  <c r="C273" i="67" s="1"/>
  <c r="H24" i="84"/>
  <c r="I20" i="84"/>
  <c r="H20" i="84" s="1"/>
  <c r="I24" i="81"/>
  <c r="I273" i="81" s="1"/>
  <c r="H51" i="81"/>
  <c r="I50" i="81"/>
  <c r="J50" i="81"/>
  <c r="J24" i="81"/>
  <c r="J20" i="81" s="1"/>
  <c r="I50" i="72"/>
  <c r="H50" i="72" s="1"/>
  <c r="H51" i="72"/>
  <c r="I24" i="72"/>
  <c r="I273" i="72" s="1"/>
  <c r="H273" i="72" s="1"/>
  <c r="J24" i="67"/>
  <c r="J20" i="67" s="1"/>
  <c r="J50" i="67"/>
  <c r="H50" i="67" s="1"/>
  <c r="I20" i="68"/>
  <c r="H20" i="68" s="1"/>
  <c r="H24" i="68"/>
  <c r="E50" i="62"/>
  <c r="C50" i="62" s="1"/>
  <c r="E273" i="62"/>
  <c r="C273" i="62" s="1"/>
  <c r="C51" i="62"/>
  <c r="C51" i="77"/>
  <c r="E50" i="77"/>
  <c r="C50" i="77" s="1"/>
  <c r="E273" i="77"/>
  <c r="C273" i="77" s="1"/>
  <c r="I20" i="67"/>
  <c r="H20" i="67" s="1"/>
  <c r="D273" i="83"/>
  <c r="C51" i="83"/>
  <c r="D50" i="83"/>
  <c r="J50" i="65"/>
  <c r="H50" i="65" s="1"/>
  <c r="J24" i="65"/>
  <c r="J20" i="65" s="1"/>
  <c r="D273" i="81"/>
  <c r="C273" i="81" s="1"/>
  <c r="C51" i="81"/>
  <c r="D50" i="81"/>
  <c r="C50" i="81" s="1"/>
  <c r="E50" i="79"/>
  <c r="C50" i="79" s="1"/>
  <c r="E273" i="79"/>
  <c r="C273" i="79" s="1"/>
  <c r="C51" i="79"/>
  <c r="C51" i="68"/>
  <c r="D50" i="68"/>
  <c r="C50" i="68" s="1"/>
  <c r="D273" i="68"/>
  <c r="C273" i="68" s="1"/>
  <c r="H51" i="65"/>
  <c r="H51" i="62"/>
  <c r="I50" i="62"/>
  <c r="H50" i="62" s="1"/>
  <c r="I24" i="62"/>
  <c r="I273" i="62" s="1"/>
  <c r="H273" i="62" s="1"/>
  <c r="H51" i="77"/>
  <c r="I50" i="77"/>
  <c r="H50" i="77" s="1"/>
  <c r="I24" i="77"/>
  <c r="I273" i="77" s="1"/>
  <c r="H273" i="77" s="1"/>
  <c r="H51" i="63"/>
  <c r="I50" i="63"/>
  <c r="H50" i="63" s="1"/>
  <c r="I24" i="63"/>
  <c r="I273" i="63" s="1"/>
  <c r="H273" i="63" s="1"/>
  <c r="I273" i="67"/>
  <c r="H50" i="68"/>
  <c r="C50" i="73"/>
  <c r="E273" i="71"/>
  <c r="C273" i="71" s="1"/>
  <c r="E50" i="71"/>
  <c r="C50" i="71" s="1"/>
  <c r="C51" i="71"/>
  <c r="H273" i="68"/>
  <c r="I24" i="83"/>
  <c r="H51" i="83"/>
  <c r="I50" i="83"/>
  <c r="H50" i="83" s="1"/>
  <c r="I20" i="74"/>
  <c r="H20" i="74" s="1"/>
  <c r="H24" i="74"/>
  <c r="J273" i="83"/>
  <c r="E273" i="64"/>
  <c r="I273" i="74"/>
  <c r="H273" i="74" s="1"/>
  <c r="I273" i="64"/>
  <c r="H273" i="64" s="1"/>
  <c r="I24" i="64"/>
  <c r="H51" i="64"/>
  <c r="I50" i="64"/>
  <c r="H50" i="64" s="1"/>
  <c r="E50" i="83"/>
  <c r="E273" i="83"/>
  <c r="I20" i="73"/>
  <c r="H20" i="73" s="1"/>
  <c r="H24" i="73"/>
  <c r="E50" i="72"/>
  <c r="C50" i="72" s="1"/>
  <c r="E273" i="72"/>
  <c r="C273" i="72" s="1"/>
  <c r="C51" i="72"/>
  <c r="I20" i="65"/>
  <c r="H20" i="65" s="1"/>
  <c r="D273" i="78"/>
  <c r="C273" i="78" s="1"/>
  <c r="C51" i="78"/>
  <c r="D50" i="78"/>
  <c r="C50" i="78" s="1"/>
  <c r="J50" i="80"/>
  <c r="J24" i="80"/>
  <c r="J20" i="80" s="1"/>
  <c r="J273" i="80"/>
  <c r="H51" i="69"/>
  <c r="I50" i="69"/>
  <c r="H50" i="69" s="1"/>
  <c r="I24" i="69"/>
  <c r="I273" i="69" s="1"/>
  <c r="H273" i="69" s="1"/>
  <c r="J273" i="64"/>
  <c r="E50" i="70"/>
  <c r="C50" i="70" s="1"/>
  <c r="E273" i="70"/>
  <c r="C273" i="70" s="1"/>
  <c r="C51" i="70"/>
  <c r="H273" i="84"/>
  <c r="C273" i="69"/>
  <c r="D273" i="66"/>
  <c r="C273" i="66" s="1"/>
  <c r="C51" i="66"/>
  <c r="D50" i="66"/>
  <c r="C50" i="66" s="1"/>
  <c r="D273" i="65"/>
  <c r="C273" i="65" s="1"/>
  <c r="C51" i="65"/>
  <c r="D50" i="65"/>
  <c r="C50" i="65" s="1"/>
  <c r="H51" i="70"/>
  <c r="I50" i="70"/>
  <c r="H50" i="70" s="1"/>
  <c r="I273" i="70"/>
  <c r="H273" i="70" s="1"/>
  <c r="I24" i="70"/>
  <c r="D273" i="82"/>
  <c r="C273" i="82" s="1"/>
  <c r="C51" i="82"/>
  <c r="D50" i="82"/>
  <c r="C50" i="82" s="1"/>
  <c r="J273" i="66"/>
  <c r="H273" i="66" s="1"/>
  <c r="C273" i="83" l="1"/>
  <c r="H24" i="76"/>
  <c r="I20" i="76"/>
  <c r="H20" i="76" s="1"/>
  <c r="H24" i="67"/>
  <c r="J273" i="67"/>
  <c r="H273" i="67" s="1"/>
  <c r="I20" i="83"/>
  <c r="H20" i="83" s="1"/>
  <c r="H24" i="83"/>
  <c r="H273" i="80"/>
  <c r="I20" i="85"/>
  <c r="H20" i="85" s="1"/>
  <c r="H24" i="85"/>
  <c r="H24" i="64"/>
  <c r="I20" i="64"/>
  <c r="H20" i="64" s="1"/>
  <c r="H24" i="77"/>
  <c r="I20" i="77"/>
  <c r="H20" i="77" s="1"/>
  <c r="J273" i="81"/>
  <c r="H273" i="81" s="1"/>
  <c r="H24" i="81"/>
  <c r="I20" i="81"/>
  <c r="H20" i="81" s="1"/>
  <c r="H24" i="71"/>
  <c r="I20" i="71"/>
  <c r="H20" i="71" s="1"/>
  <c r="H24" i="80"/>
  <c r="I20" i="80"/>
  <c r="H20" i="80" s="1"/>
  <c r="H24" i="79"/>
  <c r="I20" i="79"/>
  <c r="H20" i="79" s="1"/>
  <c r="I273" i="85"/>
  <c r="H273" i="85" s="1"/>
  <c r="I273" i="83"/>
  <c r="H273" i="83" s="1"/>
  <c r="H24" i="63"/>
  <c r="I20" i="63"/>
  <c r="H20" i="63" s="1"/>
  <c r="H24" i="62"/>
  <c r="I20" i="62"/>
  <c r="H20" i="62" s="1"/>
  <c r="C50" i="83"/>
  <c r="H50" i="81"/>
  <c r="H24" i="78"/>
  <c r="I20" i="78"/>
  <c r="H20" i="78" s="1"/>
  <c r="H50" i="80"/>
  <c r="D24" i="64"/>
  <c r="C50" i="64"/>
  <c r="I20" i="69"/>
  <c r="H20" i="69" s="1"/>
  <c r="H24" i="69"/>
  <c r="H24" i="70"/>
  <c r="I20" i="70"/>
  <c r="H20" i="70" s="1"/>
  <c r="H24" i="65"/>
  <c r="J273" i="65"/>
  <c r="H273" i="65" s="1"/>
  <c r="H24" i="72"/>
  <c r="I20" i="72"/>
  <c r="H20" i="72" s="1"/>
  <c r="H24" i="82"/>
  <c r="I20" i="82"/>
  <c r="H20" i="82" s="1"/>
  <c r="H24" i="75"/>
  <c r="I20" i="75"/>
  <c r="H20" i="75" s="1"/>
  <c r="C24" i="64" l="1"/>
  <c r="D20" i="64"/>
  <c r="C20" i="64" s="1"/>
  <c r="D273" i="64"/>
  <c r="C273" i="64" s="1"/>
  <c r="H284" i="61" l="1"/>
  <c r="C284" i="61"/>
  <c r="H283" i="61"/>
  <c r="C283" i="61"/>
  <c r="H282" i="61"/>
  <c r="C282" i="61"/>
  <c r="H281" i="61"/>
  <c r="C281" i="61"/>
  <c r="H280" i="61"/>
  <c r="C280" i="61"/>
  <c r="H279" i="61"/>
  <c r="C279" i="61"/>
  <c r="H278" i="61"/>
  <c r="C278" i="61"/>
  <c r="H277" i="61"/>
  <c r="C277" i="61"/>
  <c r="C276" i="61" s="1"/>
  <c r="L276" i="61"/>
  <c r="K276" i="61"/>
  <c r="J276" i="61"/>
  <c r="I276" i="61"/>
  <c r="H276" i="61"/>
  <c r="G276" i="61"/>
  <c r="F276" i="61"/>
  <c r="E276" i="61"/>
  <c r="D276" i="61"/>
  <c r="H271" i="61"/>
  <c r="C271" i="61"/>
  <c r="H270" i="61"/>
  <c r="C270" i="61"/>
  <c r="L269" i="61"/>
  <c r="K269" i="61"/>
  <c r="J269" i="61"/>
  <c r="I269" i="61"/>
  <c r="G269" i="61"/>
  <c r="F269" i="61"/>
  <c r="E269" i="61"/>
  <c r="C269" i="61" s="1"/>
  <c r="D269" i="61"/>
  <c r="H268" i="61"/>
  <c r="C268" i="61"/>
  <c r="L267" i="61"/>
  <c r="K267" i="61"/>
  <c r="K266" i="61" s="1"/>
  <c r="J267" i="61"/>
  <c r="I267" i="61"/>
  <c r="I266" i="61" s="1"/>
  <c r="G267" i="61"/>
  <c r="G266" i="61" s="1"/>
  <c r="G265" i="61" s="1"/>
  <c r="F267" i="61"/>
  <c r="F266" i="61" s="1"/>
  <c r="F265" i="61" s="1"/>
  <c r="E267" i="61"/>
  <c r="D267" i="61"/>
  <c r="C267" i="61" s="1"/>
  <c r="L266" i="61"/>
  <c r="L265" i="61" s="1"/>
  <c r="E266" i="61"/>
  <c r="E265" i="61" s="1"/>
  <c r="K265" i="61"/>
  <c r="H264" i="61"/>
  <c r="C264" i="61"/>
  <c r="L263" i="61"/>
  <c r="K263" i="61"/>
  <c r="J263" i="61"/>
  <c r="I263" i="61"/>
  <c r="H263" i="61" s="1"/>
  <c r="G263" i="61"/>
  <c r="F263" i="61"/>
  <c r="E263" i="61"/>
  <c r="D263" i="61"/>
  <c r="C263" i="61" s="1"/>
  <c r="H262" i="61"/>
  <c r="C262" i="61"/>
  <c r="H261" i="61"/>
  <c r="C261" i="61"/>
  <c r="H260" i="61"/>
  <c r="C260" i="61"/>
  <c r="H259" i="61"/>
  <c r="C259" i="61"/>
  <c r="H258" i="61"/>
  <c r="C258" i="61"/>
  <c r="L257" i="61"/>
  <c r="L253" i="61" s="1"/>
  <c r="L252" i="61" s="1"/>
  <c r="K257" i="61"/>
  <c r="J257" i="61"/>
  <c r="I257" i="61"/>
  <c r="G257" i="61"/>
  <c r="G253" i="61" s="1"/>
  <c r="F257" i="61"/>
  <c r="E257" i="61"/>
  <c r="D257" i="61"/>
  <c r="C257" i="61"/>
  <c r="H256" i="61"/>
  <c r="C256" i="61"/>
  <c r="H255" i="61"/>
  <c r="C255" i="61"/>
  <c r="H254" i="61"/>
  <c r="C254" i="61"/>
  <c r="K253" i="61"/>
  <c r="K252" i="61" s="1"/>
  <c r="J253" i="61"/>
  <c r="I253" i="61"/>
  <c r="F253" i="61"/>
  <c r="E253" i="61"/>
  <c r="E252" i="61" s="1"/>
  <c r="D253" i="61"/>
  <c r="J252" i="61"/>
  <c r="I252" i="61"/>
  <c r="F252" i="61"/>
  <c r="H251" i="61"/>
  <c r="C251" i="61"/>
  <c r="L250" i="61"/>
  <c r="K250" i="61"/>
  <c r="J250" i="61"/>
  <c r="I250" i="61"/>
  <c r="G250" i="61"/>
  <c r="F250" i="61"/>
  <c r="E250" i="61"/>
  <c r="C250" i="61" s="1"/>
  <c r="D250" i="61"/>
  <c r="H249" i="61"/>
  <c r="C249" i="61"/>
  <c r="H248" i="61"/>
  <c r="C248" i="61"/>
  <c r="H247" i="61"/>
  <c r="C247" i="61"/>
  <c r="H246" i="61"/>
  <c r="C246" i="61"/>
  <c r="L245" i="61"/>
  <c r="K245" i="61"/>
  <c r="J245" i="61"/>
  <c r="J240" i="61" s="1"/>
  <c r="J211" i="61" s="1"/>
  <c r="I245" i="61"/>
  <c r="G245" i="61"/>
  <c r="F245" i="61"/>
  <c r="E245" i="61"/>
  <c r="C245" i="61" s="1"/>
  <c r="D245" i="61"/>
  <c r="H244" i="61"/>
  <c r="C244" i="61"/>
  <c r="H243" i="61"/>
  <c r="C243" i="61"/>
  <c r="H242" i="61"/>
  <c r="C242" i="61"/>
  <c r="L241" i="61"/>
  <c r="K241" i="61"/>
  <c r="K240" i="61" s="1"/>
  <c r="J241" i="61"/>
  <c r="I241" i="61"/>
  <c r="G241" i="61"/>
  <c r="F241" i="61"/>
  <c r="E241" i="61"/>
  <c r="D241" i="61"/>
  <c r="C241" i="61" s="1"/>
  <c r="L240" i="61"/>
  <c r="I240" i="61"/>
  <c r="F240" i="61"/>
  <c r="H239" i="61"/>
  <c r="C239" i="61"/>
  <c r="H238" i="61"/>
  <c r="C238" i="61"/>
  <c r="H237" i="61"/>
  <c r="C237" i="61"/>
  <c r="H236" i="61"/>
  <c r="C236" i="61"/>
  <c r="H235" i="61"/>
  <c r="C235" i="61"/>
  <c r="H234" i="61"/>
  <c r="C234" i="61"/>
  <c r="L233" i="61"/>
  <c r="L232" i="61" s="1"/>
  <c r="L211" i="61" s="1"/>
  <c r="K233" i="61"/>
  <c r="K232" i="61" s="1"/>
  <c r="J233" i="61"/>
  <c r="I233" i="61"/>
  <c r="G233" i="61"/>
  <c r="G232" i="61" s="1"/>
  <c r="F233" i="61"/>
  <c r="E233" i="61"/>
  <c r="D233" i="61"/>
  <c r="C233" i="61"/>
  <c r="J232" i="61"/>
  <c r="I232" i="61"/>
  <c r="F232" i="61"/>
  <c r="E232" i="61"/>
  <c r="D232" i="61"/>
  <c r="H231" i="61"/>
  <c r="C231" i="61"/>
  <c r="H230" i="61"/>
  <c r="C230" i="61"/>
  <c r="H229" i="61"/>
  <c r="C229" i="61"/>
  <c r="H228" i="61"/>
  <c r="C228" i="61"/>
  <c r="L227" i="61"/>
  <c r="K227" i="61"/>
  <c r="H227" i="61" s="1"/>
  <c r="J227" i="61"/>
  <c r="I227" i="61"/>
  <c r="G227" i="61"/>
  <c r="F227" i="61"/>
  <c r="E227" i="61"/>
  <c r="C227" i="61" s="1"/>
  <c r="D227" i="61"/>
  <c r="H226" i="61"/>
  <c r="C226" i="61"/>
  <c r="H225" i="61"/>
  <c r="C225" i="61"/>
  <c r="H224" i="61"/>
  <c r="C224" i="61"/>
  <c r="H223" i="61"/>
  <c r="C223" i="61"/>
  <c r="H222" i="61"/>
  <c r="C222" i="61"/>
  <c r="H221" i="61"/>
  <c r="C221" i="61"/>
  <c r="H220" i="61"/>
  <c r="C220" i="61"/>
  <c r="L219" i="61"/>
  <c r="K219" i="61"/>
  <c r="J219" i="61"/>
  <c r="I219" i="61"/>
  <c r="G219" i="61"/>
  <c r="F219" i="61"/>
  <c r="E219" i="61"/>
  <c r="D219" i="61"/>
  <c r="C219" i="61" s="1"/>
  <c r="H218" i="61"/>
  <c r="C218" i="61"/>
  <c r="H217" i="61"/>
  <c r="C217" i="61"/>
  <c r="L216" i="61"/>
  <c r="K216" i="61"/>
  <c r="J216" i="61"/>
  <c r="I216" i="61"/>
  <c r="G216" i="61"/>
  <c r="F216" i="61"/>
  <c r="F212" i="61" s="1"/>
  <c r="F211" i="61" s="1"/>
  <c r="E216" i="61"/>
  <c r="D216" i="61"/>
  <c r="H215" i="61"/>
  <c r="C215" i="61"/>
  <c r="L214" i="61"/>
  <c r="K214" i="61"/>
  <c r="J214" i="61"/>
  <c r="I214" i="61"/>
  <c r="H214" i="61" s="1"/>
  <c r="G214" i="61"/>
  <c r="F214" i="61"/>
  <c r="E214" i="61"/>
  <c r="D214" i="61"/>
  <c r="D212" i="61" s="1"/>
  <c r="H213" i="61"/>
  <c r="C213" i="61"/>
  <c r="L212" i="61"/>
  <c r="J212" i="61"/>
  <c r="H210" i="61"/>
  <c r="C210" i="61"/>
  <c r="H209" i="61"/>
  <c r="C209" i="61"/>
  <c r="L208" i="61"/>
  <c r="K208" i="61"/>
  <c r="J208" i="61"/>
  <c r="I208" i="61"/>
  <c r="G208" i="61"/>
  <c r="F208" i="61"/>
  <c r="E208" i="61"/>
  <c r="D208" i="61"/>
  <c r="H207" i="61"/>
  <c r="C207" i="61"/>
  <c r="H206" i="61"/>
  <c r="C206" i="61"/>
  <c r="H205" i="61"/>
  <c r="C205" i="61"/>
  <c r="H204" i="61"/>
  <c r="C204" i="61"/>
  <c r="H203" i="61"/>
  <c r="C203" i="61"/>
  <c r="H202" i="61"/>
  <c r="C202" i="61"/>
  <c r="H201" i="61"/>
  <c r="C201" i="61"/>
  <c r="H200" i="61"/>
  <c r="C200" i="61"/>
  <c r="L199" i="61"/>
  <c r="K199" i="61"/>
  <c r="H199" i="61" s="1"/>
  <c r="J199" i="61"/>
  <c r="I199" i="61"/>
  <c r="G199" i="61"/>
  <c r="F199" i="61"/>
  <c r="C199" i="61" s="1"/>
  <c r="E199" i="61"/>
  <c r="D199" i="61"/>
  <c r="H198" i="61"/>
  <c r="C198" i="61"/>
  <c r="H197" i="61"/>
  <c r="C197" i="61"/>
  <c r="H196" i="61"/>
  <c r="C196" i="61"/>
  <c r="H195" i="61"/>
  <c r="C195" i="61"/>
  <c r="H194" i="61"/>
  <c r="C194" i="61"/>
  <c r="H193" i="61"/>
  <c r="C193" i="61"/>
  <c r="H192" i="61"/>
  <c r="C192" i="61"/>
  <c r="H191" i="61"/>
  <c r="C191" i="61"/>
  <c r="H190" i="61"/>
  <c r="C190" i="61"/>
  <c r="H189" i="61"/>
  <c r="C189" i="61"/>
  <c r="L188" i="61"/>
  <c r="K188" i="61"/>
  <c r="J188" i="61"/>
  <c r="J187" i="61" s="1"/>
  <c r="I188" i="61"/>
  <c r="G188" i="61"/>
  <c r="G187" i="61" s="1"/>
  <c r="F188" i="61"/>
  <c r="E188" i="61"/>
  <c r="D188" i="61"/>
  <c r="L187" i="61"/>
  <c r="D187" i="61"/>
  <c r="H186" i="61"/>
  <c r="C186" i="61"/>
  <c r="H185" i="61"/>
  <c r="C185" i="61"/>
  <c r="H184" i="61"/>
  <c r="C184" i="61"/>
  <c r="L183" i="61"/>
  <c r="K183" i="61"/>
  <c r="J183" i="61"/>
  <c r="I183" i="61"/>
  <c r="G183" i="61"/>
  <c r="F183" i="61"/>
  <c r="E183" i="61"/>
  <c r="C183" i="61" s="1"/>
  <c r="D183" i="61"/>
  <c r="H180" i="61"/>
  <c r="C180" i="61"/>
  <c r="L179" i="61"/>
  <c r="L178" i="61" s="1"/>
  <c r="K179" i="61"/>
  <c r="J179" i="61"/>
  <c r="J178" i="61" s="1"/>
  <c r="I179" i="61"/>
  <c r="I178" i="61" s="1"/>
  <c r="G179" i="61"/>
  <c r="G178" i="61" s="1"/>
  <c r="F179" i="61"/>
  <c r="E179" i="61"/>
  <c r="E178" i="61" s="1"/>
  <c r="D179" i="61"/>
  <c r="D178" i="61" s="1"/>
  <c r="F178" i="61"/>
  <c r="H177" i="61"/>
  <c r="C177" i="61"/>
  <c r="H176" i="61"/>
  <c r="C176" i="61"/>
  <c r="L175" i="61"/>
  <c r="L174" i="61" s="1"/>
  <c r="K175" i="61"/>
  <c r="J175" i="61"/>
  <c r="I175" i="61"/>
  <c r="G175" i="61"/>
  <c r="G174" i="61" s="1"/>
  <c r="F175" i="61"/>
  <c r="E175" i="61"/>
  <c r="D175" i="61"/>
  <c r="F174" i="61"/>
  <c r="H173" i="61"/>
  <c r="C173" i="61"/>
  <c r="H172" i="61"/>
  <c r="C172" i="61"/>
  <c r="L171" i="61"/>
  <c r="K171" i="61"/>
  <c r="J171" i="61"/>
  <c r="I171" i="61"/>
  <c r="G171" i="61"/>
  <c r="F171" i="61"/>
  <c r="E171" i="61"/>
  <c r="C171" i="61" s="1"/>
  <c r="D171" i="61"/>
  <c r="H170" i="61"/>
  <c r="C170" i="61"/>
  <c r="H169" i="61"/>
  <c r="C169" i="61"/>
  <c r="H168" i="61"/>
  <c r="C168" i="61"/>
  <c r="H167" i="61"/>
  <c r="C167" i="61"/>
  <c r="L166" i="61"/>
  <c r="K166" i="61"/>
  <c r="J166" i="61"/>
  <c r="I166" i="61"/>
  <c r="G166" i="61"/>
  <c r="F166" i="61"/>
  <c r="F161" i="61" s="1"/>
  <c r="F160" i="61" s="1"/>
  <c r="E166" i="61"/>
  <c r="D166" i="61"/>
  <c r="H165" i="61"/>
  <c r="C165" i="61"/>
  <c r="H164" i="61"/>
  <c r="C164" i="61"/>
  <c r="H163" i="61"/>
  <c r="C163" i="61"/>
  <c r="L162" i="61"/>
  <c r="K162" i="61"/>
  <c r="J162" i="61"/>
  <c r="J161" i="61" s="1"/>
  <c r="J160" i="61" s="1"/>
  <c r="I162" i="61"/>
  <c r="G162" i="61"/>
  <c r="F162" i="61"/>
  <c r="D162" i="61"/>
  <c r="L161" i="61"/>
  <c r="D161" i="61"/>
  <c r="L160" i="61"/>
  <c r="D160" i="61"/>
  <c r="H159" i="61"/>
  <c r="C159" i="61"/>
  <c r="H158" i="61"/>
  <c r="C158" i="61"/>
  <c r="H157" i="61"/>
  <c r="C157" i="61"/>
  <c r="H156" i="61"/>
  <c r="C156" i="61"/>
  <c r="H155" i="61"/>
  <c r="C155" i="61"/>
  <c r="H154" i="61"/>
  <c r="C154" i="61"/>
  <c r="L153" i="61"/>
  <c r="K153" i="61"/>
  <c r="J153" i="61"/>
  <c r="J152" i="61" s="1"/>
  <c r="I153" i="61"/>
  <c r="G153" i="61"/>
  <c r="G152" i="61" s="1"/>
  <c r="F153" i="61"/>
  <c r="E153" i="61"/>
  <c r="E152" i="61" s="1"/>
  <c r="D153" i="61"/>
  <c r="L152" i="61"/>
  <c r="K152" i="61"/>
  <c r="F152" i="61"/>
  <c r="D152" i="61"/>
  <c r="H151" i="61"/>
  <c r="C151" i="61"/>
  <c r="H150" i="61"/>
  <c r="C150" i="61"/>
  <c r="H149" i="61"/>
  <c r="C149" i="61"/>
  <c r="H148" i="61"/>
  <c r="C148" i="61"/>
  <c r="L147" i="61"/>
  <c r="K147" i="61"/>
  <c r="J147" i="61"/>
  <c r="I147" i="61"/>
  <c r="H147" i="61" s="1"/>
  <c r="G147" i="61"/>
  <c r="F147" i="61"/>
  <c r="E147" i="61"/>
  <c r="D147" i="61"/>
  <c r="C147" i="61" s="1"/>
  <c r="H146" i="61"/>
  <c r="C146" i="61"/>
  <c r="H145" i="61"/>
  <c r="C145" i="61"/>
  <c r="H144" i="61"/>
  <c r="C144" i="61"/>
  <c r="H143" i="61"/>
  <c r="C143" i="61"/>
  <c r="H142" i="61"/>
  <c r="C142" i="61"/>
  <c r="H141" i="61"/>
  <c r="C141" i="61"/>
  <c r="H140" i="61"/>
  <c r="C140" i="61"/>
  <c r="H139" i="61"/>
  <c r="C139" i="61"/>
  <c r="L138" i="61"/>
  <c r="K138" i="61"/>
  <c r="J138" i="61"/>
  <c r="I138" i="61"/>
  <c r="G138" i="61"/>
  <c r="F138" i="61"/>
  <c r="E138" i="61"/>
  <c r="D138" i="61"/>
  <c r="C138" i="61" s="1"/>
  <c r="H137" i="61"/>
  <c r="C137" i="61"/>
  <c r="H136" i="61"/>
  <c r="C136" i="61"/>
  <c r="H135" i="61"/>
  <c r="C135" i="61"/>
  <c r="L134" i="61"/>
  <c r="L120" i="61" s="1"/>
  <c r="K134" i="61"/>
  <c r="J134" i="61"/>
  <c r="I134" i="61"/>
  <c r="G134" i="61"/>
  <c r="F134" i="61"/>
  <c r="E134" i="61"/>
  <c r="D134" i="61"/>
  <c r="C134" i="61"/>
  <c r="H133" i="61"/>
  <c r="C133" i="61"/>
  <c r="H132" i="61"/>
  <c r="C132" i="61"/>
  <c r="L131" i="61"/>
  <c r="K131" i="61"/>
  <c r="J131" i="61"/>
  <c r="I131" i="61"/>
  <c r="H131" i="61" s="1"/>
  <c r="G131" i="61"/>
  <c r="F131" i="61"/>
  <c r="E131" i="61"/>
  <c r="D131" i="61"/>
  <c r="C131" i="61" s="1"/>
  <c r="H130" i="61"/>
  <c r="C130" i="61"/>
  <c r="H129" i="61"/>
  <c r="C129" i="61"/>
  <c r="H128" i="61"/>
  <c r="C128" i="61"/>
  <c r="H127" i="61"/>
  <c r="C127" i="61"/>
  <c r="L126" i="61"/>
  <c r="K126" i="61"/>
  <c r="J126" i="61"/>
  <c r="I126" i="61"/>
  <c r="G126" i="61"/>
  <c r="F126" i="61"/>
  <c r="E126" i="61"/>
  <c r="D126" i="61"/>
  <c r="C126" i="61" s="1"/>
  <c r="H125" i="61"/>
  <c r="C125" i="61"/>
  <c r="H124" i="61"/>
  <c r="C124" i="61"/>
  <c r="H123" i="61"/>
  <c r="C123" i="61"/>
  <c r="H122" i="61"/>
  <c r="C122" i="61"/>
  <c r="L121" i="61"/>
  <c r="K121" i="61"/>
  <c r="J121" i="61"/>
  <c r="J120" i="61" s="1"/>
  <c r="I121" i="61"/>
  <c r="G121" i="61"/>
  <c r="F121" i="61"/>
  <c r="F120" i="61" s="1"/>
  <c r="E121" i="61"/>
  <c r="E120" i="61" s="1"/>
  <c r="D121" i="61"/>
  <c r="H119" i="61"/>
  <c r="C119" i="61"/>
  <c r="H118" i="61"/>
  <c r="C118" i="61"/>
  <c r="H117" i="61"/>
  <c r="C117" i="61"/>
  <c r="H116" i="61"/>
  <c r="C116" i="61"/>
  <c r="H115" i="61"/>
  <c r="C115" i="61"/>
  <c r="L114" i="61"/>
  <c r="K114" i="61"/>
  <c r="J114" i="61"/>
  <c r="I114" i="61"/>
  <c r="G114" i="61"/>
  <c r="F114" i="61"/>
  <c r="E114" i="61"/>
  <c r="C114" i="61" s="1"/>
  <c r="D114" i="61"/>
  <c r="H113" i="61"/>
  <c r="C113" i="61"/>
  <c r="H112" i="61"/>
  <c r="C112" i="61"/>
  <c r="H111" i="61"/>
  <c r="C111" i="61"/>
  <c r="H110" i="61"/>
  <c r="C110" i="61"/>
  <c r="H109" i="61"/>
  <c r="C109" i="61"/>
  <c r="L108" i="61"/>
  <c r="K108" i="61"/>
  <c r="J108" i="61"/>
  <c r="I108" i="61"/>
  <c r="G108" i="61"/>
  <c r="F108" i="61"/>
  <c r="E108" i="61"/>
  <c r="D108" i="61"/>
  <c r="C108" i="61" s="1"/>
  <c r="H107" i="61"/>
  <c r="C107" i="61"/>
  <c r="H106" i="61"/>
  <c r="C106" i="61"/>
  <c r="H105" i="61"/>
  <c r="C105" i="61"/>
  <c r="H104" i="61"/>
  <c r="C104" i="61"/>
  <c r="H103" i="61"/>
  <c r="C103" i="61"/>
  <c r="H102" i="61"/>
  <c r="C102" i="61"/>
  <c r="H101" i="61"/>
  <c r="C101" i="61"/>
  <c r="H100" i="61"/>
  <c r="C100" i="61"/>
  <c r="L99" i="61"/>
  <c r="K99" i="61"/>
  <c r="J99" i="61"/>
  <c r="I99" i="61"/>
  <c r="G99" i="61"/>
  <c r="F99" i="61"/>
  <c r="E99" i="61"/>
  <c r="D99" i="61"/>
  <c r="H98" i="61"/>
  <c r="C98" i="61"/>
  <c r="H97" i="61"/>
  <c r="C97" i="61"/>
  <c r="H96" i="61"/>
  <c r="C96" i="61"/>
  <c r="H95" i="61"/>
  <c r="C95" i="61"/>
  <c r="H94" i="61"/>
  <c r="C94" i="61"/>
  <c r="H93" i="61"/>
  <c r="C93" i="61"/>
  <c r="H92" i="61"/>
  <c r="C92" i="61"/>
  <c r="L91" i="61"/>
  <c r="K91" i="61"/>
  <c r="J91" i="61"/>
  <c r="I91" i="61"/>
  <c r="G91" i="61"/>
  <c r="F91" i="61"/>
  <c r="E91" i="61"/>
  <c r="D91" i="61"/>
  <c r="H90" i="61"/>
  <c r="C90" i="61"/>
  <c r="H89" i="61"/>
  <c r="C89" i="61"/>
  <c r="H88" i="61"/>
  <c r="C88" i="61"/>
  <c r="H87" i="61"/>
  <c r="C87" i="61"/>
  <c r="H86" i="61"/>
  <c r="C86" i="61"/>
  <c r="L85" i="61"/>
  <c r="K85" i="61"/>
  <c r="J85" i="61"/>
  <c r="J83" i="61" s="1"/>
  <c r="I85" i="61"/>
  <c r="G85" i="61"/>
  <c r="F85" i="61"/>
  <c r="F83" i="61" s="1"/>
  <c r="E85" i="61"/>
  <c r="D85" i="61"/>
  <c r="H84" i="61"/>
  <c r="C84" i="61"/>
  <c r="L83" i="61"/>
  <c r="H82" i="61"/>
  <c r="C82" i="61"/>
  <c r="H81" i="61"/>
  <c r="C81" i="61"/>
  <c r="L80" i="61"/>
  <c r="L76" i="61" s="1"/>
  <c r="L75" i="61" s="1"/>
  <c r="K80" i="61"/>
  <c r="J80" i="61"/>
  <c r="I80" i="61"/>
  <c r="G80" i="61"/>
  <c r="G76" i="61" s="1"/>
  <c r="F80" i="61"/>
  <c r="E80" i="61"/>
  <c r="D80" i="61"/>
  <c r="H79" i="61"/>
  <c r="C79" i="61"/>
  <c r="H78" i="61"/>
  <c r="C78" i="61"/>
  <c r="L77" i="61"/>
  <c r="K77" i="61"/>
  <c r="J77" i="61"/>
  <c r="J76" i="61" s="1"/>
  <c r="I77" i="61"/>
  <c r="G77" i="61"/>
  <c r="F77" i="61"/>
  <c r="F76" i="61" s="1"/>
  <c r="E77" i="61"/>
  <c r="D77" i="61"/>
  <c r="D76" i="61" s="1"/>
  <c r="H74" i="61"/>
  <c r="C74" i="61"/>
  <c r="H73" i="61"/>
  <c r="C73" i="61"/>
  <c r="H72" i="61"/>
  <c r="C72" i="61"/>
  <c r="H71" i="61"/>
  <c r="C71" i="61"/>
  <c r="H70" i="61"/>
  <c r="C70" i="61"/>
  <c r="L69" i="61"/>
  <c r="K69" i="61"/>
  <c r="J69" i="61"/>
  <c r="J67" i="61" s="1"/>
  <c r="I69" i="61"/>
  <c r="G69" i="61"/>
  <c r="F69" i="61"/>
  <c r="E69" i="61"/>
  <c r="E67" i="61" s="1"/>
  <c r="E53" i="61" s="1"/>
  <c r="D69" i="61"/>
  <c r="H68" i="61"/>
  <c r="C68" i="61"/>
  <c r="L67" i="61"/>
  <c r="L53" i="61" s="1"/>
  <c r="K67" i="61"/>
  <c r="I67" i="61"/>
  <c r="G67" i="61"/>
  <c r="F67" i="61"/>
  <c r="D67" i="61"/>
  <c r="H66" i="61"/>
  <c r="C66" i="61"/>
  <c r="H65" i="61"/>
  <c r="C65" i="61"/>
  <c r="H64" i="61"/>
  <c r="C64" i="61"/>
  <c r="H63" i="61"/>
  <c r="C63" i="61"/>
  <c r="H62" i="61"/>
  <c r="C62" i="61"/>
  <c r="H61" i="61"/>
  <c r="C61" i="61"/>
  <c r="H60" i="61"/>
  <c r="C60" i="61"/>
  <c r="H59" i="61"/>
  <c r="C59" i="61"/>
  <c r="L58" i="61"/>
  <c r="K58" i="61"/>
  <c r="H58" i="61" s="1"/>
  <c r="J58" i="61"/>
  <c r="I58" i="61"/>
  <c r="G58" i="61"/>
  <c r="F58" i="61"/>
  <c r="E58" i="61"/>
  <c r="D58" i="61"/>
  <c r="H57" i="61"/>
  <c r="C57" i="61"/>
  <c r="H56" i="61"/>
  <c r="C56" i="61"/>
  <c r="L55" i="61"/>
  <c r="K55" i="61"/>
  <c r="J55" i="61"/>
  <c r="I55" i="61"/>
  <c r="G55" i="61"/>
  <c r="F55" i="61"/>
  <c r="F54" i="61" s="1"/>
  <c r="F53" i="61" s="1"/>
  <c r="E55" i="61"/>
  <c r="E54" i="61" s="1"/>
  <c r="D55" i="61"/>
  <c r="L54" i="61"/>
  <c r="K54" i="61"/>
  <c r="K53" i="61" s="1"/>
  <c r="J54" i="61"/>
  <c r="J53" i="61" s="1"/>
  <c r="G54" i="61"/>
  <c r="D54" i="61"/>
  <c r="D53" i="61" s="1"/>
  <c r="H47" i="61"/>
  <c r="C47" i="61"/>
  <c r="H46" i="61"/>
  <c r="C46" i="61"/>
  <c r="L45" i="61"/>
  <c r="H45" i="61" s="1"/>
  <c r="G45" i="61"/>
  <c r="C45" i="61" s="1"/>
  <c r="H44" i="61"/>
  <c r="C44" i="61"/>
  <c r="K43" i="61"/>
  <c r="J43" i="61"/>
  <c r="I43" i="61"/>
  <c r="F43" i="61"/>
  <c r="E43" i="61"/>
  <c r="C43" i="61" s="1"/>
  <c r="D43" i="61"/>
  <c r="H42" i="61"/>
  <c r="C42" i="61"/>
  <c r="I41" i="61"/>
  <c r="H41" i="61" s="1"/>
  <c r="D41" i="61"/>
  <c r="C41" i="61" s="1"/>
  <c r="H40" i="61"/>
  <c r="C40" i="61"/>
  <c r="H39" i="61"/>
  <c r="C39" i="61"/>
  <c r="H38" i="61"/>
  <c r="C38" i="61"/>
  <c r="H37" i="61"/>
  <c r="C37" i="61"/>
  <c r="K36" i="61"/>
  <c r="H36" i="61" s="1"/>
  <c r="F36" i="61"/>
  <c r="C36" i="61" s="1"/>
  <c r="H35" i="61"/>
  <c r="C35" i="61"/>
  <c r="H34" i="61"/>
  <c r="C34" i="61"/>
  <c r="K33" i="61"/>
  <c r="H33" i="61" s="1"/>
  <c r="F33" i="61"/>
  <c r="C33" i="61" s="1"/>
  <c r="H32" i="61"/>
  <c r="C32" i="61"/>
  <c r="K31" i="61"/>
  <c r="H31" i="61"/>
  <c r="F31" i="61"/>
  <c r="C31" i="61" s="1"/>
  <c r="H30" i="61"/>
  <c r="C30" i="61"/>
  <c r="H29" i="61"/>
  <c r="C29" i="61"/>
  <c r="H28" i="61"/>
  <c r="C28" i="61"/>
  <c r="K27" i="61"/>
  <c r="H27" i="61" s="1"/>
  <c r="F27" i="61"/>
  <c r="C27" i="61" s="1"/>
  <c r="F26" i="61"/>
  <c r="C26" i="61" s="1"/>
  <c r="H25" i="61"/>
  <c r="C25" i="61"/>
  <c r="H23" i="61"/>
  <c r="C23" i="61"/>
  <c r="H22" i="61"/>
  <c r="C22" i="61"/>
  <c r="L21" i="61"/>
  <c r="L275" i="61" s="1"/>
  <c r="L274" i="61" s="1"/>
  <c r="K21" i="61"/>
  <c r="K275" i="61" s="1"/>
  <c r="K274" i="61" s="1"/>
  <c r="J21" i="61"/>
  <c r="J275" i="61" s="1"/>
  <c r="J274" i="61" s="1"/>
  <c r="I21" i="61"/>
  <c r="I275" i="61" s="1"/>
  <c r="I274" i="61" s="1"/>
  <c r="G21" i="61"/>
  <c r="G20" i="61" s="1"/>
  <c r="F21" i="61"/>
  <c r="F275" i="61" s="1"/>
  <c r="F274" i="61" s="1"/>
  <c r="E21" i="61"/>
  <c r="E275" i="61" s="1"/>
  <c r="E274" i="61" s="1"/>
  <c r="D21" i="61"/>
  <c r="D275" i="61" s="1"/>
  <c r="D274" i="61" s="1"/>
  <c r="L20" i="61"/>
  <c r="L52" i="61" l="1"/>
  <c r="E174" i="61"/>
  <c r="J174" i="61"/>
  <c r="C178" i="61"/>
  <c r="C58" i="61"/>
  <c r="H67" i="61"/>
  <c r="D83" i="61"/>
  <c r="D75" i="61" s="1"/>
  <c r="H91" i="61"/>
  <c r="H114" i="61"/>
  <c r="D120" i="61"/>
  <c r="C153" i="61"/>
  <c r="H171" i="61"/>
  <c r="C214" i="61"/>
  <c r="D240" i="61"/>
  <c r="D211" i="61" s="1"/>
  <c r="D252" i="61"/>
  <c r="H257" i="61"/>
  <c r="K26" i="61"/>
  <c r="G53" i="61"/>
  <c r="C55" i="61"/>
  <c r="F75" i="61"/>
  <c r="F52" i="61" s="1"/>
  <c r="C91" i="61"/>
  <c r="H126" i="61"/>
  <c r="H138" i="61"/>
  <c r="C152" i="61"/>
  <c r="H166" i="61"/>
  <c r="C175" i="61"/>
  <c r="L182" i="61"/>
  <c r="J182" i="61"/>
  <c r="H208" i="61"/>
  <c r="H216" i="61"/>
  <c r="G212" i="61"/>
  <c r="E240" i="61"/>
  <c r="C80" i="61"/>
  <c r="H43" i="61"/>
  <c r="H69" i="61"/>
  <c r="H80" i="61"/>
  <c r="C85" i="61"/>
  <c r="H85" i="61"/>
  <c r="C99" i="61"/>
  <c r="H99" i="61"/>
  <c r="C121" i="61"/>
  <c r="G120" i="61"/>
  <c r="C120" i="61" s="1"/>
  <c r="H134" i="61"/>
  <c r="G161" i="61"/>
  <c r="G160" i="61" s="1"/>
  <c r="C166" i="61"/>
  <c r="C179" i="61"/>
  <c r="D182" i="61"/>
  <c r="K187" i="61"/>
  <c r="F187" i="61"/>
  <c r="F182" i="61" s="1"/>
  <c r="F181" i="61" s="1"/>
  <c r="C208" i="61"/>
  <c r="C216" i="61"/>
  <c r="C232" i="61"/>
  <c r="H245" i="61"/>
  <c r="H250" i="61"/>
  <c r="D266" i="61"/>
  <c r="G252" i="61"/>
  <c r="C253" i="61"/>
  <c r="H26" i="61"/>
  <c r="K20" i="61"/>
  <c r="H153" i="61"/>
  <c r="I152" i="61"/>
  <c r="H152" i="61" s="1"/>
  <c r="H175" i="61"/>
  <c r="L272" i="61"/>
  <c r="H55" i="61"/>
  <c r="I54" i="61"/>
  <c r="C54" i="61"/>
  <c r="C67" i="61"/>
  <c r="H77" i="61"/>
  <c r="I76" i="61"/>
  <c r="I83" i="61"/>
  <c r="K83" i="61"/>
  <c r="H108" i="61"/>
  <c r="H121" i="61"/>
  <c r="I120" i="61"/>
  <c r="K178" i="61"/>
  <c r="K174" i="61" s="1"/>
  <c r="H179" i="61"/>
  <c r="K182" i="61"/>
  <c r="H183" i="61"/>
  <c r="I212" i="61"/>
  <c r="G240" i="61"/>
  <c r="C266" i="61"/>
  <c r="G275" i="61"/>
  <c r="G274" i="61" s="1"/>
  <c r="C21" i="61"/>
  <c r="C275" i="61" s="1"/>
  <c r="C274" i="61" s="1"/>
  <c r="C77" i="61"/>
  <c r="E76" i="61"/>
  <c r="J75" i="61"/>
  <c r="J52" i="61" s="1"/>
  <c r="G83" i="61"/>
  <c r="I161" i="61"/>
  <c r="D174" i="61"/>
  <c r="G182" i="61"/>
  <c r="L181" i="61"/>
  <c r="L51" i="61" s="1"/>
  <c r="H188" i="61"/>
  <c r="I187" i="61"/>
  <c r="H240" i="61"/>
  <c r="H241" i="61"/>
  <c r="H252" i="61"/>
  <c r="H253" i="61"/>
  <c r="J272" i="61"/>
  <c r="F20" i="61"/>
  <c r="H21" i="61"/>
  <c r="C53" i="61"/>
  <c r="C69" i="61"/>
  <c r="K76" i="61"/>
  <c r="E83" i="61"/>
  <c r="K120" i="61"/>
  <c r="K161" i="61"/>
  <c r="K160" i="61" s="1"/>
  <c r="H162" i="61"/>
  <c r="I174" i="61"/>
  <c r="C188" i="61"/>
  <c r="E187" i="61"/>
  <c r="E212" i="61"/>
  <c r="K212" i="61"/>
  <c r="K211" i="61" s="1"/>
  <c r="H219" i="61"/>
  <c r="H232" i="61"/>
  <c r="H233" i="61"/>
  <c r="C240" i="61"/>
  <c r="C252" i="61"/>
  <c r="I265" i="61"/>
  <c r="H267" i="61"/>
  <c r="F272" i="61"/>
  <c r="D265" i="61"/>
  <c r="C265" i="61" s="1"/>
  <c r="J266" i="61"/>
  <c r="J265" i="61" s="1"/>
  <c r="J181" i="61" s="1"/>
  <c r="H269" i="61"/>
  <c r="E162" i="61"/>
  <c r="C83" i="61" l="1"/>
  <c r="G211" i="61"/>
  <c r="F51" i="61"/>
  <c r="G75" i="61"/>
  <c r="G52" i="61" s="1"/>
  <c r="L50" i="61"/>
  <c r="L273" i="61"/>
  <c r="C162" i="61"/>
  <c r="E161" i="61"/>
  <c r="H266" i="61"/>
  <c r="H187" i="61"/>
  <c r="I182" i="61"/>
  <c r="C174" i="61"/>
  <c r="D52" i="61"/>
  <c r="J51" i="61"/>
  <c r="K181" i="61"/>
  <c r="H76" i="61"/>
  <c r="I75" i="61"/>
  <c r="H178" i="61"/>
  <c r="C187" i="61"/>
  <c r="E182" i="61"/>
  <c r="H174" i="61"/>
  <c r="H161" i="61"/>
  <c r="I160" i="61"/>
  <c r="H160" i="61" s="1"/>
  <c r="E75" i="61"/>
  <c r="C76" i="61"/>
  <c r="H212" i="61"/>
  <c r="I211" i="61"/>
  <c r="H54" i="61"/>
  <c r="I53" i="61"/>
  <c r="H265" i="61"/>
  <c r="C212" i="61"/>
  <c r="E211" i="61"/>
  <c r="D181" i="61"/>
  <c r="K75" i="61"/>
  <c r="K52" i="61" s="1"/>
  <c r="K51" i="61" s="1"/>
  <c r="H275" i="61"/>
  <c r="H274" i="61" s="1"/>
  <c r="G181" i="61"/>
  <c r="G51" i="61" s="1"/>
  <c r="D272" i="61"/>
  <c r="H120" i="61"/>
  <c r="H83" i="61"/>
  <c r="F50" i="61" l="1"/>
  <c r="F273" i="61"/>
  <c r="G272" i="61"/>
  <c r="H75" i="61"/>
  <c r="G50" i="61"/>
  <c r="G273" i="61"/>
  <c r="C211" i="61"/>
  <c r="E272" i="61"/>
  <c r="C75" i="61"/>
  <c r="E181" i="61"/>
  <c r="C182" i="61"/>
  <c r="D51" i="61"/>
  <c r="H211" i="61"/>
  <c r="H272" i="61" s="1"/>
  <c r="I272" i="61"/>
  <c r="E160" i="61"/>
  <c r="C160" i="61" s="1"/>
  <c r="C161" i="61"/>
  <c r="K50" i="61"/>
  <c r="K273" i="61"/>
  <c r="H182" i="61"/>
  <c r="I181" i="61"/>
  <c r="H181" i="61" s="1"/>
  <c r="K272" i="61"/>
  <c r="C181" i="61"/>
  <c r="H53" i="61"/>
  <c r="I52" i="61"/>
  <c r="J273" i="61"/>
  <c r="J50" i="61"/>
  <c r="J24" i="61"/>
  <c r="J20" i="61" s="1"/>
  <c r="C272" i="61" l="1"/>
  <c r="H52" i="61"/>
  <c r="I51" i="61"/>
  <c r="D273" i="61"/>
  <c r="D50" i="61"/>
  <c r="D24" i="61"/>
  <c r="E52" i="61"/>
  <c r="E51" i="61" l="1"/>
  <c r="C52" i="61"/>
  <c r="D20" i="61"/>
  <c r="H51" i="61"/>
  <c r="I24" i="61"/>
  <c r="I50" i="61"/>
  <c r="H50" i="61" s="1"/>
  <c r="H24" i="61" l="1"/>
  <c r="I20" i="61"/>
  <c r="H20" i="61" s="1"/>
  <c r="E50" i="61"/>
  <c r="C50" i="61" s="1"/>
  <c r="E24" i="61"/>
  <c r="E273" i="61" s="1"/>
  <c r="C273" i="61" s="1"/>
  <c r="C51" i="61"/>
  <c r="I273" i="61"/>
  <c r="H273" i="61" s="1"/>
  <c r="E20" i="61" l="1"/>
  <c r="C20" i="61" s="1"/>
  <c r="C24" i="61"/>
  <c r="H284" i="60" l="1"/>
  <c r="C284" i="60"/>
  <c r="H283" i="60"/>
  <c r="C283" i="60"/>
  <c r="H282" i="60"/>
  <c r="C282" i="60"/>
  <c r="H281" i="60"/>
  <c r="C281" i="60"/>
  <c r="H280" i="60"/>
  <c r="C280" i="60"/>
  <c r="H279" i="60"/>
  <c r="C279" i="60"/>
  <c r="H278" i="60"/>
  <c r="C278" i="60"/>
  <c r="H277" i="60"/>
  <c r="C277" i="60"/>
  <c r="C276" i="60" s="1"/>
  <c r="L276" i="60"/>
  <c r="K276" i="60"/>
  <c r="J276" i="60"/>
  <c r="I276" i="60"/>
  <c r="G276" i="60"/>
  <c r="F276" i="60"/>
  <c r="E276" i="60"/>
  <c r="D276" i="60"/>
  <c r="H271" i="60"/>
  <c r="C271" i="60"/>
  <c r="H270" i="60"/>
  <c r="C270" i="60"/>
  <c r="L269" i="60"/>
  <c r="K269" i="60"/>
  <c r="J269" i="60"/>
  <c r="I269" i="60"/>
  <c r="H269" i="60" s="1"/>
  <c r="G269" i="60"/>
  <c r="F269" i="60"/>
  <c r="E269" i="60"/>
  <c r="D269" i="60"/>
  <c r="I267" i="60"/>
  <c r="H268" i="60"/>
  <c r="C268" i="60"/>
  <c r="L267" i="60"/>
  <c r="L266" i="60" s="1"/>
  <c r="L265" i="60" s="1"/>
  <c r="K267" i="60"/>
  <c r="K266" i="60" s="1"/>
  <c r="K265" i="60" s="1"/>
  <c r="J267" i="60"/>
  <c r="J266" i="60" s="1"/>
  <c r="G267" i="60"/>
  <c r="G266" i="60" s="1"/>
  <c r="G265" i="60" s="1"/>
  <c r="F267" i="60"/>
  <c r="E267" i="60"/>
  <c r="D267" i="60"/>
  <c r="D266" i="60" s="1"/>
  <c r="E266" i="60"/>
  <c r="E265" i="60" s="1"/>
  <c r="J265" i="60"/>
  <c r="C264" i="60"/>
  <c r="L263" i="60"/>
  <c r="K263" i="60"/>
  <c r="J263" i="60"/>
  <c r="G263" i="60"/>
  <c r="F263" i="60"/>
  <c r="E263" i="60"/>
  <c r="D263" i="60"/>
  <c r="C263" i="60" s="1"/>
  <c r="H262" i="60"/>
  <c r="C262" i="60"/>
  <c r="H261" i="60"/>
  <c r="C261" i="60"/>
  <c r="H260" i="60"/>
  <c r="C260" i="60"/>
  <c r="H259" i="60"/>
  <c r="C259" i="60"/>
  <c r="H258" i="60"/>
  <c r="C258" i="60"/>
  <c r="L257" i="60"/>
  <c r="L253" i="60" s="1"/>
  <c r="K257" i="60"/>
  <c r="J257" i="60"/>
  <c r="J253" i="60" s="1"/>
  <c r="J252" i="60" s="1"/>
  <c r="I257" i="60"/>
  <c r="G257" i="60"/>
  <c r="F257" i="60"/>
  <c r="F253" i="60" s="1"/>
  <c r="F252" i="60" s="1"/>
  <c r="E257" i="60"/>
  <c r="D257" i="60"/>
  <c r="H256" i="60"/>
  <c r="C256" i="60"/>
  <c r="H255" i="60"/>
  <c r="C255" i="60"/>
  <c r="C254" i="60"/>
  <c r="K253" i="60"/>
  <c r="K252" i="60" s="1"/>
  <c r="G253" i="60"/>
  <c r="G252" i="60" s="1"/>
  <c r="E253" i="60"/>
  <c r="E252" i="60" s="1"/>
  <c r="C251" i="60"/>
  <c r="L250" i="60"/>
  <c r="K250" i="60"/>
  <c r="J250" i="60"/>
  <c r="G250" i="60"/>
  <c r="F250" i="60"/>
  <c r="E250" i="60"/>
  <c r="D250" i="60"/>
  <c r="C250" i="60"/>
  <c r="H249" i="60"/>
  <c r="C249" i="60"/>
  <c r="H248" i="60"/>
  <c r="C248" i="60"/>
  <c r="H247" i="60"/>
  <c r="C247" i="60"/>
  <c r="H246" i="60"/>
  <c r="C246" i="60"/>
  <c r="L245" i="60"/>
  <c r="K245" i="60"/>
  <c r="J245" i="60"/>
  <c r="I245" i="60"/>
  <c r="H245" i="60" s="1"/>
  <c r="G245" i="60"/>
  <c r="F245" i="60"/>
  <c r="E245" i="60"/>
  <c r="D245" i="60"/>
  <c r="H244" i="60"/>
  <c r="C244" i="60"/>
  <c r="H243" i="60"/>
  <c r="C243" i="60"/>
  <c r="C242" i="60"/>
  <c r="L241" i="60"/>
  <c r="L240" i="60" s="1"/>
  <c r="K241" i="60"/>
  <c r="J241" i="60"/>
  <c r="J240" i="60" s="1"/>
  <c r="G241" i="60"/>
  <c r="G240" i="60" s="1"/>
  <c r="F241" i="60"/>
  <c r="E241" i="60"/>
  <c r="D241" i="60"/>
  <c r="F240" i="60"/>
  <c r="H239" i="60"/>
  <c r="C239" i="60"/>
  <c r="H238" i="60"/>
  <c r="C238" i="60"/>
  <c r="H237" i="60"/>
  <c r="C237" i="60"/>
  <c r="H236" i="60"/>
  <c r="C236" i="60"/>
  <c r="C235" i="60"/>
  <c r="H234" i="60"/>
  <c r="C234" i="60"/>
  <c r="L233" i="60"/>
  <c r="L232" i="60" s="1"/>
  <c r="K233" i="60"/>
  <c r="J233" i="60"/>
  <c r="J232" i="60" s="1"/>
  <c r="G233" i="60"/>
  <c r="F233" i="60"/>
  <c r="F232" i="60" s="1"/>
  <c r="E233" i="60"/>
  <c r="D233" i="60"/>
  <c r="K232" i="60"/>
  <c r="G232" i="60"/>
  <c r="D232" i="60"/>
  <c r="H231" i="60"/>
  <c r="C231" i="60"/>
  <c r="H230" i="60"/>
  <c r="C230" i="60"/>
  <c r="C229" i="60"/>
  <c r="H228" i="60"/>
  <c r="C228" i="60"/>
  <c r="L227" i="60"/>
  <c r="K227" i="60"/>
  <c r="J227" i="60"/>
  <c r="G227" i="60"/>
  <c r="F227" i="60"/>
  <c r="E227" i="60"/>
  <c r="D227" i="60"/>
  <c r="H226" i="60"/>
  <c r="C226" i="60"/>
  <c r="H225" i="60"/>
  <c r="C225" i="60"/>
  <c r="H224" i="60"/>
  <c r="C224" i="60"/>
  <c r="H223" i="60"/>
  <c r="C223" i="60"/>
  <c r="H222" i="60"/>
  <c r="C222" i="60"/>
  <c r="H221" i="60"/>
  <c r="C221" i="60"/>
  <c r="H220" i="60"/>
  <c r="C220" i="60"/>
  <c r="L219" i="60"/>
  <c r="K219" i="60"/>
  <c r="J219" i="60"/>
  <c r="G219" i="60"/>
  <c r="F219" i="60"/>
  <c r="E219" i="60"/>
  <c r="D219" i="60"/>
  <c r="H218" i="60"/>
  <c r="C218" i="60"/>
  <c r="H217" i="60"/>
  <c r="C217" i="60"/>
  <c r="L216" i="60"/>
  <c r="K216" i="60"/>
  <c r="J216" i="60"/>
  <c r="I216" i="60"/>
  <c r="G216" i="60"/>
  <c r="F216" i="60"/>
  <c r="E216" i="60"/>
  <c r="D216" i="60"/>
  <c r="H215" i="60"/>
  <c r="C215" i="60"/>
  <c r="L214" i="60"/>
  <c r="K214" i="60"/>
  <c r="J214" i="60"/>
  <c r="I214" i="60"/>
  <c r="G214" i="60"/>
  <c r="G212" i="60" s="1"/>
  <c r="G211" i="60" s="1"/>
  <c r="F214" i="60"/>
  <c r="E214" i="60"/>
  <c r="D214" i="60"/>
  <c r="H213" i="60"/>
  <c r="C213" i="60"/>
  <c r="K212" i="60"/>
  <c r="H210" i="60"/>
  <c r="C210" i="60"/>
  <c r="H209" i="60"/>
  <c r="C209" i="60"/>
  <c r="L208" i="60"/>
  <c r="K208" i="60"/>
  <c r="J208" i="60"/>
  <c r="I208" i="60"/>
  <c r="G208" i="60"/>
  <c r="F208" i="60"/>
  <c r="E208" i="60"/>
  <c r="E187" i="60" s="1"/>
  <c r="D208" i="60"/>
  <c r="H207" i="60"/>
  <c r="D207" i="60"/>
  <c r="C207" i="60" s="1"/>
  <c r="H206" i="60"/>
  <c r="C206" i="60"/>
  <c r="H205" i="60"/>
  <c r="C205" i="60"/>
  <c r="H204" i="60"/>
  <c r="C204" i="60"/>
  <c r="H203" i="60"/>
  <c r="C203" i="60"/>
  <c r="H202" i="60"/>
  <c r="C202" i="60"/>
  <c r="H201" i="60"/>
  <c r="C201" i="60"/>
  <c r="C200" i="60"/>
  <c r="L199" i="60"/>
  <c r="K199" i="60"/>
  <c r="J199" i="60"/>
  <c r="G199" i="60"/>
  <c r="F199" i="60"/>
  <c r="E199" i="60"/>
  <c r="D199" i="60"/>
  <c r="C199" i="60"/>
  <c r="H198" i="60"/>
  <c r="C198" i="60"/>
  <c r="H197" i="60"/>
  <c r="C197" i="60"/>
  <c r="H196" i="60"/>
  <c r="C196" i="60"/>
  <c r="H195" i="60"/>
  <c r="C195" i="60"/>
  <c r="H194" i="60"/>
  <c r="C194" i="60"/>
  <c r="H193" i="60"/>
  <c r="C193" i="60"/>
  <c r="H192" i="60"/>
  <c r="C192" i="60"/>
  <c r="H191" i="60"/>
  <c r="C191" i="60"/>
  <c r="H190" i="60"/>
  <c r="C190" i="60"/>
  <c r="C189" i="60"/>
  <c r="L188" i="60"/>
  <c r="L187" i="60" s="1"/>
  <c r="K188" i="60"/>
  <c r="K187" i="60" s="1"/>
  <c r="J188" i="60"/>
  <c r="G188" i="60"/>
  <c r="F188" i="60"/>
  <c r="F187" i="60" s="1"/>
  <c r="F182" i="60" s="1"/>
  <c r="E188" i="60"/>
  <c r="C188" i="60" s="1"/>
  <c r="D188" i="60"/>
  <c r="D187" i="60" s="1"/>
  <c r="J187" i="60"/>
  <c r="J182" i="60" s="1"/>
  <c r="H186" i="60"/>
  <c r="C186" i="60"/>
  <c r="H185" i="60"/>
  <c r="C185" i="60"/>
  <c r="H184" i="60"/>
  <c r="C184" i="60"/>
  <c r="L183" i="60"/>
  <c r="K183" i="60"/>
  <c r="J183" i="60"/>
  <c r="I183" i="60"/>
  <c r="H183" i="60" s="1"/>
  <c r="G183" i="60"/>
  <c r="F183" i="60"/>
  <c r="E183" i="60"/>
  <c r="D183" i="60"/>
  <c r="K182" i="60"/>
  <c r="H180" i="60"/>
  <c r="C180" i="60"/>
  <c r="L179" i="60"/>
  <c r="K179" i="60"/>
  <c r="J179" i="60"/>
  <c r="J178" i="60" s="1"/>
  <c r="J174" i="60" s="1"/>
  <c r="I179" i="60"/>
  <c r="G179" i="60"/>
  <c r="F179" i="60"/>
  <c r="F178" i="60" s="1"/>
  <c r="E179" i="60"/>
  <c r="D179" i="60"/>
  <c r="L178" i="60"/>
  <c r="K178" i="60"/>
  <c r="G178" i="60"/>
  <c r="D178" i="60"/>
  <c r="H177" i="60"/>
  <c r="C177" i="60"/>
  <c r="C176" i="60"/>
  <c r="L175" i="60"/>
  <c r="L174" i="60" s="1"/>
  <c r="K175" i="60"/>
  <c r="J175" i="60"/>
  <c r="G175" i="60"/>
  <c r="F175" i="60"/>
  <c r="E175" i="60"/>
  <c r="D175" i="60"/>
  <c r="C175" i="60"/>
  <c r="H173" i="60"/>
  <c r="C173" i="60"/>
  <c r="H172" i="60"/>
  <c r="C172" i="60"/>
  <c r="L171" i="60"/>
  <c r="K171" i="60"/>
  <c r="J171" i="60"/>
  <c r="I171" i="60"/>
  <c r="G171" i="60"/>
  <c r="F171" i="60"/>
  <c r="E171" i="60"/>
  <c r="D171" i="60"/>
  <c r="H170" i="60"/>
  <c r="C170" i="60"/>
  <c r="H169" i="60"/>
  <c r="C169" i="60"/>
  <c r="H168" i="60"/>
  <c r="C168" i="60"/>
  <c r="C167" i="60"/>
  <c r="L166" i="60"/>
  <c r="K166" i="60"/>
  <c r="J166" i="60"/>
  <c r="G166" i="60"/>
  <c r="F166" i="60"/>
  <c r="E166" i="60"/>
  <c r="D166" i="60"/>
  <c r="C166" i="60"/>
  <c r="H165" i="60"/>
  <c r="C165" i="60"/>
  <c r="H164" i="60"/>
  <c r="C164" i="60"/>
  <c r="H163" i="60"/>
  <c r="C163" i="60"/>
  <c r="L162" i="60"/>
  <c r="L161" i="60" s="1"/>
  <c r="L160" i="60" s="1"/>
  <c r="K162" i="60"/>
  <c r="K161" i="60" s="1"/>
  <c r="K160" i="60" s="1"/>
  <c r="J162" i="60"/>
  <c r="J161" i="60" s="1"/>
  <c r="G162" i="60"/>
  <c r="F162" i="60"/>
  <c r="F161" i="60" s="1"/>
  <c r="E162" i="60"/>
  <c r="E161" i="60" s="1"/>
  <c r="E160" i="60" s="1"/>
  <c r="D162" i="60"/>
  <c r="D161" i="60"/>
  <c r="H159" i="60"/>
  <c r="C159" i="60"/>
  <c r="H158" i="60"/>
  <c r="C158" i="60"/>
  <c r="H157" i="60"/>
  <c r="C157" i="60"/>
  <c r="H156" i="60"/>
  <c r="C156" i="60"/>
  <c r="H155" i="60"/>
  <c r="C155" i="60"/>
  <c r="C154" i="60"/>
  <c r="L153" i="60"/>
  <c r="K153" i="60"/>
  <c r="K152" i="60" s="1"/>
  <c r="J153" i="60"/>
  <c r="J152" i="60" s="1"/>
  <c r="G153" i="60"/>
  <c r="G152" i="60" s="1"/>
  <c r="F153" i="60"/>
  <c r="F152" i="60" s="1"/>
  <c r="E153" i="60"/>
  <c r="D153" i="60"/>
  <c r="C153" i="60"/>
  <c r="L152" i="60"/>
  <c r="E152" i="60"/>
  <c r="D152" i="60"/>
  <c r="H151" i="60"/>
  <c r="C151" i="60"/>
  <c r="H150" i="60"/>
  <c r="C150" i="60"/>
  <c r="C149" i="60"/>
  <c r="H148" i="60"/>
  <c r="C148" i="60"/>
  <c r="L147" i="60"/>
  <c r="K147" i="60"/>
  <c r="J147" i="60"/>
  <c r="G147" i="60"/>
  <c r="F147" i="60"/>
  <c r="E147" i="60"/>
  <c r="D147" i="60"/>
  <c r="H146" i="60"/>
  <c r="C146" i="60"/>
  <c r="H145" i="60"/>
  <c r="C145" i="60"/>
  <c r="H144" i="60"/>
  <c r="C144" i="60"/>
  <c r="H143" i="60"/>
  <c r="C143" i="60"/>
  <c r="H142" i="60"/>
  <c r="C142" i="60"/>
  <c r="H141" i="60"/>
  <c r="C141" i="60"/>
  <c r="H140" i="60"/>
  <c r="C140" i="60"/>
  <c r="C139" i="60"/>
  <c r="L138" i="60"/>
  <c r="K138" i="60"/>
  <c r="J138" i="60"/>
  <c r="G138" i="60"/>
  <c r="F138" i="60"/>
  <c r="E138" i="60"/>
  <c r="D138" i="60"/>
  <c r="C138" i="60" s="1"/>
  <c r="H137" i="60"/>
  <c r="C137" i="60"/>
  <c r="H136" i="60"/>
  <c r="C136" i="60"/>
  <c r="I134" i="60"/>
  <c r="H135" i="60"/>
  <c r="C135" i="60"/>
  <c r="L134" i="60"/>
  <c r="L120" i="60" s="1"/>
  <c r="K134" i="60"/>
  <c r="J134" i="60"/>
  <c r="G134" i="60"/>
  <c r="F134" i="60"/>
  <c r="E134" i="60"/>
  <c r="D134" i="60"/>
  <c r="C134" i="60" s="1"/>
  <c r="H133" i="60"/>
  <c r="C133" i="60"/>
  <c r="C132" i="60"/>
  <c r="L131" i="60"/>
  <c r="K131" i="60"/>
  <c r="J131" i="60"/>
  <c r="G131" i="60"/>
  <c r="F131" i="60"/>
  <c r="E131" i="60"/>
  <c r="D131" i="60"/>
  <c r="H130" i="60"/>
  <c r="C130" i="60"/>
  <c r="H129" i="60"/>
  <c r="C129" i="60"/>
  <c r="H128" i="60"/>
  <c r="C128" i="60"/>
  <c r="H127" i="60"/>
  <c r="C127" i="60"/>
  <c r="L126" i="60"/>
  <c r="K126" i="60"/>
  <c r="J126" i="60"/>
  <c r="I126" i="60"/>
  <c r="G126" i="60"/>
  <c r="F126" i="60"/>
  <c r="E126" i="60"/>
  <c r="E120" i="60" s="1"/>
  <c r="D126" i="60"/>
  <c r="H125" i="60"/>
  <c r="C125" i="60"/>
  <c r="H124" i="60"/>
  <c r="C124" i="60"/>
  <c r="H123" i="60"/>
  <c r="C123" i="60"/>
  <c r="H122" i="60"/>
  <c r="C122" i="60"/>
  <c r="L121" i="60"/>
  <c r="K121" i="60"/>
  <c r="J121" i="60"/>
  <c r="G121" i="60"/>
  <c r="G120" i="60" s="1"/>
  <c r="F121" i="60"/>
  <c r="E121" i="60"/>
  <c r="D121" i="60"/>
  <c r="D120" i="60" s="1"/>
  <c r="H119" i="60"/>
  <c r="C119" i="60"/>
  <c r="H118" i="60"/>
  <c r="C118" i="60"/>
  <c r="H117" i="60"/>
  <c r="C117" i="60"/>
  <c r="C116" i="60"/>
  <c r="H115" i="60"/>
  <c r="C115" i="60"/>
  <c r="L114" i="60"/>
  <c r="K114" i="60"/>
  <c r="J114" i="60"/>
  <c r="G114" i="60"/>
  <c r="F114" i="60"/>
  <c r="E114" i="60"/>
  <c r="D114" i="60"/>
  <c r="H113" i="60"/>
  <c r="C113" i="60"/>
  <c r="H112" i="60"/>
  <c r="C112" i="60"/>
  <c r="H111" i="60"/>
  <c r="C111" i="60"/>
  <c r="H110" i="60"/>
  <c r="C110" i="60"/>
  <c r="C109" i="60"/>
  <c r="L108" i="60"/>
  <c r="K108" i="60"/>
  <c r="J108" i="60"/>
  <c r="G108" i="60"/>
  <c r="F108" i="60"/>
  <c r="C108" i="60" s="1"/>
  <c r="E108" i="60"/>
  <c r="D108" i="60"/>
  <c r="H107" i="60"/>
  <c r="C107" i="60"/>
  <c r="H106" i="60"/>
  <c r="C106" i="60"/>
  <c r="H105" i="60"/>
  <c r="C105" i="60"/>
  <c r="H104" i="60"/>
  <c r="C104" i="60"/>
  <c r="H103" i="60"/>
  <c r="C103" i="60"/>
  <c r="H102" i="60"/>
  <c r="C102" i="60"/>
  <c r="H101" i="60"/>
  <c r="C101" i="60"/>
  <c r="H100" i="60"/>
  <c r="D100" i="60"/>
  <c r="D99" i="60" s="1"/>
  <c r="C100" i="60"/>
  <c r="L99" i="60"/>
  <c r="K99" i="60"/>
  <c r="J99" i="60"/>
  <c r="I99" i="60"/>
  <c r="G99" i="60"/>
  <c r="G83" i="60" s="1"/>
  <c r="G75" i="60" s="1"/>
  <c r="F99" i="60"/>
  <c r="E99" i="60"/>
  <c r="H98" i="60"/>
  <c r="D98" i="60"/>
  <c r="C98" i="60" s="1"/>
  <c r="H97" i="60"/>
  <c r="C97" i="60"/>
  <c r="H96" i="60"/>
  <c r="C96" i="60"/>
  <c r="H95" i="60"/>
  <c r="C95" i="60"/>
  <c r="H94" i="60"/>
  <c r="C94" i="60"/>
  <c r="C93" i="60"/>
  <c r="H92" i="60"/>
  <c r="C92" i="60"/>
  <c r="L91" i="60"/>
  <c r="K91" i="60"/>
  <c r="J91" i="60"/>
  <c r="G91" i="60"/>
  <c r="F91" i="60"/>
  <c r="E91" i="60"/>
  <c r="D91" i="60"/>
  <c r="H90" i="60"/>
  <c r="C90" i="60"/>
  <c r="H89" i="60"/>
  <c r="C89" i="60"/>
  <c r="H88" i="60"/>
  <c r="C88" i="60"/>
  <c r="H87" i="60"/>
  <c r="C87" i="60"/>
  <c r="C86" i="60"/>
  <c r="L85" i="60"/>
  <c r="K85" i="60"/>
  <c r="K83" i="60" s="1"/>
  <c r="J85" i="60"/>
  <c r="G85" i="60"/>
  <c r="F85" i="60"/>
  <c r="F83" i="60" s="1"/>
  <c r="E85" i="60"/>
  <c r="D85" i="60"/>
  <c r="C84" i="60"/>
  <c r="L83" i="60"/>
  <c r="D83" i="60"/>
  <c r="H82" i="60"/>
  <c r="C82" i="60"/>
  <c r="C81" i="60"/>
  <c r="L80" i="60"/>
  <c r="K80" i="60"/>
  <c r="J80" i="60"/>
  <c r="J76" i="60" s="1"/>
  <c r="G80" i="60"/>
  <c r="F80" i="60"/>
  <c r="E80" i="60"/>
  <c r="D80" i="60"/>
  <c r="C80" i="60" s="1"/>
  <c r="H79" i="60"/>
  <c r="C79" i="60"/>
  <c r="C78" i="60"/>
  <c r="L77" i="60"/>
  <c r="L76" i="60" s="1"/>
  <c r="K77" i="60"/>
  <c r="J77" i="60"/>
  <c r="G77" i="60"/>
  <c r="G76" i="60" s="1"/>
  <c r="F77" i="60"/>
  <c r="F76" i="60" s="1"/>
  <c r="E77" i="60"/>
  <c r="D77" i="60"/>
  <c r="C77" i="60"/>
  <c r="E76" i="60"/>
  <c r="H74" i="60"/>
  <c r="C74" i="60"/>
  <c r="H73" i="60"/>
  <c r="C73" i="60"/>
  <c r="I69" i="60"/>
  <c r="H72" i="60"/>
  <c r="C72" i="60"/>
  <c r="H71" i="60"/>
  <c r="C71" i="60"/>
  <c r="H70" i="60"/>
  <c r="C70" i="60"/>
  <c r="L69" i="60"/>
  <c r="L67" i="60" s="1"/>
  <c r="K69" i="60"/>
  <c r="J69" i="60"/>
  <c r="G69" i="60"/>
  <c r="F69" i="60"/>
  <c r="E69" i="60"/>
  <c r="D69" i="60"/>
  <c r="H68" i="60"/>
  <c r="C68" i="60"/>
  <c r="K67" i="60"/>
  <c r="J67" i="60"/>
  <c r="G67" i="60"/>
  <c r="F67" i="60"/>
  <c r="E67" i="60"/>
  <c r="H66" i="60"/>
  <c r="C66" i="60"/>
  <c r="H65" i="60"/>
  <c r="C65" i="60"/>
  <c r="H64" i="60"/>
  <c r="C64" i="60"/>
  <c r="H63" i="60"/>
  <c r="C63" i="60"/>
  <c r="H62" i="60"/>
  <c r="C62" i="60"/>
  <c r="H61" i="60"/>
  <c r="C61" i="60"/>
  <c r="H60" i="60"/>
  <c r="C60" i="60"/>
  <c r="C59" i="60"/>
  <c r="L58" i="60"/>
  <c r="K58" i="60"/>
  <c r="J58" i="60"/>
  <c r="G58" i="60"/>
  <c r="F58" i="60"/>
  <c r="F54" i="60" s="1"/>
  <c r="E58" i="60"/>
  <c r="E54" i="60" s="1"/>
  <c r="D58" i="60"/>
  <c r="H57" i="60"/>
  <c r="C57" i="60"/>
  <c r="C56" i="60"/>
  <c r="L55" i="60"/>
  <c r="K55" i="60"/>
  <c r="J55" i="60"/>
  <c r="J54" i="60" s="1"/>
  <c r="G55" i="60"/>
  <c r="F55" i="60"/>
  <c r="E55" i="60"/>
  <c r="D55" i="60"/>
  <c r="C55" i="60" s="1"/>
  <c r="H47" i="60"/>
  <c r="C47" i="60"/>
  <c r="H46" i="60"/>
  <c r="C46" i="60"/>
  <c r="L45" i="60"/>
  <c r="H45" i="60" s="1"/>
  <c r="G45" i="60"/>
  <c r="C45" i="60"/>
  <c r="H44" i="60"/>
  <c r="C44" i="60"/>
  <c r="K43" i="60"/>
  <c r="J43" i="60"/>
  <c r="I43" i="60"/>
  <c r="F43" i="60"/>
  <c r="E43" i="60"/>
  <c r="D43" i="60"/>
  <c r="H42" i="60"/>
  <c r="C42" i="60"/>
  <c r="I41" i="60"/>
  <c r="H41" i="60" s="1"/>
  <c r="D41" i="60"/>
  <c r="C41" i="60"/>
  <c r="H40" i="60"/>
  <c r="C40" i="60"/>
  <c r="H39" i="60"/>
  <c r="C39" i="60"/>
  <c r="H38" i="60"/>
  <c r="C38" i="60"/>
  <c r="H37" i="60"/>
  <c r="C37" i="60"/>
  <c r="K36" i="60"/>
  <c r="H36" i="60" s="1"/>
  <c r="F36" i="60"/>
  <c r="C36" i="60"/>
  <c r="H35" i="60"/>
  <c r="C35" i="60"/>
  <c r="H34" i="60"/>
  <c r="C34" i="60"/>
  <c r="K33" i="60"/>
  <c r="H33" i="60" s="1"/>
  <c r="F33" i="60"/>
  <c r="C33" i="60" s="1"/>
  <c r="H32" i="60"/>
  <c r="C32" i="60"/>
  <c r="K31" i="60"/>
  <c r="H31" i="60" s="1"/>
  <c r="F31" i="60"/>
  <c r="C31" i="60" s="1"/>
  <c r="H30" i="60"/>
  <c r="C30" i="60"/>
  <c r="H29" i="60"/>
  <c r="C29" i="60"/>
  <c r="H28" i="60"/>
  <c r="C28" i="60"/>
  <c r="K27" i="60"/>
  <c r="H27" i="60" s="1"/>
  <c r="F27" i="60"/>
  <c r="C27" i="60"/>
  <c r="F26" i="60"/>
  <c r="C26" i="60" s="1"/>
  <c r="H25" i="60"/>
  <c r="C25" i="60"/>
  <c r="D24" i="60"/>
  <c r="C24" i="60" s="1"/>
  <c r="H23" i="60"/>
  <c r="C23" i="60"/>
  <c r="H22" i="60"/>
  <c r="C22" i="60"/>
  <c r="L21" i="60"/>
  <c r="L275" i="60" s="1"/>
  <c r="L274" i="60" s="1"/>
  <c r="K21" i="60"/>
  <c r="J21" i="60"/>
  <c r="J275" i="60" s="1"/>
  <c r="J274" i="60" s="1"/>
  <c r="I21" i="60"/>
  <c r="I275" i="60" s="1"/>
  <c r="G21" i="60"/>
  <c r="F21" i="60"/>
  <c r="F275" i="60" s="1"/>
  <c r="F274" i="60" s="1"/>
  <c r="E21" i="60"/>
  <c r="E275" i="60" s="1"/>
  <c r="E274" i="60" s="1"/>
  <c r="D21" i="60"/>
  <c r="D275" i="60" s="1"/>
  <c r="D274" i="60" s="1"/>
  <c r="E20" i="60"/>
  <c r="H284" i="57"/>
  <c r="C284" i="57"/>
  <c r="H283" i="57"/>
  <c r="C283" i="57"/>
  <c r="H282" i="57"/>
  <c r="C282" i="57"/>
  <c r="H281" i="57"/>
  <c r="C281" i="57"/>
  <c r="H280" i="57"/>
  <c r="C280" i="57"/>
  <c r="H279" i="57"/>
  <c r="C279" i="57"/>
  <c r="H278" i="57"/>
  <c r="C278" i="57"/>
  <c r="H277" i="57"/>
  <c r="C277" i="57"/>
  <c r="L276" i="57"/>
  <c r="K276" i="57"/>
  <c r="J276" i="57"/>
  <c r="G276" i="57"/>
  <c r="F276" i="57"/>
  <c r="E276" i="57"/>
  <c r="D276" i="57"/>
  <c r="H271" i="57"/>
  <c r="C271" i="57"/>
  <c r="H270" i="57"/>
  <c r="C270" i="57"/>
  <c r="L269" i="57"/>
  <c r="K269" i="57"/>
  <c r="J269" i="57"/>
  <c r="G269" i="57"/>
  <c r="F269" i="57"/>
  <c r="C269" i="57" s="1"/>
  <c r="E269" i="57"/>
  <c r="D269" i="57"/>
  <c r="C268" i="57"/>
  <c r="L267" i="57"/>
  <c r="L266" i="57" s="1"/>
  <c r="K267" i="57"/>
  <c r="K266" i="57" s="1"/>
  <c r="K265" i="57" s="1"/>
  <c r="J267" i="57"/>
  <c r="G267" i="57"/>
  <c r="G266" i="57" s="1"/>
  <c r="F267" i="57"/>
  <c r="E267" i="57"/>
  <c r="D267" i="57"/>
  <c r="D266" i="57" s="1"/>
  <c r="J266" i="57"/>
  <c r="J265" i="57" s="1"/>
  <c r="F266" i="57"/>
  <c r="F265" i="57" s="1"/>
  <c r="E266" i="57"/>
  <c r="E265" i="57" s="1"/>
  <c r="L265" i="57"/>
  <c r="G265" i="57"/>
  <c r="D265" i="57"/>
  <c r="H264" i="57"/>
  <c r="C264" i="57"/>
  <c r="L263" i="57"/>
  <c r="K263" i="57"/>
  <c r="J263" i="57"/>
  <c r="I263" i="57"/>
  <c r="G263" i="57"/>
  <c r="G252" i="57" s="1"/>
  <c r="F263" i="57"/>
  <c r="E263" i="57"/>
  <c r="D263" i="57"/>
  <c r="H262" i="57"/>
  <c r="C262" i="57"/>
  <c r="H261" i="57"/>
  <c r="C261" i="57"/>
  <c r="H260" i="57"/>
  <c r="C260" i="57"/>
  <c r="H259" i="57"/>
  <c r="C259" i="57"/>
  <c r="H258" i="57"/>
  <c r="C258" i="57"/>
  <c r="L257" i="57"/>
  <c r="K257" i="57"/>
  <c r="K253" i="57" s="1"/>
  <c r="J257" i="57"/>
  <c r="J253" i="57" s="1"/>
  <c r="J252" i="57" s="1"/>
  <c r="G257" i="57"/>
  <c r="G253" i="57" s="1"/>
  <c r="F257" i="57"/>
  <c r="F253" i="57" s="1"/>
  <c r="E257" i="57"/>
  <c r="D257" i="57"/>
  <c r="C256" i="57"/>
  <c r="H255" i="57"/>
  <c r="C255" i="57"/>
  <c r="H254" i="57"/>
  <c r="C254" i="57"/>
  <c r="L253" i="57"/>
  <c r="E253" i="57"/>
  <c r="D253" i="57"/>
  <c r="K252" i="57"/>
  <c r="F252" i="57"/>
  <c r="C251" i="57"/>
  <c r="L250" i="57"/>
  <c r="K250" i="57"/>
  <c r="J250" i="57"/>
  <c r="G250" i="57"/>
  <c r="F250" i="57"/>
  <c r="E250" i="57"/>
  <c r="D250" i="57"/>
  <c r="H249" i="57"/>
  <c r="C249" i="57"/>
  <c r="H248" i="57"/>
  <c r="C248" i="57"/>
  <c r="H247" i="57"/>
  <c r="C247" i="57"/>
  <c r="H246" i="57"/>
  <c r="C246" i="57"/>
  <c r="L245" i="57"/>
  <c r="K245" i="57"/>
  <c r="J245" i="57"/>
  <c r="I245" i="57"/>
  <c r="G245" i="57"/>
  <c r="F245" i="57"/>
  <c r="E245" i="57"/>
  <c r="D245" i="57"/>
  <c r="H244" i="57"/>
  <c r="C244" i="57"/>
  <c r="H243" i="57"/>
  <c r="C243" i="57"/>
  <c r="H242" i="57"/>
  <c r="C242" i="57"/>
  <c r="L241" i="57"/>
  <c r="K241" i="57"/>
  <c r="J241" i="57"/>
  <c r="J240" i="57" s="1"/>
  <c r="I241" i="57"/>
  <c r="G241" i="57"/>
  <c r="F241" i="57"/>
  <c r="E241" i="57"/>
  <c r="E240" i="57" s="1"/>
  <c r="D241" i="57"/>
  <c r="K240" i="57"/>
  <c r="G240" i="57"/>
  <c r="F240" i="57"/>
  <c r="C239" i="57"/>
  <c r="H238" i="57"/>
  <c r="C238" i="57"/>
  <c r="H237" i="57"/>
  <c r="C237" i="57"/>
  <c r="H236" i="57"/>
  <c r="C236" i="57"/>
  <c r="H235" i="57"/>
  <c r="C235" i="57"/>
  <c r="I233" i="57"/>
  <c r="C234" i="57"/>
  <c r="L233" i="57"/>
  <c r="K233" i="57"/>
  <c r="K232" i="57" s="1"/>
  <c r="J233" i="57"/>
  <c r="J232" i="57" s="1"/>
  <c r="G233" i="57"/>
  <c r="G232" i="57" s="1"/>
  <c r="F233" i="57"/>
  <c r="E233" i="57"/>
  <c r="E232" i="57" s="1"/>
  <c r="D233" i="57"/>
  <c r="L232" i="57"/>
  <c r="D232" i="57"/>
  <c r="H231" i="57"/>
  <c r="C231" i="57"/>
  <c r="H230" i="57"/>
  <c r="C230" i="57"/>
  <c r="H229" i="57"/>
  <c r="C229" i="57"/>
  <c r="I227" i="57"/>
  <c r="C228" i="57"/>
  <c r="L227" i="57"/>
  <c r="K227" i="57"/>
  <c r="J227" i="57"/>
  <c r="G227" i="57"/>
  <c r="F227" i="57"/>
  <c r="E227" i="57"/>
  <c r="D227" i="57"/>
  <c r="H226" i="57"/>
  <c r="C226" i="57"/>
  <c r="H225" i="57"/>
  <c r="C225" i="57"/>
  <c r="H224" i="57"/>
  <c r="C224" i="57"/>
  <c r="H223" i="57"/>
  <c r="C223" i="57"/>
  <c r="H222" i="57"/>
  <c r="C222" i="57"/>
  <c r="H221" i="57"/>
  <c r="C221" i="57"/>
  <c r="H220" i="57"/>
  <c r="C220" i="57"/>
  <c r="L219" i="57"/>
  <c r="K219" i="57"/>
  <c r="J219" i="57"/>
  <c r="G219" i="57"/>
  <c r="F219" i="57"/>
  <c r="E219" i="57"/>
  <c r="D219" i="57"/>
  <c r="H218" i="57"/>
  <c r="C218" i="57"/>
  <c r="H217" i="57"/>
  <c r="C217" i="57"/>
  <c r="L216" i="57"/>
  <c r="K216" i="57"/>
  <c r="K212" i="57" s="1"/>
  <c r="K211" i="57" s="1"/>
  <c r="J216" i="57"/>
  <c r="I216" i="57"/>
  <c r="G216" i="57"/>
  <c r="F216" i="57"/>
  <c r="C216" i="57" s="1"/>
  <c r="E216" i="57"/>
  <c r="D216" i="57"/>
  <c r="I214" i="57"/>
  <c r="H214" i="57" s="1"/>
  <c r="C215" i="57"/>
  <c r="L214" i="57"/>
  <c r="K214" i="57"/>
  <c r="J214" i="57"/>
  <c r="G214" i="57"/>
  <c r="F214" i="57"/>
  <c r="E214" i="57"/>
  <c r="E212" i="57" s="1"/>
  <c r="D214" i="57"/>
  <c r="H213" i="57"/>
  <c r="C213" i="57"/>
  <c r="L212" i="57"/>
  <c r="G212" i="57"/>
  <c r="H210" i="57"/>
  <c r="C210" i="57"/>
  <c r="H209" i="57"/>
  <c r="C209" i="57"/>
  <c r="L208" i="57"/>
  <c r="K208" i="57"/>
  <c r="J208" i="57"/>
  <c r="I208" i="57"/>
  <c r="G208" i="57"/>
  <c r="F208" i="57"/>
  <c r="E208" i="57"/>
  <c r="D208" i="57"/>
  <c r="H207" i="57"/>
  <c r="D207" i="57"/>
  <c r="C207" i="57"/>
  <c r="H206" i="57"/>
  <c r="C206" i="57"/>
  <c r="H205" i="57"/>
  <c r="C205" i="57"/>
  <c r="H204" i="57"/>
  <c r="C204" i="57"/>
  <c r="H203" i="57"/>
  <c r="C203" i="57"/>
  <c r="H202" i="57"/>
  <c r="C202" i="57"/>
  <c r="C201" i="57"/>
  <c r="H200" i="57"/>
  <c r="C200" i="57"/>
  <c r="L199" i="57"/>
  <c r="K199" i="57"/>
  <c r="J199" i="57"/>
  <c r="G199" i="57"/>
  <c r="F199" i="57"/>
  <c r="E199" i="57"/>
  <c r="D199" i="57"/>
  <c r="C199" i="57" s="1"/>
  <c r="H198" i="57"/>
  <c r="C198" i="57"/>
  <c r="H197" i="57"/>
  <c r="C197" i="57"/>
  <c r="H196" i="57"/>
  <c r="C196" i="57"/>
  <c r="H195" i="57"/>
  <c r="C195" i="57"/>
  <c r="H194" i="57"/>
  <c r="C194" i="57"/>
  <c r="H193" i="57"/>
  <c r="C193" i="57"/>
  <c r="H192" i="57"/>
  <c r="C192" i="57"/>
  <c r="H191" i="57"/>
  <c r="C191" i="57"/>
  <c r="C190" i="57"/>
  <c r="H189" i="57"/>
  <c r="C189" i="57"/>
  <c r="L188" i="57"/>
  <c r="L187" i="57" s="1"/>
  <c r="L182" i="57" s="1"/>
  <c r="K188" i="57"/>
  <c r="J188" i="57"/>
  <c r="G188" i="57"/>
  <c r="F188" i="57"/>
  <c r="F187" i="57" s="1"/>
  <c r="E188" i="57"/>
  <c r="D188" i="57"/>
  <c r="K187" i="57"/>
  <c r="G187" i="57"/>
  <c r="H186" i="57"/>
  <c r="C186" i="57"/>
  <c r="H185" i="57"/>
  <c r="C185" i="57"/>
  <c r="C184" i="57"/>
  <c r="L183" i="57"/>
  <c r="K183" i="57"/>
  <c r="J183" i="57"/>
  <c r="G183" i="57"/>
  <c r="F183" i="57"/>
  <c r="E183" i="57"/>
  <c r="D183" i="57"/>
  <c r="C183" i="57" s="1"/>
  <c r="I179" i="57"/>
  <c r="I178" i="57" s="1"/>
  <c r="H180" i="57"/>
  <c r="C180" i="57"/>
  <c r="L179" i="57"/>
  <c r="L178" i="57" s="1"/>
  <c r="K179" i="57"/>
  <c r="K178" i="57" s="1"/>
  <c r="J179" i="57"/>
  <c r="H179" i="57" s="1"/>
  <c r="G179" i="57"/>
  <c r="G178" i="57" s="1"/>
  <c r="F179" i="57"/>
  <c r="E179" i="57"/>
  <c r="D179" i="57"/>
  <c r="F178" i="57"/>
  <c r="E178" i="57"/>
  <c r="C177" i="57"/>
  <c r="H176" i="57"/>
  <c r="C176" i="57"/>
  <c r="L175" i="57"/>
  <c r="L174" i="57" s="1"/>
  <c r="K175" i="57"/>
  <c r="J175" i="57"/>
  <c r="G175" i="57"/>
  <c r="F175" i="57"/>
  <c r="F174" i="57" s="1"/>
  <c r="E175" i="57"/>
  <c r="D175" i="57"/>
  <c r="H173" i="57"/>
  <c r="C173" i="57"/>
  <c r="I171" i="57"/>
  <c r="H172" i="57"/>
  <c r="C172" i="57"/>
  <c r="L171" i="57"/>
  <c r="K171" i="57"/>
  <c r="J171" i="57"/>
  <c r="G171" i="57"/>
  <c r="F171" i="57"/>
  <c r="E171" i="57"/>
  <c r="D171" i="57"/>
  <c r="H170" i="57"/>
  <c r="C170" i="57"/>
  <c r="H169" i="57"/>
  <c r="C169" i="57"/>
  <c r="C168" i="57"/>
  <c r="H167" i="57"/>
  <c r="C167" i="57"/>
  <c r="L166" i="57"/>
  <c r="K166" i="57"/>
  <c r="K161" i="57" s="1"/>
  <c r="K160" i="57" s="1"/>
  <c r="J166" i="57"/>
  <c r="G166" i="57"/>
  <c r="F166" i="57"/>
  <c r="E166" i="57"/>
  <c r="D166" i="57"/>
  <c r="H165" i="57"/>
  <c r="C165" i="57"/>
  <c r="H164" i="57"/>
  <c r="C164" i="57"/>
  <c r="H163" i="57"/>
  <c r="C163" i="57"/>
  <c r="L162" i="57"/>
  <c r="L161" i="57" s="1"/>
  <c r="L160" i="57" s="1"/>
  <c r="K162" i="57"/>
  <c r="J162" i="57"/>
  <c r="G162" i="57"/>
  <c r="F162" i="57"/>
  <c r="E162" i="57"/>
  <c r="D162" i="57"/>
  <c r="D161" i="57" s="1"/>
  <c r="D160" i="57" s="1"/>
  <c r="G161" i="57"/>
  <c r="G160" i="57" s="1"/>
  <c r="H159" i="57"/>
  <c r="C159" i="57"/>
  <c r="H158" i="57"/>
  <c r="C158" i="57"/>
  <c r="H157" i="57"/>
  <c r="C157" i="57"/>
  <c r="H156" i="57"/>
  <c r="C156" i="57"/>
  <c r="H155" i="57"/>
  <c r="C155" i="57"/>
  <c r="H154" i="57"/>
  <c r="C154" i="57"/>
  <c r="L153" i="57"/>
  <c r="L152" i="57" s="1"/>
  <c r="K153" i="57"/>
  <c r="J153" i="57"/>
  <c r="G153" i="57"/>
  <c r="G152" i="57" s="1"/>
  <c r="F153" i="57"/>
  <c r="E153" i="57"/>
  <c r="D153" i="57"/>
  <c r="D152" i="57" s="1"/>
  <c r="K152" i="57"/>
  <c r="J152" i="57"/>
  <c r="F152" i="57"/>
  <c r="H151" i="57"/>
  <c r="C151" i="57"/>
  <c r="H150" i="57"/>
  <c r="C150" i="57"/>
  <c r="H149" i="57"/>
  <c r="C149" i="57"/>
  <c r="H148" i="57"/>
  <c r="C148" i="57"/>
  <c r="L147" i="57"/>
  <c r="K147" i="57"/>
  <c r="J147" i="57"/>
  <c r="I147" i="57"/>
  <c r="G147" i="57"/>
  <c r="F147" i="57"/>
  <c r="E147" i="57"/>
  <c r="D147" i="57"/>
  <c r="H146" i="57"/>
  <c r="C146" i="57"/>
  <c r="H145" i="57"/>
  <c r="C145" i="57"/>
  <c r="H144" i="57"/>
  <c r="C144" i="57"/>
  <c r="H143" i="57"/>
  <c r="C143" i="57"/>
  <c r="H142" i="57"/>
  <c r="C142" i="57"/>
  <c r="H141" i="57"/>
  <c r="C141" i="57"/>
  <c r="H140" i="57"/>
  <c r="C140" i="57"/>
  <c r="C139" i="57"/>
  <c r="L138" i="57"/>
  <c r="K138" i="57"/>
  <c r="J138" i="57"/>
  <c r="G138" i="57"/>
  <c r="F138" i="57"/>
  <c r="E138" i="57"/>
  <c r="D138" i="57"/>
  <c r="C138" i="57" s="1"/>
  <c r="H137" i="57"/>
  <c r="C137" i="57"/>
  <c r="C136" i="57"/>
  <c r="H135" i="57"/>
  <c r="C135" i="57"/>
  <c r="L134" i="57"/>
  <c r="L120" i="57" s="1"/>
  <c r="K134" i="57"/>
  <c r="J134" i="57"/>
  <c r="G134" i="57"/>
  <c r="F134" i="57"/>
  <c r="E134" i="57"/>
  <c r="D134" i="57"/>
  <c r="C133" i="57"/>
  <c r="H132" i="57"/>
  <c r="C132" i="57"/>
  <c r="L131" i="57"/>
  <c r="K131" i="57"/>
  <c r="J131" i="57"/>
  <c r="G131" i="57"/>
  <c r="F131" i="57"/>
  <c r="E131" i="57"/>
  <c r="D131" i="57"/>
  <c r="C131" i="57" s="1"/>
  <c r="H130" i="57"/>
  <c r="C130" i="57"/>
  <c r="H129" i="57"/>
  <c r="C129" i="57"/>
  <c r="H128" i="57"/>
  <c r="C128" i="57"/>
  <c r="H127" i="57"/>
  <c r="C127" i="57"/>
  <c r="L126" i="57"/>
  <c r="K126" i="57"/>
  <c r="J126" i="57"/>
  <c r="G126" i="57"/>
  <c r="G120" i="57" s="1"/>
  <c r="F126" i="57"/>
  <c r="E126" i="57"/>
  <c r="D126" i="57"/>
  <c r="H125" i="57"/>
  <c r="C125" i="57"/>
  <c r="H124" i="57"/>
  <c r="C124" i="57"/>
  <c r="C123" i="57"/>
  <c r="H122" i="57"/>
  <c r="C122" i="57"/>
  <c r="L121" i="57"/>
  <c r="K121" i="57"/>
  <c r="J121" i="57"/>
  <c r="G121" i="57"/>
  <c r="F121" i="57"/>
  <c r="E121" i="57"/>
  <c r="E120" i="57" s="1"/>
  <c r="D121" i="57"/>
  <c r="D120" i="57"/>
  <c r="H119" i="57"/>
  <c r="C119" i="57"/>
  <c r="H118" i="57"/>
  <c r="C118" i="57"/>
  <c r="C117" i="57"/>
  <c r="H116" i="57"/>
  <c r="C116" i="57"/>
  <c r="H115" i="57"/>
  <c r="C115" i="57"/>
  <c r="L114" i="57"/>
  <c r="K114" i="57"/>
  <c r="J114" i="57"/>
  <c r="G114" i="57"/>
  <c r="F114" i="57"/>
  <c r="E114" i="57"/>
  <c r="D114" i="57"/>
  <c r="C114" i="57" s="1"/>
  <c r="H113" i="57"/>
  <c r="C113" i="57"/>
  <c r="H112" i="57"/>
  <c r="C112" i="57"/>
  <c r="H111" i="57"/>
  <c r="C111" i="57"/>
  <c r="C110" i="57"/>
  <c r="H109" i="57"/>
  <c r="C109" i="57"/>
  <c r="L108" i="57"/>
  <c r="K108" i="57"/>
  <c r="J108" i="57"/>
  <c r="G108" i="57"/>
  <c r="F108" i="57"/>
  <c r="E108" i="57"/>
  <c r="D108" i="57"/>
  <c r="H107" i="57"/>
  <c r="C107" i="57"/>
  <c r="H106" i="57"/>
  <c r="C106" i="57"/>
  <c r="H105" i="57"/>
  <c r="C105" i="57"/>
  <c r="H104" i="57"/>
  <c r="C104" i="57"/>
  <c r="H103" i="57"/>
  <c r="C103" i="57"/>
  <c r="H102" i="57"/>
  <c r="C102" i="57"/>
  <c r="H101" i="57"/>
  <c r="C101" i="57"/>
  <c r="D100" i="57"/>
  <c r="C100" i="57"/>
  <c r="L99" i="57"/>
  <c r="K99" i="57"/>
  <c r="J99" i="57"/>
  <c r="G99" i="57"/>
  <c r="F99" i="57"/>
  <c r="E99" i="57"/>
  <c r="D99" i="57"/>
  <c r="H98" i="57"/>
  <c r="D98" i="57"/>
  <c r="C98" i="57" s="1"/>
  <c r="H97" i="57"/>
  <c r="C97" i="57"/>
  <c r="H96" i="57"/>
  <c r="C96" i="57"/>
  <c r="H95" i="57"/>
  <c r="C95" i="57"/>
  <c r="C94" i="57"/>
  <c r="H93" i="57"/>
  <c r="C93" i="57"/>
  <c r="H92" i="57"/>
  <c r="C92" i="57"/>
  <c r="L91" i="57"/>
  <c r="K91" i="57"/>
  <c r="J91" i="57"/>
  <c r="G91" i="57"/>
  <c r="F91" i="57"/>
  <c r="E91" i="57"/>
  <c r="D91" i="57"/>
  <c r="H90" i="57"/>
  <c r="C90" i="57"/>
  <c r="H89" i="57"/>
  <c r="C89" i="57"/>
  <c r="H88" i="57"/>
  <c r="C88" i="57"/>
  <c r="H87" i="57"/>
  <c r="C87" i="57"/>
  <c r="H86" i="57"/>
  <c r="C86" i="57"/>
  <c r="L85" i="57"/>
  <c r="L83" i="57" s="1"/>
  <c r="K85" i="57"/>
  <c r="J85" i="57"/>
  <c r="J83" i="57" s="1"/>
  <c r="G85" i="57"/>
  <c r="F85" i="57"/>
  <c r="F83" i="57" s="1"/>
  <c r="E85" i="57"/>
  <c r="D85" i="57"/>
  <c r="C84" i="57"/>
  <c r="K83" i="57"/>
  <c r="G83" i="57"/>
  <c r="H82" i="57"/>
  <c r="C82" i="57"/>
  <c r="H81" i="57"/>
  <c r="C81" i="57"/>
  <c r="L80" i="57"/>
  <c r="K80" i="57"/>
  <c r="J80" i="57"/>
  <c r="G80" i="57"/>
  <c r="F80" i="57"/>
  <c r="E80" i="57"/>
  <c r="D80" i="57"/>
  <c r="C80" i="57" s="1"/>
  <c r="H79" i="57"/>
  <c r="C79" i="57"/>
  <c r="H78" i="57"/>
  <c r="C78" i="57"/>
  <c r="L77" i="57"/>
  <c r="L76" i="57" s="1"/>
  <c r="K77" i="57"/>
  <c r="J77" i="57"/>
  <c r="J76" i="57" s="1"/>
  <c r="G77" i="57"/>
  <c r="F77" i="57"/>
  <c r="F76" i="57" s="1"/>
  <c r="E77" i="57"/>
  <c r="D77" i="57"/>
  <c r="D76" i="57" s="1"/>
  <c r="E76" i="57"/>
  <c r="H74" i="57"/>
  <c r="C74" i="57"/>
  <c r="H73" i="57"/>
  <c r="C73" i="57"/>
  <c r="H72" i="57"/>
  <c r="C72" i="57"/>
  <c r="H71" i="57"/>
  <c r="C71" i="57"/>
  <c r="C70" i="57"/>
  <c r="L69" i="57"/>
  <c r="L67" i="57" s="1"/>
  <c r="K69" i="57"/>
  <c r="K67" i="57" s="1"/>
  <c r="J69" i="57"/>
  <c r="J67" i="57" s="1"/>
  <c r="G69" i="57"/>
  <c r="G67" i="57" s="1"/>
  <c r="F69" i="57"/>
  <c r="F67" i="57" s="1"/>
  <c r="E69" i="57"/>
  <c r="D69" i="57"/>
  <c r="C69" i="57" s="1"/>
  <c r="H68" i="57"/>
  <c r="C68" i="57"/>
  <c r="E67" i="57"/>
  <c r="H66" i="57"/>
  <c r="C66" i="57"/>
  <c r="H65" i="57"/>
  <c r="C65" i="57"/>
  <c r="H64" i="57"/>
  <c r="C64" i="57"/>
  <c r="H63" i="57"/>
  <c r="C63" i="57"/>
  <c r="H62" i="57"/>
  <c r="C62" i="57"/>
  <c r="H61" i="57"/>
  <c r="C61" i="57"/>
  <c r="H60" i="57"/>
  <c r="C60" i="57"/>
  <c r="I58" i="57"/>
  <c r="H59" i="57"/>
  <c r="C59" i="57"/>
  <c r="L58" i="57"/>
  <c r="K58" i="57"/>
  <c r="J58" i="57"/>
  <c r="G58" i="57"/>
  <c r="F58" i="57"/>
  <c r="E58" i="57"/>
  <c r="E54" i="57" s="1"/>
  <c r="E53" i="57" s="1"/>
  <c r="D58" i="57"/>
  <c r="H57" i="57"/>
  <c r="C57" i="57"/>
  <c r="H56" i="57"/>
  <c r="C56" i="57"/>
  <c r="L55" i="57"/>
  <c r="K55" i="57"/>
  <c r="J55" i="57"/>
  <c r="G55" i="57"/>
  <c r="G54" i="57" s="1"/>
  <c r="F55" i="57"/>
  <c r="E55" i="57"/>
  <c r="D55" i="57"/>
  <c r="C55" i="57" s="1"/>
  <c r="L54" i="57"/>
  <c r="D54" i="57"/>
  <c r="G53" i="57"/>
  <c r="H47" i="57"/>
  <c r="C47" i="57"/>
  <c r="H46" i="57"/>
  <c r="C46" i="57"/>
  <c r="L45" i="57"/>
  <c r="H45" i="57"/>
  <c r="G45" i="57"/>
  <c r="H44" i="57"/>
  <c r="C44" i="57"/>
  <c r="K43" i="57"/>
  <c r="H43" i="57" s="1"/>
  <c r="J43" i="57"/>
  <c r="I43" i="57"/>
  <c r="F43" i="57"/>
  <c r="C43" i="57" s="1"/>
  <c r="E43" i="57"/>
  <c r="D43" i="57"/>
  <c r="H42" i="57"/>
  <c r="C42" i="57"/>
  <c r="I41" i="57"/>
  <c r="H41" i="57"/>
  <c r="D41" i="57"/>
  <c r="C41" i="57" s="1"/>
  <c r="H40" i="57"/>
  <c r="C40" i="57"/>
  <c r="H39" i="57"/>
  <c r="C39" i="57"/>
  <c r="H38" i="57"/>
  <c r="C38" i="57"/>
  <c r="H37" i="57"/>
  <c r="C37" i="57"/>
  <c r="K36" i="57"/>
  <c r="H36" i="57" s="1"/>
  <c r="F36" i="57"/>
  <c r="C36" i="57" s="1"/>
  <c r="H35" i="57"/>
  <c r="C35" i="57"/>
  <c r="H34" i="57"/>
  <c r="C34" i="57"/>
  <c r="K33" i="57"/>
  <c r="H33" i="57" s="1"/>
  <c r="F33" i="57"/>
  <c r="C33" i="57" s="1"/>
  <c r="H32" i="57"/>
  <c r="C32" i="57"/>
  <c r="K31" i="57"/>
  <c r="F31" i="57"/>
  <c r="C31" i="57"/>
  <c r="H30" i="57"/>
  <c r="C30" i="57"/>
  <c r="H29" i="57"/>
  <c r="C29" i="57"/>
  <c r="H28" i="57"/>
  <c r="C28" i="57"/>
  <c r="K27" i="57"/>
  <c r="H27" i="57"/>
  <c r="F27" i="57"/>
  <c r="C27" i="57" s="1"/>
  <c r="H25" i="57"/>
  <c r="C25" i="57"/>
  <c r="D24" i="57"/>
  <c r="C24" i="57"/>
  <c r="H23" i="57"/>
  <c r="C23" i="57"/>
  <c r="H22" i="57"/>
  <c r="C22" i="57"/>
  <c r="L21" i="57"/>
  <c r="L20" i="57" s="1"/>
  <c r="K21" i="57"/>
  <c r="K275" i="57" s="1"/>
  <c r="K274" i="57" s="1"/>
  <c r="J21" i="57"/>
  <c r="J275" i="57" s="1"/>
  <c r="J274" i="57" s="1"/>
  <c r="I21" i="57"/>
  <c r="H21" i="57" s="1"/>
  <c r="G21" i="57"/>
  <c r="F21" i="57"/>
  <c r="E21" i="57"/>
  <c r="D21" i="57"/>
  <c r="D275" i="57" s="1"/>
  <c r="D274" i="57" s="1"/>
  <c r="J20" i="57"/>
  <c r="H284" i="53"/>
  <c r="C284" i="53"/>
  <c r="H283" i="53"/>
  <c r="C283" i="53"/>
  <c r="H282" i="53"/>
  <c r="C282" i="53"/>
  <c r="H281" i="53"/>
  <c r="C281" i="53"/>
  <c r="H280" i="53"/>
  <c r="C280" i="53"/>
  <c r="I276" i="53"/>
  <c r="H279" i="53"/>
  <c r="C279" i="53"/>
  <c r="H278" i="53"/>
  <c r="C278" i="53"/>
  <c r="H277" i="53"/>
  <c r="C277" i="53"/>
  <c r="L276" i="53"/>
  <c r="K276" i="53"/>
  <c r="J276" i="53"/>
  <c r="G276" i="53"/>
  <c r="F276" i="53"/>
  <c r="E276" i="53"/>
  <c r="D276" i="53"/>
  <c r="C276" i="53"/>
  <c r="H271" i="53"/>
  <c r="C271" i="53"/>
  <c r="H270" i="53"/>
  <c r="C270" i="53"/>
  <c r="L269" i="53"/>
  <c r="K269" i="53"/>
  <c r="J269" i="53"/>
  <c r="I269" i="53"/>
  <c r="H269" i="53" s="1"/>
  <c r="G269" i="53"/>
  <c r="F269" i="53"/>
  <c r="E269" i="53"/>
  <c r="D269" i="53"/>
  <c r="H268" i="53"/>
  <c r="C268" i="53"/>
  <c r="L267" i="53"/>
  <c r="K267" i="53"/>
  <c r="J267" i="53"/>
  <c r="I267" i="53"/>
  <c r="I266" i="53" s="1"/>
  <c r="G267" i="53"/>
  <c r="F267" i="53"/>
  <c r="E267" i="53"/>
  <c r="E266" i="53" s="1"/>
  <c r="E265" i="53" s="1"/>
  <c r="D267" i="53"/>
  <c r="D266" i="53" s="1"/>
  <c r="L266" i="53"/>
  <c r="L265" i="53" s="1"/>
  <c r="K266" i="53"/>
  <c r="K265" i="53" s="1"/>
  <c r="J266" i="53"/>
  <c r="J265" i="53" s="1"/>
  <c r="G266" i="53"/>
  <c r="G265" i="53" s="1"/>
  <c r="F266" i="53"/>
  <c r="F265" i="53" s="1"/>
  <c r="I265" i="53"/>
  <c r="H264" i="53"/>
  <c r="C264" i="53"/>
  <c r="L263" i="53"/>
  <c r="K263" i="53"/>
  <c r="J263" i="53"/>
  <c r="I263" i="53"/>
  <c r="G263" i="53"/>
  <c r="F263" i="53"/>
  <c r="E263" i="53"/>
  <c r="D263" i="53"/>
  <c r="C263" i="53"/>
  <c r="H262" i="53"/>
  <c r="C262" i="53"/>
  <c r="H261" i="53"/>
  <c r="C261" i="53"/>
  <c r="H260" i="53"/>
  <c r="C260" i="53"/>
  <c r="H259" i="53"/>
  <c r="C259" i="53"/>
  <c r="I257" i="53"/>
  <c r="C258" i="53"/>
  <c r="L257" i="53"/>
  <c r="L253" i="53" s="1"/>
  <c r="K257" i="53"/>
  <c r="J257" i="53"/>
  <c r="G257" i="53"/>
  <c r="F257" i="53"/>
  <c r="C257" i="53" s="1"/>
  <c r="E257" i="53"/>
  <c r="D257" i="53"/>
  <c r="D253" i="53" s="1"/>
  <c r="D252" i="53" s="1"/>
  <c r="H256" i="53"/>
  <c r="C256" i="53"/>
  <c r="H255" i="53"/>
  <c r="C255" i="53"/>
  <c r="H254" i="53"/>
  <c r="C254" i="53"/>
  <c r="K253" i="53"/>
  <c r="K252" i="53" s="1"/>
  <c r="J253" i="53"/>
  <c r="G253" i="53"/>
  <c r="F253" i="53"/>
  <c r="F252" i="53" s="1"/>
  <c r="E253" i="53"/>
  <c r="L252" i="53"/>
  <c r="E252" i="53"/>
  <c r="H251" i="53"/>
  <c r="C251" i="53"/>
  <c r="L250" i="53"/>
  <c r="K250" i="53"/>
  <c r="J250" i="53"/>
  <c r="I250" i="53"/>
  <c r="G250" i="53"/>
  <c r="F250" i="53"/>
  <c r="E250" i="53"/>
  <c r="D250" i="53"/>
  <c r="H249" i="53"/>
  <c r="C249" i="53"/>
  <c r="H248" i="53"/>
  <c r="C248" i="53"/>
  <c r="H247" i="53"/>
  <c r="C247" i="53"/>
  <c r="I245" i="53"/>
  <c r="H246" i="53"/>
  <c r="C246" i="53"/>
  <c r="L245" i="53"/>
  <c r="K245" i="53"/>
  <c r="J245" i="53"/>
  <c r="G245" i="53"/>
  <c r="F245" i="53"/>
  <c r="E245" i="53"/>
  <c r="D245" i="53"/>
  <c r="H244" i="53"/>
  <c r="C244" i="53"/>
  <c r="H243" i="53"/>
  <c r="C243" i="53"/>
  <c r="H242" i="53"/>
  <c r="C242" i="53"/>
  <c r="L241" i="53"/>
  <c r="K241" i="53"/>
  <c r="K240" i="53" s="1"/>
  <c r="J241" i="53"/>
  <c r="G241" i="53"/>
  <c r="F241" i="53"/>
  <c r="F240" i="53" s="1"/>
  <c r="E241" i="53"/>
  <c r="D241" i="53"/>
  <c r="L240" i="53"/>
  <c r="G240" i="53"/>
  <c r="E240" i="53"/>
  <c r="D240" i="53"/>
  <c r="H239" i="53"/>
  <c r="C239" i="53"/>
  <c r="H238" i="53"/>
  <c r="C238" i="53"/>
  <c r="H237" i="53"/>
  <c r="C237" i="53"/>
  <c r="H236" i="53"/>
  <c r="C236" i="53"/>
  <c r="H235" i="53"/>
  <c r="C235" i="53"/>
  <c r="H234" i="53"/>
  <c r="C234" i="53"/>
  <c r="L233" i="53"/>
  <c r="L232" i="53" s="1"/>
  <c r="K233" i="53"/>
  <c r="K232" i="53" s="1"/>
  <c r="J233" i="53"/>
  <c r="G233" i="53"/>
  <c r="F233" i="53"/>
  <c r="E233" i="53"/>
  <c r="E232" i="53" s="1"/>
  <c r="D233" i="53"/>
  <c r="D232" i="53" s="1"/>
  <c r="J232" i="53"/>
  <c r="G232" i="53"/>
  <c r="F232" i="53"/>
  <c r="H231" i="53"/>
  <c r="C231" i="53"/>
  <c r="H230" i="53"/>
  <c r="C230" i="53"/>
  <c r="H229" i="53"/>
  <c r="C229" i="53"/>
  <c r="H228" i="53"/>
  <c r="C228" i="53"/>
  <c r="L227" i="53"/>
  <c r="K227" i="53"/>
  <c r="J227" i="53"/>
  <c r="G227" i="53"/>
  <c r="F227" i="53"/>
  <c r="E227" i="53"/>
  <c r="D227" i="53"/>
  <c r="C227" i="53" s="1"/>
  <c r="H226" i="53"/>
  <c r="C226" i="53"/>
  <c r="H225" i="53"/>
  <c r="C225" i="53"/>
  <c r="H224" i="53"/>
  <c r="C224" i="53"/>
  <c r="H223" i="53"/>
  <c r="C223" i="53"/>
  <c r="H222" i="53"/>
  <c r="C222" i="53"/>
  <c r="H221" i="53"/>
  <c r="C221" i="53"/>
  <c r="H220" i="53"/>
  <c r="C220" i="53"/>
  <c r="L219" i="53"/>
  <c r="K219" i="53"/>
  <c r="J219" i="53"/>
  <c r="G219" i="53"/>
  <c r="F219" i="53"/>
  <c r="E219" i="53"/>
  <c r="D219" i="53"/>
  <c r="C219" i="53"/>
  <c r="H218" i="53"/>
  <c r="C218" i="53"/>
  <c r="H217" i="53"/>
  <c r="C217" i="53"/>
  <c r="L216" i="53"/>
  <c r="K216" i="53"/>
  <c r="K212" i="53" s="1"/>
  <c r="J216" i="53"/>
  <c r="G216" i="53"/>
  <c r="G212" i="53" s="1"/>
  <c r="G211" i="53" s="1"/>
  <c r="F216" i="53"/>
  <c r="E216" i="53"/>
  <c r="D216" i="53"/>
  <c r="H215" i="53"/>
  <c r="C215" i="53"/>
  <c r="L214" i="53"/>
  <c r="L212" i="53" s="1"/>
  <c r="L211" i="53" s="1"/>
  <c r="K214" i="53"/>
  <c r="J214" i="53"/>
  <c r="J212" i="53" s="1"/>
  <c r="I214" i="53"/>
  <c r="H214" i="53"/>
  <c r="G214" i="53"/>
  <c r="F214" i="53"/>
  <c r="E214" i="53"/>
  <c r="E212" i="53" s="1"/>
  <c r="E211" i="53" s="1"/>
  <c r="D214" i="53"/>
  <c r="C214" i="53" s="1"/>
  <c r="H213" i="53"/>
  <c r="C213" i="53"/>
  <c r="F212" i="53"/>
  <c r="F211" i="53" s="1"/>
  <c r="H210" i="53"/>
  <c r="C210" i="53"/>
  <c r="H209" i="53"/>
  <c r="C209" i="53"/>
  <c r="L208" i="53"/>
  <c r="K208" i="53"/>
  <c r="J208" i="53"/>
  <c r="G208" i="53"/>
  <c r="F208" i="53"/>
  <c r="E208" i="53"/>
  <c r="D208" i="53"/>
  <c r="C208" i="53" s="1"/>
  <c r="H207" i="53"/>
  <c r="C207" i="53"/>
  <c r="H206" i="53"/>
  <c r="C206" i="53"/>
  <c r="H205" i="53"/>
  <c r="C205" i="53"/>
  <c r="H204" i="53"/>
  <c r="C204" i="53"/>
  <c r="H203" i="53"/>
  <c r="C203" i="53"/>
  <c r="H202" i="53"/>
  <c r="C202" i="53"/>
  <c r="H201" i="53"/>
  <c r="C201" i="53"/>
  <c r="H200" i="53"/>
  <c r="C200" i="53"/>
  <c r="L199" i="53"/>
  <c r="K199" i="53"/>
  <c r="J199" i="53"/>
  <c r="G199" i="53"/>
  <c r="F199" i="53"/>
  <c r="E199" i="53"/>
  <c r="D199" i="53"/>
  <c r="H198" i="53"/>
  <c r="C198" i="53"/>
  <c r="H197" i="53"/>
  <c r="C197" i="53"/>
  <c r="H196" i="53"/>
  <c r="C196" i="53"/>
  <c r="H195" i="53"/>
  <c r="C195" i="53"/>
  <c r="H194" i="53"/>
  <c r="C194" i="53"/>
  <c r="H193" i="53"/>
  <c r="C193" i="53"/>
  <c r="H192" i="53"/>
  <c r="C192" i="53"/>
  <c r="H191" i="53"/>
  <c r="C191" i="53"/>
  <c r="H190" i="53"/>
  <c r="C190" i="53"/>
  <c r="H189" i="53"/>
  <c r="C189" i="53"/>
  <c r="L188" i="53"/>
  <c r="K188" i="53"/>
  <c r="K187" i="53" s="1"/>
  <c r="J188" i="53"/>
  <c r="J187" i="53" s="1"/>
  <c r="G188" i="53"/>
  <c r="G187" i="53" s="1"/>
  <c r="F188" i="53"/>
  <c r="E188" i="53"/>
  <c r="D188" i="53"/>
  <c r="L187" i="53"/>
  <c r="D187" i="53"/>
  <c r="H186" i="53"/>
  <c r="C186" i="53"/>
  <c r="H185" i="53"/>
  <c r="C185" i="53"/>
  <c r="I183" i="53"/>
  <c r="H184" i="53"/>
  <c r="C184" i="53"/>
  <c r="L183" i="53"/>
  <c r="L182" i="53" s="1"/>
  <c r="L181" i="53" s="1"/>
  <c r="K183" i="53"/>
  <c r="J183" i="53"/>
  <c r="G183" i="53"/>
  <c r="F183" i="53"/>
  <c r="E183" i="53"/>
  <c r="D183" i="53"/>
  <c r="D182" i="53"/>
  <c r="H180" i="53"/>
  <c r="C180" i="53"/>
  <c r="L179" i="53"/>
  <c r="L178" i="53" s="1"/>
  <c r="L174" i="53" s="1"/>
  <c r="K179" i="53"/>
  <c r="K178" i="53" s="1"/>
  <c r="J179" i="53"/>
  <c r="J178" i="53" s="1"/>
  <c r="G179" i="53"/>
  <c r="G178" i="53" s="1"/>
  <c r="F179" i="53"/>
  <c r="E179" i="53"/>
  <c r="D179" i="53"/>
  <c r="D178" i="53" s="1"/>
  <c r="F178" i="53"/>
  <c r="E178" i="53"/>
  <c r="H177" i="53"/>
  <c r="C177" i="53"/>
  <c r="H176" i="53"/>
  <c r="C176" i="53"/>
  <c r="L175" i="53"/>
  <c r="K175" i="53"/>
  <c r="J175" i="53"/>
  <c r="I175" i="53"/>
  <c r="H175" i="53" s="1"/>
  <c r="G175" i="53"/>
  <c r="F175" i="53"/>
  <c r="F174" i="53" s="1"/>
  <c r="E175" i="53"/>
  <c r="D175" i="53"/>
  <c r="H173" i="53"/>
  <c r="C173" i="53"/>
  <c r="H172" i="53"/>
  <c r="C172" i="53"/>
  <c r="L171" i="53"/>
  <c r="K171" i="53"/>
  <c r="J171" i="53"/>
  <c r="G171" i="53"/>
  <c r="F171" i="53"/>
  <c r="E171" i="53"/>
  <c r="D171" i="53"/>
  <c r="C171" i="53"/>
  <c r="H170" i="53"/>
  <c r="C170" i="53"/>
  <c r="H169" i="53"/>
  <c r="C169" i="53"/>
  <c r="H168" i="53"/>
  <c r="C168" i="53"/>
  <c r="H167" i="53"/>
  <c r="C167" i="53"/>
  <c r="L166" i="53"/>
  <c r="K166" i="53"/>
  <c r="J166" i="53"/>
  <c r="G166" i="53"/>
  <c r="F166" i="53"/>
  <c r="E166" i="53"/>
  <c r="D166" i="53"/>
  <c r="H165" i="53"/>
  <c r="C165" i="53"/>
  <c r="H164" i="53"/>
  <c r="C164" i="53"/>
  <c r="H163" i="53"/>
  <c r="C163" i="53"/>
  <c r="L162" i="53"/>
  <c r="L161" i="53" s="1"/>
  <c r="L160" i="53" s="1"/>
  <c r="K162" i="53"/>
  <c r="J162" i="53"/>
  <c r="I162" i="53"/>
  <c r="H162" i="53"/>
  <c r="G162" i="53"/>
  <c r="F162" i="53"/>
  <c r="E162" i="53"/>
  <c r="E161" i="53" s="1"/>
  <c r="E160" i="53" s="1"/>
  <c r="D162" i="53"/>
  <c r="C162" i="53" s="1"/>
  <c r="K161" i="53"/>
  <c r="K160" i="53" s="1"/>
  <c r="J161" i="53"/>
  <c r="J160" i="53" s="1"/>
  <c r="G161" i="53"/>
  <c r="G160" i="53" s="1"/>
  <c r="F161" i="53"/>
  <c r="F160" i="53" s="1"/>
  <c r="H159" i="53"/>
  <c r="C159" i="53"/>
  <c r="H158" i="53"/>
  <c r="C158" i="53"/>
  <c r="H157" i="53"/>
  <c r="C157" i="53"/>
  <c r="H156" i="53"/>
  <c r="C156" i="53"/>
  <c r="H155" i="53"/>
  <c r="C155" i="53"/>
  <c r="H154" i="53"/>
  <c r="C154" i="53"/>
  <c r="L153" i="53"/>
  <c r="L152" i="53" s="1"/>
  <c r="K153" i="53"/>
  <c r="J153" i="53"/>
  <c r="G153" i="53"/>
  <c r="F153" i="53"/>
  <c r="E153" i="53"/>
  <c r="E152" i="53" s="1"/>
  <c r="D153" i="53"/>
  <c r="K152" i="53"/>
  <c r="J152" i="53"/>
  <c r="G152" i="53"/>
  <c r="F152" i="53"/>
  <c r="H151" i="53"/>
  <c r="C151" i="53"/>
  <c r="H150" i="53"/>
  <c r="C150" i="53"/>
  <c r="H149" i="53"/>
  <c r="C149" i="53"/>
  <c r="H148" i="53"/>
  <c r="C148" i="53"/>
  <c r="L147" i="53"/>
  <c r="H147" i="53" s="1"/>
  <c r="K147" i="53"/>
  <c r="J147" i="53"/>
  <c r="I147" i="53"/>
  <c r="G147" i="53"/>
  <c r="F147" i="53"/>
  <c r="E147" i="53"/>
  <c r="D147" i="53"/>
  <c r="C147" i="53" s="1"/>
  <c r="H146" i="53"/>
  <c r="C146" i="53"/>
  <c r="H145" i="53"/>
  <c r="C145" i="53"/>
  <c r="H144" i="53"/>
  <c r="C144" i="53"/>
  <c r="H143" i="53"/>
  <c r="C143" i="53"/>
  <c r="H142" i="53"/>
  <c r="C142" i="53"/>
  <c r="H141" i="53"/>
  <c r="C141" i="53"/>
  <c r="H140" i="53"/>
  <c r="C140" i="53"/>
  <c r="I138" i="53"/>
  <c r="H139" i="53"/>
  <c r="C139" i="53"/>
  <c r="L138" i="53"/>
  <c r="K138" i="53"/>
  <c r="J138" i="53"/>
  <c r="G138" i="53"/>
  <c r="F138" i="53"/>
  <c r="E138" i="53"/>
  <c r="D138" i="53"/>
  <c r="H137" i="53"/>
  <c r="C137" i="53"/>
  <c r="H136" i="53"/>
  <c r="C136" i="53"/>
  <c r="H135" i="53"/>
  <c r="C135" i="53"/>
  <c r="L134" i="53"/>
  <c r="K134" i="53"/>
  <c r="J134" i="53"/>
  <c r="G134" i="53"/>
  <c r="F134" i="53"/>
  <c r="E134" i="53"/>
  <c r="D134" i="53"/>
  <c r="H133" i="53"/>
  <c r="C133" i="53"/>
  <c r="H132" i="53"/>
  <c r="C132" i="53"/>
  <c r="L131" i="53"/>
  <c r="K131" i="53"/>
  <c r="J131" i="53"/>
  <c r="I131" i="53"/>
  <c r="G131" i="53"/>
  <c r="F131" i="53"/>
  <c r="E131" i="53"/>
  <c r="D131" i="53"/>
  <c r="H130" i="53"/>
  <c r="C130" i="53"/>
  <c r="H129" i="53"/>
  <c r="C129" i="53"/>
  <c r="H128" i="53"/>
  <c r="C128" i="53"/>
  <c r="H127" i="53"/>
  <c r="C127" i="53"/>
  <c r="L126" i="53"/>
  <c r="K126" i="53"/>
  <c r="J126" i="53"/>
  <c r="G126" i="53"/>
  <c r="F126" i="53"/>
  <c r="E126" i="53"/>
  <c r="D126" i="53"/>
  <c r="C126" i="53" s="1"/>
  <c r="H125" i="53"/>
  <c r="C125" i="53"/>
  <c r="H124" i="53"/>
  <c r="C124" i="53"/>
  <c r="H123" i="53"/>
  <c r="C123" i="53"/>
  <c r="H122" i="53"/>
  <c r="C122" i="53"/>
  <c r="L121" i="53"/>
  <c r="K121" i="53"/>
  <c r="J121" i="53"/>
  <c r="J120" i="53" s="1"/>
  <c r="I121" i="53"/>
  <c r="G121" i="53"/>
  <c r="F121" i="53"/>
  <c r="F120" i="53" s="1"/>
  <c r="E121" i="53"/>
  <c r="C121" i="53" s="1"/>
  <c r="D121" i="53"/>
  <c r="K120" i="53"/>
  <c r="G120" i="53"/>
  <c r="H119" i="53"/>
  <c r="C119" i="53"/>
  <c r="H118" i="53"/>
  <c r="C118" i="53"/>
  <c r="H117" i="53"/>
  <c r="C117" i="53"/>
  <c r="H116" i="53"/>
  <c r="C116" i="53"/>
  <c r="H115" i="53"/>
  <c r="C115" i="53"/>
  <c r="L114" i="53"/>
  <c r="K114" i="53"/>
  <c r="J114" i="53"/>
  <c r="G114" i="53"/>
  <c r="F114" i="53"/>
  <c r="E114" i="53"/>
  <c r="D114" i="53"/>
  <c r="C114" i="53" s="1"/>
  <c r="H113" i="53"/>
  <c r="C113" i="53"/>
  <c r="H112" i="53"/>
  <c r="C112" i="53"/>
  <c r="H111" i="53"/>
  <c r="C111" i="53"/>
  <c r="H110" i="53"/>
  <c r="C110" i="53"/>
  <c r="H109" i="53"/>
  <c r="C109" i="53"/>
  <c r="L108" i="53"/>
  <c r="K108" i="53"/>
  <c r="J108" i="53"/>
  <c r="G108" i="53"/>
  <c r="F108" i="53"/>
  <c r="E108" i="53"/>
  <c r="C108" i="53" s="1"/>
  <c r="D108" i="53"/>
  <c r="H107" i="53"/>
  <c r="C107" i="53"/>
  <c r="H106" i="53"/>
  <c r="C106" i="53"/>
  <c r="H105" i="53"/>
  <c r="C105" i="53"/>
  <c r="H104" i="53"/>
  <c r="C104" i="53"/>
  <c r="H103" i="53"/>
  <c r="C103" i="53"/>
  <c r="H102" i="53"/>
  <c r="C102" i="53"/>
  <c r="H101" i="53"/>
  <c r="C101" i="53"/>
  <c r="H100" i="53"/>
  <c r="C100" i="53"/>
  <c r="L99" i="53"/>
  <c r="K99" i="53"/>
  <c r="J99" i="53"/>
  <c r="G99" i="53"/>
  <c r="F99" i="53"/>
  <c r="E99" i="53"/>
  <c r="D99" i="53"/>
  <c r="C99" i="53" s="1"/>
  <c r="H98" i="53"/>
  <c r="C98" i="53"/>
  <c r="H97" i="53"/>
  <c r="C97" i="53"/>
  <c r="H96" i="53"/>
  <c r="C96" i="53"/>
  <c r="H95" i="53"/>
  <c r="C95" i="53"/>
  <c r="H94" i="53"/>
  <c r="C94" i="53"/>
  <c r="H93" i="53"/>
  <c r="C93" i="53"/>
  <c r="I91" i="53"/>
  <c r="H92" i="53"/>
  <c r="C92" i="53"/>
  <c r="L91" i="53"/>
  <c r="K91" i="53"/>
  <c r="J91" i="53"/>
  <c r="G91" i="53"/>
  <c r="F91" i="53"/>
  <c r="E91" i="53"/>
  <c r="D91" i="53"/>
  <c r="H90" i="53"/>
  <c r="C90" i="53"/>
  <c r="H89" i="53"/>
  <c r="C89" i="53"/>
  <c r="H88" i="53"/>
  <c r="C88" i="53"/>
  <c r="H87" i="53"/>
  <c r="C87" i="53"/>
  <c r="H86" i="53"/>
  <c r="C86" i="53"/>
  <c r="L85" i="53"/>
  <c r="K85" i="53"/>
  <c r="K83" i="53" s="1"/>
  <c r="J85" i="53"/>
  <c r="G85" i="53"/>
  <c r="F85" i="53"/>
  <c r="E85" i="53"/>
  <c r="D85" i="53"/>
  <c r="C85" i="53" s="1"/>
  <c r="H84" i="53"/>
  <c r="C84" i="53"/>
  <c r="L83" i="53"/>
  <c r="H82" i="53"/>
  <c r="C82" i="53"/>
  <c r="H81" i="53"/>
  <c r="C81" i="53"/>
  <c r="L80" i="53"/>
  <c r="K80" i="53"/>
  <c r="J80" i="53"/>
  <c r="H80" i="53" s="1"/>
  <c r="I80" i="53"/>
  <c r="G80" i="53"/>
  <c r="F80" i="53"/>
  <c r="E80" i="53"/>
  <c r="D80" i="53"/>
  <c r="H79" i="53"/>
  <c r="C79" i="53"/>
  <c r="H78" i="53"/>
  <c r="C78" i="53"/>
  <c r="L77" i="53"/>
  <c r="L76" i="53" s="1"/>
  <c r="K77" i="53"/>
  <c r="J77" i="53"/>
  <c r="I77" i="53"/>
  <c r="I76" i="53" s="1"/>
  <c r="H77" i="53"/>
  <c r="G77" i="53"/>
  <c r="F77" i="53"/>
  <c r="E77" i="53"/>
  <c r="E76" i="53" s="1"/>
  <c r="D77" i="53"/>
  <c r="C77" i="53" s="1"/>
  <c r="K76" i="53"/>
  <c r="J76" i="53"/>
  <c r="G76" i="53"/>
  <c r="F76" i="53"/>
  <c r="H74" i="53"/>
  <c r="C74" i="53"/>
  <c r="H73" i="53"/>
  <c r="C73" i="53"/>
  <c r="H72" i="53"/>
  <c r="C72" i="53"/>
  <c r="H71" i="53"/>
  <c r="C71" i="53"/>
  <c r="H70" i="53"/>
  <c r="C70" i="53"/>
  <c r="L69" i="53"/>
  <c r="K69" i="53"/>
  <c r="J69" i="53"/>
  <c r="J67" i="53" s="1"/>
  <c r="G69" i="53"/>
  <c r="F69" i="53"/>
  <c r="E69" i="53"/>
  <c r="E67" i="53" s="1"/>
  <c r="D69" i="53"/>
  <c r="H68" i="53"/>
  <c r="C68" i="53"/>
  <c r="L67" i="53"/>
  <c r="K67" i="53"/>
  <c r="G67" i="53"/>
  <c r="F67" i="53"/>
  <c r="D67" i="53"/>
  <c r="H66" i="53"/>
  <c r="C66" i="53"/>
  <c r="H65" i="53"/>
  <c r="C65" i="53"/>
  <c r="H64" i="53"/>
  <c r="C64" i="53"/>
  <c r="H63" i="53"/>
  <c r="C63" i="53"/>
  <c r="H62" i="53"/>
  <c r="C62" i="53"/>
  <c r="H61" i="53"/>
  <c r="C61" i="53"/>
  <c r="H60" i="53"/>
  <c r="C60" i="53"/>
  <c r="H59" i="53"/>
  <c r="C59" i="53"/>
  <c r="L58" i="53"/>
  <c r="K58" i="53"/>
  <c r="K54" i="53" s="1"/>
  <c r="K53" i="53" s="1"/>
  <c r="J58" i="53"/>
  <c r="G58" i="53"/>
  <c r="F58" i="53"/>
  <c r="E58" i="53"/>
  <c r="D58" i="53"/>
  <c r="H57" i="53"/>
  <c r="C57" i="53"/>
  <c r="H56" i="53"/>
  <c r="C56" i="53"/>
  <c r="L55" i="53"/>
  <c r="L54" i="53" s="1"/>
  <c r="L53" i="53" s="1"/>
  <c r="K55" i="53"/>
  <c r="J55" i="53"/>
  <c r="I55" i="53"/>
  <c r="H55" i="53" s="1"/>
  <c r="G55" i="53"/>
  <c r="F55" i="53"/>
  <c r="E55" i="53"/>
  <c r="E54" i="53" s="1"/>
  <c r="D55" i="53"/>
  <c r="J54" i="53"/>
  <c r="G54" i="53"/>
  <c r="G53" i="53" s="1"/>
  <c r="F54" i="53"/>
  <c r="F53" i="53" s="1"/>
  <c r="H47" i="53"/>
  <c r="C47" i="53"/>
  <c r="H46" i="53"/>
  <c r="C46" i="53"/>
  <c r="L45" i="53"/>
  <c r="G45" i="53"/>
  <c r="C45" i="53"/>
  <c r="H44" i="53"/>
  <c r="C44" i="53"/>
  <c r="K43" i="53"/>
  <c r="J43" i="53"/>
  <c r="I43" i="53"/>
  <c r="F43" i="53"/>
  <c r="E43" i="53"/>
  <c r="D43" i="53"/>
  <c r="C43" i="53" s="1"/>
  <c r="H42" i="53"/>
  <c r="C42" i="53"/>
  <c r="I41" i="53"/>
  <c r="H41" i="53" s="1"/>
  <c r="D41" i="53"/>
  <c r="C41" i="53" s="1"/>
  <c r="H40" i="53"/>
  <c r="C40" i="53"/>
  <c r="H39" i="53"/>
  <c r="C39" i="53"/>
  <c r="H38" i="53"/>
  <c r="C38" i="53"/>
  <c r="H37" i="53"/>
  <c r="C37" i="53"/>
  <c r="K36" i="53"/>
  <c r="H36" i="53" s="1"/>
  <c r="F36" i="53"/>
  <c r="C36" i="53"/>
  <c r="H35" i="53"/>
  <c r="C35" i="53"/>
  <c r="H34" i="53"/>
  <c r="C34" i="53"/>
  <c r="K33" i="53"/>
  <c r="H33" i="53" s="1"/>
  <c r="F33" i="53"/>
  <c r="C33" i="53"/>
  <c r="H32" i="53"/>
  <c r="C32" i="53"/>
  <c r="K31" i="53"/>
  <c r="H31" i="53"/>
  <c r="F31" i="53"/>
  <c r="C31" i="53" s="1"/>
  <c r="H30" i="53"/>
  <c r="C30" i="53"/>
  <c r="H29" i="53"/>
  <c r="C29" i="53"/>
  <c r="H28" i="53"/>
  <c r="C28" i="53"/>
  <c r="K27" i="53"/>
  <c r="H27" i="53" s="1"/>
  <c r="F27" i="53"/>
  <c r="C27" i="53" s="1"/>
  <c r="H25" i="53"/>
  <c r="C25" i="53"/>
  <c r="C24" i="53"/>
  <c r="H23" i="53"/>
  <c r="C23" i="53"/>
  <c r="H22" i="53"/>
  <c r="C22" i="53"/>
  <c r="L21" i="53"/>
  <c r="K21" i="53"/>
  <c r="K275" i="53" s="1"/>
  <c r="K274" i="53" s="1"/>
  <c r="J21" i="53"/>
  <c r="J20" i="53" s="1"/>
  <c r="I21" i="53"/>
  <c r="G21" i="53"/>
  <c r="G275" i="53" s="1"/>
  <c r="G274" i="53" s="1"/>
  <c r="F21" i="53"/>
  <c r="F275" i="53" s="1"/>
  <c r="F274" i="53" s="1"/>
  <c r="E21" i="53"/>
  <c r="E275" i="53" s="1"/>
  <c r="E274" i="53" s="1"/>
  <c r="D21" i="53"/>
  <c r="G20" i="53"/>
  <c r="H284" i="51"/>
  <c r="C284" i="51"/>
  <c r="H283" i="51"/>
  <c r="C283" i="51"/>
  <c r="H282" i="51"/>
  <c r="C282" i="51"/>
  <c r="H281" i="51"/>
  <c r="C281" i="51"/>
  <c r="H280" i="51"/>
  <c r="C280" i="51"/>
  <c r="H279" i="51"/>
  <c r="C279" i="51"/>
  <c r="H278" i="51"/>
  <c r="C278" i="51"/>
  <c r="H277" i="51"/>
  <c r="C277" i="51"/>
  <c r="C276" i="51" s="1"/>
  <c r="L276" i="51"/>
  <c r="K276" i="51"/>
  <c r="J276" i="51"/>
  <c r="I276" i="51"/>
  <c r="G276" i="51"/>
  <c r="F276" i="51"/>
  <c r="E276" i="51"/>
  <c r="D276" i="51"/>
  <c r="H271" i="51"/>
  <c r="C271" i="51"/>
  <c r="H270" i="51"/>
  <c r="C270" i="51"/>
  <c r="L269" i="51"/>
  <c r="K269" i="51"/>
  <c r="J269" i="51"/>
  <c r="I269" i="51"/>
  <c r="G269" i="51"/>
  <c r="F269" i="51"/>
  <c r="E269" i="51"/>
  <c r="D269" i="51"/>
  <c r="I267" i="51"/>
  <c r="H268" i="51"/>
  <c r="C268" i="51"/>
  <c r="L267" i="51"/>
  <c r="K267" i="51"/>
  <c r="K266" i="51" s="1"/>
  <c r="K265" i="51" s="1"/>
  <c r="J267" i="51"/>
  <c r="J266" i="51" s="1"/>
  <c r="J265" i="51" s="1"/>
  <c r="G267" i="51"/>
  <c r="G266" i="51" s="1"/>
  <c r="G265" i="51" s="1"/>
  <c r="F267" i="51"/>
  <c r="F266" i="51" s="1"/>
  <c r="F265" i="51" s="1"/>
  <c r="E267" i="51"/>
  <c r="E266" i="51" s="1"/>
  <c r="E265" i="51" s="1"/>
  <c r="D267" i="51"/>
  <c r="L266" i="51"/>
  <c r="L265" i="51" s="1"/>
  <c r="D266" i="51"/>
  <c r="H264" i="51"/>
  <c r="C264" i="51"/>
  <c r="L263" i="51"/>
  <c r="K263" i="51"/>
  <c r="J263" i="51"/>
  <c r="G263" i="51"/>
  <c r="F263" i="51"/>
  <c r="E263" i="51"/>
  <c r="C263" i="51" s="1"/>
  <c r="D263" i="51"/>
  <c r="H262" i="51"/>
  <c r="C262" i="51"/>
  <c r="H261" i="51"/>
  <c r="C261" i="51"/>
  <c r="H260" i="51"/>
  <c r="C260" i="51"/>
  <c r="H259" i="51"/>
  <c r="C259" i="51"/>
  <c r="H258" i="51"/>
  <c r="C258" i="51"/>
  <c r="L257" i="51"/>
  <c r="L253" i="51" s="1"/>
  <c r="L252" i="51" s="1"/>
  <c r="K257" i="51"/>
  <c r="J257" i="51"/>
  <c r="J253" i="51" s="1"/>
  <c r="J252" i="51" s="1"/>
  <c r="I257" i="51"/>
  <c r="H257" i="51" s="1"/>
  <c r="G257" i="51"/>
  <c r="F257" i="51"/>
  <c r="F253" i="51" s="1"/>
  <c r="F252" i="51" s="1"/>
  <c r="E257" i="51"/>
  <c r="E253" i="51" s="1"/>
  <c r="E252" i="51" s="1"/>
  <c r="D257" i="51"/>
  <c r="H256" i="51"/>
  <c r="C256" i="51"/>
  <c r="H255" i="51"/>
  <c r="C255" i="51"/>
  <c r="H254" i="51"/>
  <c r="C254" i="51"/>
  <c r="K253" i="51"/>
  <c r="K252" i="51" s="1"/>
  <c r="G253" i="51"/>
  <c r="G252" i="51" s="1"/>
  <c r="I250" i="51"/>
  <c r="H251" i="51"/>
  <c r="C251" i="51"/>
  <c r="L250" i="51"/>
  <c r="K250" i="51"/>
  <c r="J250" i="51"/>
  <c r="G250" i="51"/>
  <c r="F250" i="51"/>
  <c r="E250" i="51"/>
  <c r="D250" i="51"/>
  <c r="H249" i="51"/>
  <c r="C249" i="51"/>
  <c r="H248" i="51"/>
  <c r="C248" i="51"/>
  <c r="H247" i="51"/>
  <c r="C247" i="51"/>
  <c r="H246" i="51"/>
  <c r="C246" i="51"/>
  <c r="L245" i="51"/>
  <c r="K245" i="51"/>
  <c r="J245" i="51"/>
  <c r="G245" i="51"/>
  <c r="F245" i="51"/>
  <c r="F240" i="51" s="1"/>
  <c r="E245" i="51"/>
  <c r="D245" i="51"/>
  <c r="H244" i="51"/>
  <c r="C244" i="51"/>
  <c r="H243" i="51"/>
  <c r="C243" i="51"/>
  <c r="H242" i="51"/>
  <c r="C242" i="51"/>
  <c r="L241" i="51"/>
  <c r="K241" i="51"/>
  <c r="K240" i="51" s="1"/>
  <c r="J241" i="51"/>
  <c r="G241" i="51"/>
  <c r="G240" i="51" s="1"/>
  <c r="F241" i="51"/>
  <c r="E241" i="51"/>
  <c r="D241" i="51"/>
  <c r="D240" i="51" s="1"/>
  <c r="C241" i="51"/>
  <c r="J240" i="51"/>
  <c r="E240" i="51"/>
  <c r="H239" i="51"/>
  <c r="C239" i="51"/>
  <c r="H238" i="51"/>
  <c r="C238" i="51"/>
  <c r="H237" i="51"/>
  <c r="C237" i="51"/>
  <c r="H236" i="51"/>
  <c r="C236" i="51"/>
  <c r="H235" i="51"/>
  <c r="C235" i="51"/>
  <c r="H234" i="51"/>
  <c r="C234" i="51"/>
  <c r="L233" i="51"/>
  <c r="L232" i="51" s="1"/>
  <c r="K233" i="51"/>
  <c r="J233" i="51"/>
  <c r="J232" i="51" s="1"/>
  <c r="I233" i="51"/>
  <c r="G233" i="51"/>
  <c r="G232" i="51" s="1"/>
  <c r="F233" i="51"/>
  <c r="F232" i="51" s="1"/>
  <c r="E233" i="51"/>
  <c r="D233" i="51"/>
  <c r="K232" i="51"/>
  <c r="D232" i="51"/>
  <c r="H231" i="51"/>
  <c r="C231" i="51"/>
  <c r="H230" i="51"/>
  <c r="C230" i="51"/>
  <c r="H229" i="51"/>
  <c r="C229" i="51"/>
  <c r="H228" i="51"/>
  <c r="C228" i="51"/>
  <c r="L227" i="51"/>
  <c r="K227" i="51"/>
  <c r="J227" i="51"/>
  <c r="I227" i="51"/>
  <c r="G227" i="51"/>
  <c r="F227" i="51"/>
  <c r="E227" i="51"/>
  <c r="D227" i="51"/>
  <c r="H226" i="51"/>
  <c r="C226" i="51"/>
  <c r="H225" i="51"/>
  <c r="C225" i="51"/>
  <c r="H224" i="51"/>
  <c r="C224" i="51"/>
  <c r="H223" i="51"/>
  <c r="C223" i="51"/>
  <c r="H222" i="51"/>
  <c r="C222" i="51"/>
  <c r="H221" i="51"/>
  <c r="C221" i="51"/>
  <c r="H220" i="51"/>
  <c r="C220" i="51"/>
  <c r="L219" i="51"/>
  <c r="K219" i="51"/>
  <c r="J219" i="51"/>
  <c r="G219" i="51"/>
  <c r="F219" i="51"/>
  <c r="F212" i="51" s="1"/>
  <c r="E219" i="51"/>
  <c r="D219" i="51"/>
  <c r="C219" i="51" s="1"/>
  <c r="H218" i="51"/>
  <c r="C218" i="51"/>
  <c r="H217" i="51"/>
  <c r="C217" i="51"/>
  <c r="L216" i="51"/>
  <c r="K216" i="51"/>
  <c r="J216" i="51"/>
  <c r="I216" i="51"/>
  <c r="H216" i="51" s="1"/>
  <c r="G216" i="51"/>
  <c r="F216" i="51"/>
  <c r="E216" i="51"/>
  <c r="D216" i="51"/>
  <c r="H215" i="51"/>
  <c r="C215" i="51"/>
  <c r="L214" i="51"/>
  <c r="K214" i="51"/>
  <c r="J214" i="51"/>
  <c r="J212" i="51" s="1"/>
  <c r="J211" i="51" s="1"/>
  <c r="I214" i="51"/>
  <c r="G214" i="51"/>
  <c r="F214" i="51"/>
  <c r="E214" i="51"/>
  <c r="D214" i="51"/>
  <c r="H213" i="51"/>
  <c r="C213" i="51"/>
  <c r="K212" i="51"/>
  <c r="G212" i="51"/>
  <c r="H210" i="51"/>
  <c r="C210" i="51"/>
  <c r="H209" i="51"/>
  <c r="C209" i="51"/>
  <c r="L208" i="51"/>
  <c r="K208" i="51"/>
  <c r="J208" i="51"/>
  <c r="H208" i="51" s="1"/>
  <c r="I208" i="51"/>
  <c r="G208" i="51"/>
  <c r="F208" i="51"/>
  <c r="E208" i="51"/>
  <c r="D208" i="51"/>
  <c r="H207" i="51"/>
  <c r="C207" i="51"/>
  <c r="H206" i="51"/>
  <c r="C206" i="51"/>
  <c r="H205" i="51"/>
  <c r="C205" i="51"/>
  <c r="H204" i="51"/>
  <c r="C204" i="51"/>
  <c r="H203" i="51"/>
  <c r="C203" i="51"/>
  <c r="H202" i="51"/>
  <c r="C202" i="51"/>
  <c r="H201" i="51"/>
  <c r="C201" i="51"/>
  <c r="I199" i="51"/>
  <c r="H200" i="51"/>
  <c r="C200" i="51"/>
  <c r="L199" i="51"/>
  <c r="K199" i="51"/>
  <c r="J199" i="51"/>
  <c r="G199" i="51"/>
  <c r="F199" i="51"/>
  <c r="C199" i="51" s="1"/>
  <c r="E199" i="51"/>
  <c r="D199" i="51"/>
  <c r="H198" i="51"/>
  <c r="C198" i="51"/>
  <c r="H197" i="51"/>
  <c r="C197" i="51"/>
  <c r="H196" i="51"/>
  <c r="C196" i="51"/>
  <c r="H195" i="51"/>
  <c r="C195" i="51"/>
  <c r="H194" i="51"/>
  <c r="C194" i="51"/>
  <c r="H193" i="51"/>
  <c r="C193" i="51"/>
  <c r="H192" i="51"/>
  <c r="C192" i="51"/>
  <c r="H191" i="51"/>
  <c r="C191" i="51"/>
  <c r="H190" i="51"/>
  <c r="C190" i="51"/>
  <c r="I188" i="51"/>
  <c r="H189" i="51"/>
  <c r="C189" i="51"/>
  <c r="L188" i="51"/>
  <c r="L187" i="51" s="1"/>
  <c r="K188" i="51"/>
  <c r="K187" i="51" s="1"/>
  <c r="J188" i="51"/>
  <c r="G188" i="51"/>
  <c r="G187" i="51" s="1"/>
  <c r="F188" i="51"/>
  <c r="F187" i="51" s="1"/>
  <c r="F182" i="51" s="1"/>
  <c r="E188" i="51"/>
  <c r="D188" i="51"/>
  <c r="D187" i="51" s="1"/>
  <c r="E187" i="51"/>
  <c r="E182" i="51" s="1"/>
  <c r="H186" i="51"/>
  <c r="C186" i="51"/>
  <c r="H185" i="51"/>
  <c r="C185" i="51"/>
  <c r="H184" i="51"/>
  <c r="C184" i="51"/>
  <c r="L183" i="51"/>
  <c r="K183" i="51"/>
  <c r="K182" i="51" s="1"/>
  <c r="J183" i="51"/>
  <c r="G183" i="51"/>
  <c r="F183" i="51"/>
  <c r="E183" i="51"/>
  <c r="D183" i="51"/>
  <c r="C183" i="51" s="1"/>
  <c r="H180" i="51"/>
  <c r="C180" i="51"/>
  <c r="L179" i="51"/>
  <c r="L178" i="51" s="1"/>
  <c r="K179" i="51"/>
  <c r="J179" i="51"/>
  <c r="I179" i="51"/>
  <c r="I178" i="51" s="1"/>
  <c r="G179" i="51"/>
  <c r="G178" i="51" s="1"/>
  <c r="F179" i="51"/>
  <c r="E179" i="51"/>
  <c r="E178" i="51" s="1"/>
  <c r="D179" i="51"/>
  <c r="K178" i="51"/>
  <c r="J178" i="51"/>
  <c r="F178" i="51"/>
  <c r="H177" i="51"/>
  <c r="C177" i="51"/>
  <c r="I175" i="51"/>
  <c r="H176" i="51"/>
  <c r="C176" i="51"/>
  <c r="L175" i="51"/>
  <c r="K175" i="51"/>
  <c r="J175" i="51"/>
  <c r="J174" i="51" s="1"/>
  <c r="G175" i="51"/>
  <c r="F175" i="51"/>
  <c r="F174" i="51" s="1"/>
  <c r="E175" i="51"/>
  <c r="D175" i="51"/>
  <c r="H173" i="51"/>
  <c r="C173" i="51"/>
  <c r="H172" i="51"/>
  <c r="C172" i="51"/>
  <c r="L171" i="51"/>
  <c r="K171" i="51"/>
  <c r="J171" i="51"/>
  <c r="I171" i="51"/>
  <c r="H171" i="51"/>
  <c r="G171" i="51"/>
  <c r="F171" i="51"/>
  <c r="E171" i="51"/>
  <c r="D171" i="51"/>
  <c r="C171" i="51" s="1"/>
  <c r="H170" i="51"/>
  <c r="C170" i="51"/>
  <c r="H169" i="51"/>
  <c r="C169" i="51"/>
  <c r="H168" i="51"/>
  <c r="C168" i="51"/>
  <c r="I166" i="51"/>
  <c r="H167" i="51"/>
  <c r="C167" i="51"/>
  <c r="L166" i="51"/>
  <c r="K166" i="51"/>
  <c r="J166" i="51"/>
  <c r="G166" i="51"/>
  <c r="F166" i="51"/>
  <c r="E166" i="51"/>
  <c r="D166" i="51"/>
  <c r="D161" i="51" s="1"/>
  <c r="D160" i="51" s="1"/>
  <c r="H165" i="51"/>
  <c r="C165" i="51"/>
  <c r="H164" i="51"/>
  <c r="C164" i="51"/>
  <c r="H163" i="51"/>
  <c r="C163" i="51"/>
  <c r="L162" i="51"/>
  <c r="K162" i="51"/>
  <c r="J162" i="51"/>
  <c r="I162" i="51"/>
  <c r="G162" i="51"/>
  <c r="G161" i="51" s="1"/>
  <c r="G160" i="51" s="1"/>
  <c r="F162" i="51"/>
  <c r="F161" i="51" s="1"/>
  <c r="F160" i="51" s="1"/>
  <c r="E162" i="51"/>
  <c r="D162" i="51"/>
  <c r="L161" i="51"/>
  <c r="K161" i="51"/>
  <c r="K160" i="51" s="1"/>
  <c r="H159" i="51"/>
  <c r="C159" i="51"/>
  <c r="H158" i="51"/>
  <c r="C158" i="51"/>
  <c r="H157" i="51"/>
  <c r="C157" i="51"/>
  <c r="H156" i="51"/>
  <c r="C156" i="51"/>
  <c r="H155" i="51"/>
  <c r="C155" i="51"/>
  <c r="H154" i="51"/>
  <c r="C154" i="51"/>
  <c r="L153" i="51"/>
  <c r="L152" i="51" s="1"/>
  <c r="K153" i="51"/>
  <c r="K152" i="51" s="1"/>
  <c r="J153" i="51"/>
  <c r="J152" i="51" s="1"/>
  <c r="G153" i="51"/>
  <c r="F153" i="51"/>
  <c r="F152" i="51" s="1"/>
  <c r="E153" i="51"/>
  <c r="C153" i="51" s="1"/>
  <c r="D153" i="51"/>
  <c r="G152" i="51"/>
  <c r="D152" i="51"/>
  <c r="H151" i="51"/>
  <c r="C151" i="51"/>
  <c r="H150" i="51"/>
  <c r="C150" i="51"/>
  <c r="H149" i="51"/>
  <c r="C149" i="51"/>
  <c r="H148" i="51"/>
  <c r="C148" i="51"/>
  <c r="L147" i="51"/>
  <c r="K147" i="51"/>
  <c r="J147" i="51"/>
  <c r="I147" i="51"/>
  <c r="G147" i="51"/>
  <c r="F147" i="51"/>
  <c r="E147" i="51"/>
  <c r="C147" i="51" s="1"/>
  <c r="D147" i="51"/>
  <c r="H146" i="51"/>
  <c r="C146" i="51"/>
  <c r="H145" i="51"/>
  <c r="C145" i="51"/>
  <c r="H144" i="51"/>
  <c r="C144" i="51"/>
  <c r="H143" i="51"/>
  <c r="C143" i="51"/>
  <c r="H142" i="51"/>
  <c r="C142" i="51"/>
  <c r="H141" i="51"/>
  <c r="C141" i="51"/>
  <c r="H140" i="51"/>
  <c r="C140" i="51"/>
  <c r="H139" i="51"/>
  <c r="C139" i="51"/>
  <c r="L138" i="51"/>
  <c r="K138" i="51"/>
  <c r="J138" i="51"/>
  <c r="G138" i="51"/>
  <c r="F138" i="51"/>
  <c r="E138" i="51"/>
  <c r="D138" i="51"/>
  <c r="C138" i="51" s="1"/>
  <c r="H137" i="51"/>
  <c r="C137" i="51"/>
  <c r="H136" i="51"/>
  <c r="C136" i="51"/>
  <c r="I134" i="51"/>
  <c r="H135" i="51"/>
  <c r="C135" i="51"/>
  <c r="L134" i="51"/>
  <c r="K134" i="51"/>
  <c r="J134" i="51"/>
  <c r="G134" i="51"/>
  <c r="F134" i="51"/>
  <c r="E134" i="51"/>
  <c r="D134" i="51"/>
  <c r="H133" i="51"/>
  <c r="C133" i="51"/>
  <c r="I131" i="51"/>
  <c r="H132" i="51"/>
  <c r="C132" i="51"/>
  <c r="L131" i="51"/>
  <c r="K131" i="51"/>
  <c r="J131" i="51"/>
  <c r="G131" i="51"/>
  <c r="F131" i="51"/>
  <c r="E131" i="51"/>
  <c r="D131" i="51"/>
  <c r="H130" i="51"/>
  <c r="C130" i="51"/>
  <c r="H129" i="51"/>
  <c r="C129" i="51"/>
  <c r="H128" i="51"/>
  <c r="C128" i="51"/>
  <c r="H127" i="51"/>
  <c r="C127" i="51"/>
  <c r="L126" i="51"/>
  <c r="L120" i="51" s="1"/>
  <c r="K126" i="51"/>
  <c r="J126" i="51"/>
  <c r="I126" i="51"/>
  <c r="G126" i="51"/>
  <c r="F126" i="51"/>
  <c r="E126" i="51"/>
  <c r="D126" i="51"/>
  <c r="C126" i="51" s="1"/>
  <c r="H125" i="51"/>
  <c r="C125" i="51"/>
  <c r="H124" i="51"/>
  <c r="C124" i="51"/>
  <c r="H123" i="51"/>
  <c r="C123" i="51"/>
  <c r="I121" i="51"/>
  <c r="H122" i="51"/>
  <c r="C122" i="51"/>
  <c r="L121" i="51"/>
  <c r="K121" i="51"/>
  <c r="K120" i="51" s="1"/>
  <c r="J121" i="51"/>
  <c r="J120" i="51" s="1"/>
  <c r="G121" i="51"/>
  <c r="F121" i="51"/>
  <c r="E121" i="51"/>
  <c r="D121" i="51"/>
  <c r="D120" i="51" s="1"/>
  <c r="H119" i="51"/>
  <c r="C119" i="51"/>
  <c r="H118" i="51"/>
  <c r="C118" i="51"/>
  <c r="H117" i="51"/>
  <c r="C117" i="51"/>
  <c r="H116" i="51"/>
  <c r="C116" i="51"/>
  <c r="H115" i="51"/>
  <c r="C115" i="51"/>
  <c r="L114" i="51"/>
  <c r="K114" i="51"/>
  <c r="J114" i="51"/>
  <c r="I114" i="51"/>
  <c r="H114" i="51" s="1"/>
  <c r="G114" i="51"/>
  <c r="F114" i="51"/>
  <c r="E114" i="51"/>
  <c r="D114" i="51"/>
  <c r="H113" i="51"/>
  <c r="C113" i="51"/>
  <c r="H112" i="51"/>
  <c r="C112" i="51"/>
  <c r="H111" i="51"/>
  <c r="C111" i="51"/>
  <c r="H110" i="51"/>
  <c r="C110" i="51"/>
  <c r="I108" i="51"/>
  <c r="H109" i="51"/>
  <c r="C109" i="51"/>
  <c r="L108" i="51"/>
  <c r="K108" i="51"/>
  <c r="J108" i="51"/>
  <c r="G108" i="51"/>
  <c r="F108" i="51"/>
  <c r="C108" i="51" s="1"/>
  <c r="E108" i="51"/>
  <c r="D108" i="51"/>
  <c r="H107" i="51"/>
  <c r="C107" i="51"/>
  <c r="H106" i="51"/>
  <c r="C106" i="51"/>
  <c r="H105" i="51"/>
  <c r="C105" i="51"/>
  <c r="H104" i="51"/>
  <c r="C104" i="51"/>
  <c r="H103" i="51"/>
  <c r="C103" i="51"/>
  <c r="H102" i="51"/>
  <c r="C102" i="51"/>
  <c r="H101" i="51"/>
  <c r="C101" i="51"/>
  <c r="H100" i="51"/>
  <c r="C100" i="51"/>
  <c r="L99" i="51"/>
  <c r="K99" i="51"/>
  <c r="J99" i="51"/>
  <c r="G99" i="51"/>
  <c r="F99" i="51"/>
  <c r="E99" i="51"/>
  <c r="E83" i="51" s="1"/>
  <c r="D99" i="51"/>
  <c r="H98" i="51"/>
  <c r="C98" i="51"/>
  <c r="H97" i="51"/>
  <c r="C97" i="51"/>
  <c r="H96" i="51"/>
  <c r="C96" i="51"/>
  <c r="H95" i="51"/>
  <c r="C95" i="51"/>
  <c r="H94" i="51"/>
  <c r="C94" i="51"/>
  <c r="H93" i="51"/>
  <c r="C93" i="51"/>
  <c r="H92" i="51"/>
  <c r="C92" i="51"/>
  <c r="L91" i="51"/>
  <c r="K91" i="51"/>
  <c r="J91" i="51"/>
  <c r="G91" i="51"/>
  <c r="G83" i="51" s="1"/>
  <c r="F91" i="51"/>
  <c r="C91" i="51" s="1"/>
  <c r="E91" i="51"/>
  <c r="D91" i="51"/>
  <c r="H90" i="51"/>
  <c r="C90" i="51"/>
  <c r="H89" i="51"/>
  <c r="C89" i="51"/>
  <c r="H88" i="51"/>
  <c r="C88" i="51"/>
  <c r="H87" i="51"/>
  <c r="C87" i="51"/>
  <c r="H86" i="51"/>
  <c r="C86" i="51"/>
  <c r="L85" i="51"/>
  <c r="K85" i="51"/>
  <c r="J85" i="51"/>
  <c r="G85" i="51"/>
  <c r="F85" i="51"/>
  <c r="E85" i="51"/>
  <c r="D85" i="51"/>
  <c r="C85" i="51" s="1"/>
  <c r="H84" i="51"/>
  <c r="C84" i="51"/>
  <c r="H82" i="51"/>
  <c r="C82" i="51"/>
  <c r="H81" i="51"/>
  <c r="C81" i="51"/>
  <c r="L80" i="51"/>
  <c r="K80" i="51"/>
  <c r="J80" i="51"/>
  <c r="I80" i="51"/>
  <c r="G80" i="51"/>
  <c r="F80" i="51"/>
  <c r="E80" i="51"/>
  <c r="D80" i="51"/>
  <c r="H79" i="51"/>
  <c r="C79" i="51"/>
  <c r="H78" i="51"/>
  <c r="C78" i="51"/>
  <c r="L77" i="51"/>
  <c r="L76" i="51" s="1"/>
  <c r="K77" i="51"/>
  <c r="J77" i="51"/>
  <c r="J76" i="51" s="1"/>
  <c r="I77" i="51"/>
  <c r="G77" i="51"/>
  <c r="G76" i="51" s="1"/>
  <c r="F77" i="51"/>
  <c r="F76" i="51" s="1"/>
  <c r="E77" i="51"/>
  <c r="D77" i="51"/>
  <c r="K76" i="51"/>
  <c r="D76" i="51"/>
  <c r="H74" i="51"/>
  <c r="C74" i="51"/>
  <c r="H73" i="51"/>
  <c r="C73" i="51"/>
  <c r="H72" i="51"/>
  <c r="C72" i="51"/>
  <c r="H71" i="51"/>
  <c r="C71" i="51"/>
  <c r="I69" i="51"/>
  <c r="H69" i="51" s="1"/>
  <c r="H70" i="51"/>
  <c r="C70" i="51"/>
  <c r="L69" i="51"/>
  <c r="K69" i="51"/>
  <c r="K67" i="51" s="1"/>
  <c r="J69" i="51"/>
  <c r="J67" i="51" s="1"/>
  <c r="G69" i="51"/>
  <c r="F69" i="51"/>
  <c r="F67" i="51" s="1"/>
  <c r="E69" i="51"/>
  <c r="E67" i="51" s="1"/>
  <c r="D69" i="51"/>
  <c r="H68" i="51"/>
  <c r="C68" i="51"/>
  <c r="L67" i="51"/>
  <c r="G67" i="51"/>
  <c r="D67" i="51"/>
  <c r="H66" i="51"/>
  <c r="C66" i="51"/>
  <c r="H65" i="51"/>
  <c r="C65" i="51"/>
  <c r="H64" i="51"/>
  <c r="C64" i="51"/>
  <c r="H63" i="51"/>
  <c r="C63" i="51"/>
  <c r="H62" i="51"/>
  <c r="C62" i="51"/>
  <c r="H61" i="51"/>
  <c r="C61" i="51"/>
  <c r="H60" i="51"/>
  <c r="C60" i="51"/>
  <c r="H59" i="51"/>
  <c r="C59" i="51"/>
  <c r="L58" i="51"/>
  <c r="K58" i="51"/>
  <c r="J58" i="51"/>
  <c r="I58" i="51"/>
  <c r="H58" i="51" s="1"/>
  <c r="G58" i="51"/>
  <c r="F58" i="51"/>
  <c r="E58" i="51"/>
  <c r="D58" i="51"/>
  <c r="H57" i="51"/>
  <c r="C57" i="51"/>
  <c r="H56" i="51"/>
  <c r="C56" i="51"/>
  <c r="L55" i="51"/>
  <c r="K55" i="51"/>
  <c r="J55" i="51"/>
  <c r="J54" i="51" s="1"/>
  <c r="J53" i="51" s="1"/>
  <c r="I55" i="51"/>
  <c r="H55" i="51" s="1"/>
  <c r="G55" i="51"/>
  <c r="F55" i="51"/>
  <c r="F54" i="51" s="1"/>
  <c r="E55" i="51"/>
  <c r="D55" i="51"/>
  <c r="L54" i="51"/>
  <c r="K54" i="51"/>
  <c r="G54" i="51"/>
  <c r="G53" i="51" s="1"/>
  <c r="D54" i="51"/>
  <c r="D53" i="51" s="1"/>
  <c r="H47" i="51"/>
  <c r="C47" i="51"/>
  <c r="H46" i="51"/>
  <c r="C46" i="51"/>
  <c r="L45" i="51"/>
  <c r="H45" i="51"/>
  <c r="G45" i="51"/>
  <c r="C45" i="51"/>
  <c r="H44" i="51"/>
  <c r="C44" i="51"/>
  <c r="K43" i="51"/>
  <c r="J43" i="51"/>
  <c r="H43" i="51" s="1"/>
  <c r="I43" i="51"/>
  <c r="F43" i="51"/>
  <c r="E43" i="51"/>
  <c r="D43" i="51"/>
  <c r="H42" i="51"/>
  <c r="C42" i="51"/>
  <c r="I41" i="51"/>
  <c r="H41" i="51"/>
  <c r="D41" i="51"/>
  <c r="C41" i="51"/>
  <c r="H40" i="51"/>
  <c r="C40" i="51"/>
  <c r="H39" i="51"/>
  <c r="C39" i="51"/>
  <c r="H38" i="51"/>
  <c r="C38" i="51"/>
  <c r="H37" i="51"/>
  <c r="C37" i="51"/>
  <c r="K36" i="51"/>
  <c r="H36" i="51"/>
  <c r="F36" i="51"/>
  <c r="C36" i="51"/>
  <c r="H35" i="51"/>
  <c r="C35" i="51"/>
  <c r="H34" i="51"/>
  <c r="C34" i="51"/>
  <c r="K33" i="51"/>
  <c r="H33" i="51"/>
  <c r="F33" i="51"/>
  <c r="C33" i="51"/>
  <c r="H32" i="51"/>
  <c r="C32" i="51"/>
  <c r="K31" i="51"/>
  <c r="H31" i="51"/>
  <c r="F31" i="51"/>
  <c r="C31" i="51"/>
  <c r="H30" i="51"/>
  <c r="C30" i="51"/>
  <c r="H29" i="51"/>
  <c r="C29" i="51"/>
  <c r="H28" i="51"/>
  <c r="C28" i="51"/>
  <c r="K27" i="51"/>
  <c r="H27" i="51"/>
  <c r="F27" i="51"/>
  <c r="C27" i="51" s="1"/>
  <c r="F26" i="51"/>
  <c r="C26" i="51"/>
  <c r="H25" i="51"/>
  <c r="C25" i="51"/>
  <c r="C24" i="51"/>
  <c r="H23" i="51"/>
  <c r="C23" i="51"/>
  <c r="H22" i="51"/>
  <c r="C22" i="51"/>
  <c r="L21" i="51"/>
  <c r="L275" i="51" s="1"/>
  <c r="L274" i="51" s="1"/>
  <c r="K21" i="51"/>
  <c r="J21" i="51"/>
  <c r="J275" i="51" s="1"/>
  <c r="J274" i="51" s="1"/>
  <c r="I21" i="51"/>
  <c r="I275" i="51" s="1"/>
  <c r="I274" i="51" s="1"/>
  <c r="G21" i="51"/>
  <c r="G20" i="51" s="1"/>
  <c r="F21" i="51"/>
  <c r="F275" i="51" s="1"/>
  <c r="F274" i="51" s="1"/>
  <c r="E21" i="51"/>
  <c r="E275" i="51" s="1"/>
  <c r="E274" i="51" s="1"/>
  <c r="D21" i="51"/>
  <c r="D20" i="51" s="1"/>
  <c r="L20" i="51"/>
  <c r="C152" i="60" l="1"/>
  <c r="F20" i="60"/>
  <c r="J20" i="60"/>
  <c r="K54" i="60"/>
  <c r="K53" i="60" s="1"/>
  <c r="D76" i="60"/>
  <c r="C76" i="60" s="1"/>
  <c r="H99" i="60"/>
  <c r="C131" i="60"/>
  <c r="F160" i="60"/>
  <c r="F174" i="60"/>
  <c r="E182" i="60"/>
  <c r="G187" i="60"/>
  <c r="G182" i="60" s="1"/>
  <c r="G181" i="60" s="1"/>
  <c r="F212" i="60"/>
  <c r="H216" i="60"/>
  <c r="C219" i="60"/>
  <c r="K240" i="60"/>
  <c r="E240" i="60"/>
  <c r="C269" i="60"/>
  <c r="C21" i="60"/>
  <c r="C58" i="60"/>
  <c r="J212" i="60"/>
  <c r="H257" i="60"/>
  <c r="L252" i="60"/>
  <c r="K26" i="60"/>
  <c r="H26" i="60" s="1"/>
  <c r="L75" i="60"/>
  <c r="H126" i="60"/>
  <c r="J160" i="60"/>
  <c r="H171" i="60"/>
  <c r="H208" i="60"/>
  <c r="H214" i="60"/>
  <c r="C227" i="60"/>
  <c r="E211" i="57"/>
  <c r="K54" i="57"/>
  <c r="K53" i="57" s="1"/>
  <c r="C58" i="57"/>
  <c r="C91" i="57"/>
  <c r="F120" i="57"/>
  <c r="F75" i="57" s="1"/>
  <c r="C126" i="57"/>
  <c r="H147" i="57"/>
  <c r="F161" i="57"/>
  <c r="F160" i="57" s="1"/>
  <c r="C171" i="57"/>
  <c r="K174" i="57"/>
  <c r="G182" i="57"/>
  <c r="C208" i="57"/>
  <c r="C227" i="57"/>
  <c r="H245" i="57"/>
  <c r="C250" i="57"/>
  <c r="C257" i="57"/>
  <c r="H263" i="57"/>
  <c r="C276" i="57"/>
  <c r="F182" i="57"/>
  <c r="F275" i="57"/>
  <c r="F274" i="57" s="1"/>
  <c r="K120" i="57"/>
  <c r="C134" i="57"/>
  <c r="C147" i="57"/>
  <c r="H171" i="57"/>
  <c r="J178" i="57"/>
  <c r="J174" i="57" s="1"/>
  <c r="G174" i="57"/>
  <c r="D187" i="57"/>
  <c r="C188" i="57"/>
  <c r="J187" i="57"/>
  <c r="J182" i="57" s="1"/>
  <c r="G211" i="57"/>
  <c r="L240" i="57"/>
  <c r="L252" i="57"/>
  <c r="L211" i="57"/>
  <c r="D67" i="57"/>
  <c r="J120" i="57"/>
  <c r="J75" i="57" s="1"/>
  <c r="C166" i="57"/>
  <c r="J161" i="57"/>
  <c r="J160" i="57" s="1"/>
  <c r="E174" i="57"/>
  <c r="K182" i="57"/>
  <c r="K181" i="57" s="1"/>
  <c r="E187" i="57"/>
  <c r="E182" i="57" s="1"/>
  <c r="H208" i="57"/>
  <c r="H241" i="57"/>
  <c r="C265" i="57"/>
  <c r="C266" i="53"/>
  <c r="D265" i="53"/>
  <c r="J53" i="53"/>
  <c r="C80" i="53"/>
  <c r="H91" i="53"/>
  <c r="C138" i="53"/>
  <c r="C175" i="53"/>
  <c r="J174" i="53"/>
  <c r="K174" i="53"/>
  <c r="C199" i="53"/>
  <c r="C240" i="53"/>
  <c r="H245" i="53"/>
  <c r="H250" i="53"/>
  <c r="G252" i="53"/>
  <c r="C252" i="53" s="1"/>
  <c r="H265" i="53"/>
  <c r="H266" i="53"/>
  <c r="K26" i="53"/>
  <c r="H26" i="53" s="1"/>
  <c r="L20" i="53"/>
  <c r="D83" i="53"/>
  <c r="G83" i="53"/>
  <c r="G75" i="53" s="1"/>
  <c r="F83" i="53"/>
  <c r="F75" i="53" s="1"/>
  <c r="F52" i="53" s="1"/>
  <c r="F51" i="53" s="1"/>
  <c r="F50" i="53" s="1"/>
  <c r="H121" i="53"/>
  <c r="H131" i="53"/>
  <c r="C166" i="53"/>
  <c r="G182" i="53"/>
  <c r="G181" i="53" s="1"/>
  <c r="C188" i="53"/>
  <c r="C245" i="53"/>
  <c r="H263" i="53"/>
  <c r="H21" i="53"/>
  <c r="H275" i="53" s="1"/>
  <c r="H274" i="53" s="1"/>
  <c r="H43" i="53"/>
  <c r="C55" i="53"/>
  <c r="C131" i="53"/>
  <c r="C134" i="53"/>
  <c r="C153" i="53"/>
  <c r="C179" i="53"/>
  <c r="G174" i="53"/>
  <c r="J182" i="53"/>
  <c r="F187" i="53"/>
  <c r="C58" i="53"/>
  <c r="C67" i="53"/>
  <c r="J83" i="53"/>
  <c r="J75" i="53" s="1"/>
  <c r="J52" i="53" s="1"/>
  <c r="J51" i="53" s="1"/>
  <c r="H138" i="53"/>
  <c r="K182" i="53"/>
  <c r="K211" i="53"/>
  <c r="C232" i="53"/>
  <c r="H257" i="53"/>
  <c r="C43" i="51"/>
  <c r="C55" i="51"/>
  <c r="C58" i="51"/>
  <c r="C67" i="51"/>
  <c r="H77" i="51"/>
  <c r="H80" i="51"/>
  <c r="C114" i="51"/>
  <c r="L160" i="51"/>
  <c r="H166" i="51"/>
  <c r="C179" i="51"/>
  <c r="H179" i="51"/>
  <c r="L174" i="51"/>
  <c r="H214" i="51"/>
  <c r="H227" i="51"/>
  <c r="H233" i="51"/>
  <c r="C240" i="51"/>
  <c r="H269" i="51"/>
  <c r="D275" i="51"/>
  <c r="D274" i="51" s="1"/>
  <c r="G174" i="51"/>
  <c r="G211" i="51"/>
  <c r="K53" i="51"/>
  <c r="C77" i="51"/>
  <c r="C80" i="51"/>
  <c r="L83" i="51"/>
  <c r="L75" i="51" s="1"/>
  <c r="L52" i="51" s="1"/>
  <c r="J83" i="51"/>
  <c r="F120" i="51"/>
  <c r="H131" i="51"/>
  <c r="H134" i="51"/>
  <c r="H162" i="51"/>
  <c r="C166" i="51"/>
  <c r="K174" i="51"/>
  <c r="E174" i="51"/>
  <c r="D182" i="51"/>
  <c r="J187" i="51"/>
  <c r="J182" i="51" s="1"/>
  <c r="C208" i="51"/>
  <c r="E212" i="51"/>
  <c r="C227" i="51"/>
  <c r="C233" i="51"/>
  <c r="C245" i="51"/>
  <c r="H250" i="51"/>
  <c r="G275" i="51"/>
  <c r="G274" i="51" s="1"/>
  <c r="H276" i="51"/>
  <c r="H126" i="51"/>
  <c r="K20" i="51"/>
  <c r="K26" i="51"/>
  <c r="L53" i="51"/>
  <c r="K83" i="51"/>
  <c r="C99" i="51"/>
  <c r="H108" i="51"/>
  <c r="G120" i="51"/>
  <c r="G75" i="51" s="1"/>
  <c r="G52" i="51" s="1"/>
  <c r="G51" i="51" s="1"/>
  <c r="C131" i="51"/>
  <c r="C134" i="51"/>
  <c r="H147" i="51"/>
  <c r="C162" i="51"/>
  <c r="J161" i="51"/>
  <c r="J160" i="51" s="1"/>
  <c r="H199" i="51"/>
  <c r="C216" i="51"/>
  <c r="L212" i="51"/>
  <c r="L240" i="51"/>
  <c r="C250" i="51"/>
  <c r="C257" i="51"/>
  <c r="K275" i="51"/>
  <c r="K274" i="51" s="1"/>
  <c r="L182" i="51"/>
  <c r="C266" i="51"/>
  <c r="J75" i="51"/>
  <c r="J181" i="51"/>
  <c r="H267" i="51"/>
  <c r="I266" i="51"/>
  <c r="C178" i="53"/>
  <c r="D174" i="53"/>
  <c r="H183" i="53"/>
  <c r="H276" i="53"/>
  <c r="F53" i="51"/>
  <c r="K75" i="51"/>
  <c r="K52" i="51" s="1"/>
  <c r="H175" i="51"/>
  <c r="I174" i="51"/>
  <c r="H174" i="51" s="1"/>
  <c r="H178" i="51"/>
  <c r="G182" i="51"/>
  <c r="G181" i="51" s="1"/>
  <c r="C187" i="51"/>
  <c r="H188" i="51"/>
  <c r="I187" i="51"/>
  <c r="H187" i="51" s="1"/>
  <c r="K211" i="51"/>
  <c r="K181" i="51" s="1"/>
  <c r="E53" i="53"/>
  <c r="K75" i="53"/>
  <c r="K272" i="53" s="1"/>
  <c r="F182" i="53"/>
  <c r="F181" i="53" s="1"/>
  <c r="K272" i="51"/>
  <c r="H76" i="53"/>
  <c r="H26" i="51"/>
  <c r="H121" i="51"/>
  <c r="F211" i="51"/>
  <c r="F181" i="51" s="1"/>
  <c r="J272" i="51"/>
  <c r="C265" i="53"/>
  <c r="E20" i="51"/>
  <c r="C20" i="51" s="1"/>
  <c r="C21" i="51"/>
  <c r="C69" i="51"/>
  <c r="F83" i="51"/>
  <c r="F75" i="51" s="1"/>
  <c r="I85" i="51"/>
  <c r="I99" i="51"/>
  <c r="H99" i="51" s="1"/>
  <c r="E120" i="51"/>
  <c r="C120" i="51" s="1"/>
  <c r="C121" i="51"/>
  <c r="C175" i="51"/>
  <c r="C188" i="51"/>
  <c r="I219" i="51"/>
  <c r="H219" i="51" s="1"/>
  <c r="I245" i="51"/>
  <c r="H245" i="51" s="1"/>
  <c r="D253" i="51"/>
  <c r="C267" i="51"/>
  <c r="D20" i="53"/>
  <c r="I58" i="53"/>
  <c r="H58" i="53" s="1"/>
  <c r="E83" i="53"/>
  <c r="C91" i="53"/>
  <c r="I114" i="53"/>
  <c r="H114" i="53" s="1"/>
  <c r="D120" i="53"/>
  <c r="L120" i="53"/>
  <c r="L75" i="53" s="1"/>
  <c r="L52" i="53" s="1"/>
  <c r="L51" i="53" s="1"/>
  <c r="I153" i="53"/>
  <c r="C183" i="53"/>
  <c r="I227" i="53"/>
  <c r="H227" i="53" s="1"/>
  <c r="I233" i="53"/>
  <c r="C241" i="53"/>
  <c r="I275" i="53"/>
  <c r="I153" i="51"/>
  <c r="I108" i="53"/>
  <c r="H108" i="53" s="1"/>
  <c r="I199" i="53"/>
  <c r="H199" i="53" s="1"/>
  <c r="C216" i="53"/>
  <c r="F20" i="51"/>
  <c r="J20" i="51"/>
  <c r="H21" i="51"/>
  <c r="H275" i="51" s="1"/>
  <c r="H274" i="51" s="1"/>
  <c r="E54" i="51"/>
  <c r="I54" i="51"/>
  <c r="I67" i="51"/>
  <c r="H67" i="51" s="1"/>
  <c r="E76" i="51"/>
  <c r="I76" i="51"/>
  <c r="I91" i="51"/>
  <c r="H91" i="51" s="1"/>
  <c r="I138" i="51"/>
  <c r="H138" i="51" s="1"/>
  <c r="E152" i="51"/>
  <c r="C152" i="51" s="1"/>
  <c r="E161" i="51"/>
  <c r="I161" i="51"/>
  <c r="D178" i="51"/>
  <c r="I183" i="51"/>
  <c r="D212" i="51"/>
  <c r="C214" i="51"/>
  <c r="E232" i="51"/>
  <c r="C232" i="51" s="1"/>
  <c r="I232" i="51"/>
  <c r="H232" i="51" s="1"/>
  <c r="I241" i="51"/>
  <c r="I253" i="51"/>
  <c r="I263" i="51"/>
  <c r="H263" i="51" s="1"/>
  <c r="D265" i="51"/>
  <c r="C265" i="51" s="1"/>
  <c r="C269" i="51"/>
  <c r="E20" i="53"/>
  <c r="C21" i="53"/>
  <c r="F26" i="53"/>
  <c r="D54" i="53"/>
  <c r="C69" i="53"/>
  <c r="D76" i="53"/>
  <c r="I85" i="53"/>
  <c r="I99" i="53"/>
  <c r="H99" i="53" s="1"/>
  <c r="E120" i="53"/>
  <c r="E75" i="53" s="1"/>
  <c r="I126" i="53"/>
  <c r="H126" i="53" s="1"/>
  <c r="D152" i="53"/>
  <c r="C152" i="53" s="1"/>
  <c r="D161" i="53"/>
  <c r="I171" i="53"/>
  <c r="H171" i="53" s="1"/>
  <c r="E174" i="53"/>
  <c r="I179" i="53"/>
  <c r="E187" i="53"/>
  <c r="I208" i="53"/>
  <c r="H208" i="53" s="1"/>
  <c r="I216" i="53"/>
  <c r="I219" i="53"/>
  <c r="H219" i="53" s="1"/>
  <c r="I241" i="53"/>
  <c r="C250" i="53"/>
  <c r="C253" i="53"/>
  <c r="I253" i="53"/>
  <c r="I274" i="53"/>
  <c r="J275" i="53"/>
  <c r="J274" i="53" s="1"/>
  <c r="H123" i="57"/>
  <c r="I121" i="57"/>
  <c r="I69" i="53"/>
  <c r="H69" i="53" s="1"/>
  <c r="I134" i="53"/>
  <c r="H134" i="53" s="1"/>
  <c r="I166" i="53"/>
  <c r="H166" i="53" s="1"/>
  <c r="I188" i="53"/>
  <c r="D83" i="51"/>
  <c r="C83" i="51" s="1"/>
  <c r="F20" i="53"/>
  <c r="D275" i="53"/>
  <c r="D274" i="53" s="1"/>
  <c r="L275" i="53"/>
  <c r="L274" i="53" s="1"/>
  <c r="H45" i="53"/>
  <c r="D212" i="53"/>
  <c r="C233" i="53"/>
  <c r="J240" i="53"/>
  <c r="J211" i="53" s="1"/>
  <c r="J181" i="53" s="1"/>
  <c r="J252" i="53"/>
  <c r="H258" i="53"/>
  <c r="C267" i="53"/>
  <c r="H267" i="53"/>
  <c r="C269" i="53"/>
  <c r="H117" i="57"/>
  <c r="I114" i="57"/>
  <c r="H114" i="57" s="1"/>
  <c r="H84" i="57"/>
  <c r="C120" i="57"/>
  <c r="I91" i="57"/>
  <c r="H91" i="57" s="1"/>
  <c r="H100" i="57"/>
  <c r="I99" i="57"/>
  <c r="H99" i="57" s="1"/>
  <c r="H110" i="57"/>
  <c r="I108" i="57"/>
  <c r="H108" i="57" s="1"/>
  <c r="H31" i="57"/>
  <c r="K26" i="57"/>
  <c r="C45" i="57"/>
  <c r="G20" i="57"/>
  <c r="H177" i="57"/>
  <c r="I175" i="57"/>
  <c r="C179" i="57"/>
  <c r="D178" i="57"/>
  <c r="C21" i="57"/>
  <c r="C275" i="57" s="1"/>
  <c r="C274" i="57" s="1"/>
  <c r="D20" i="57"/>
  <c r="J54" i="57"/>
  <c r="J53" i="57" s="1"/>
  <c r="C67" i="57"/>
  <c r="K76" i="57"/>
  <c r="K75" i="57" s="1"/>
  <c r="K52" i="57" s="1"/>
  <c r="K51" i="57" s="1"/>
  <c r="K50" i="57" s="1"/>
  <c r="I77" i="57"/>
  <c r="C85" i="57"/>
  <c r="I85" i="57"/>
  <c r="H85" i="57" s="1"/>
  <c r="H94" i="57"/>
  <c r="C99" i="57"/>
  <c r="I153" i="57"/>
  <c r="I162" i="57"/>
  <c r="C175" i="57"/>
  <c r="H184" i="57"/>
  <c r="I183" i="57"/>
  <c r="H216" i="57"/>
  <c r="F232" i="57"/>
  <c r="C232" i="57" s="1"/>
  <c r="C233" i="57"/>
  <c r="E252" i="57"/>
  <c r="E181" i="57" s="1"/>
  <c r="L275" i="57"/>
  <c r="L274" i="57" s="1"/>
  <c r="E20" i="57"/>
  <c r="E275" i="57"/>
  <c r="E274" i="57" s="1"/>
  <c r="I55" i="57"/>
  <c r="H70" i="57"/>
  <c r="I69" i="57"/>
  <c r="L75" i="57"/>
  <c r="I80" i="57"/>
  <c r="H80" i="57" s="1"/>
  <c r="E83" i="57"/>
  <c r="E75" i="57" s="1"/>
  <c r="E52" i="57" s="1"/>
  <c r="E51" i="57" s="1"/>
  <c r="H133" i="57"/>
  <c r="I131" i="57"/>
  <c r="H131" i="57" s="1"/>
  <c r="H136" i="57"/>
  <c r="I134" i="57"/>
  <c r="H134" i="57" s="1"/>
  <c r="C153" i="57"/>
  <c r="E152" i="57"/>
  <c r="C152" i="57" s="1"/>
  <c r="C161" i="57"/>
  <c r="C162" i="57"/>
  <c r="E161" i="57"/>
  <c r="E160" i="57" s="1"/>
  <c r="C160" i="57" s="1"/>
  <c r="H178" i="57"/>
  <c r="C214" i="57"/>
  <c r="D212" i="57"/>
  <c r="H256" i="57"/>
  <c r="F26" i="57"/>
  <c r="C54" i="57"/>
  <c r="D53" i="57"/>
  <c r="L53" i="57"/>
  <c r="L52" i="57" s="1"/>
  <c r="F54" i="57"/>
  <c r="F53" i="57" s="1"/>
  <c r="H58" i="57"/>
  <c r="C77" i="57"/>
  <c r="G76" i="57"/>
  <c r="G75" i="57" s="1"/>
  <c r="G52" i="57" s="1"/>
  <c r="C108" i="57"/>
  <c r="C121" i="57"/>
  <c r="H139" i="57"/>
  <c r="I138" i="57"/>
  <c r="H138" i="57" s="1"/>
  <c r="H168" i="57"/>
  <c r="I166" i="57"/>
  <c r="H166" i="57" s="1"/>
  <c r="C187" i="57"/>
  <c r="D182" i="57"/>
  <c r="L181" i="57"/>
  <c r="H190" i="57"/>
  <c r="I188" i="57"/>
  <c r="H201" i="57"/>
  <c r="I199" i="57"/>
  <c r="H199" i="57" s="1"/>
  <c r="H239" i="57"/>
  <c r="I232" i="57"/>
  <c r="H232" i="57" s="1"/>
  <c r="D83" i="57"/>
  <c r="I126" i="57"/>
  <c r="H126" i="57" s="1"/>
  <c r="J212" i="57"/>
  <c r="J211" i="57" s="1"/>
  <c r="H215" i="57"/>
  <c r="C245" i="57"/>
  <c r="H251" i="57"/>
  <c r="I250" i="57"/>
  <c r="H250" i="57" s="1"/>
  <c r="I257" i="57"/>
  <c r="H257" i="57" s="1"/>
  <c r="C267" i="57"/>
  <c r="I67" i="60"/>
  <c r="H67" i="60" s="1"/>
  <c r="H69" i="60"/>
  <c r="G275" i="57"/>
  <c r="G274" i="57" s="1"/>
  <c r="F212" i="57"/>
  <c r="F211" i="57" s="1"/>
  <c r="I219" i="57"/>
  <c r="H219" i="57" s="1"/>
  <c r="H228" i="57"/>
  <c r="H234" i="57"/>
  <c r="C241" i="57"/>
  <c r="D240" i="57"/>
  <c r="C240" i="57" s="1"/>
  <c r="C266" i="57"/>
  <c r="I269" i="57"/>
  <c r="H276" i="57"/>
  <c r="C219" i="57"/>
  <c r="H227" i="57"/>
  <c r="H233" i="57"/>
  <c r="I240" i="57"/>
  <c r="H240" i="57" s="1"/>
  <c r="C253" i="57"/>
  <c r="D252" i="57"/>
  <c r="C263" i="57"/>
  <c r="H268" i="57"/>
  <c r="I267" i="57"/>
  <c r="I276" i="57"/>
  <c r="H56" i="60"/>
  <c r="I55" i="60"/>
  <c r="H189" i="60"/>
  <c r="I188" i="60"/>
  <c r="I274" i="60"/>
  <c r="H93" i="60"/>
  <c r="I91" i="60"/>
  <c r="H91" i="60" s="1"/>
  <c r="H139" i="60"/>
  <c r="I138" i="60"/>
  <c r="H138" i="60" s="1"/>
  <c r="I108" i="60"/>
  <c r="H108" i="60" s="1"/>
  <c r="H109" i="60"/>
  <c r="H149" i="60"/>
  <c r="I147" i="60"/>
  <c r="H147" i="60" s="1"/>
  <c r="K275" i="60"/>
  <c r="K274" i="60" s="1"/>
  <c r="K20" i="60"/>
  <c r="H21" i="60"/>
  <c r="H275" i="60" s="1"/>
  <c r="H43" i="60"/>
  <c r="I85" i="60"/>
  <c r="H85" i="60" s="1"/>
  <c r="H86" i="60"/>
  <c r="C91" i="60"/>
  <c r="E83" i="60"/>
  <c r="E75" i="60" s="1"/>
  <c r="I131" i="60"/>
  <c r="H131" i="60" s="1"/>
  <c r="H132" i="60"/>
  <c r="I250" i="60"/>
  <c r="H250" i="60" s="1"/>
  <c r="H251" i="60"/>
  <c r="H267" i="60"/>
  <c r="I266" i="60"/>
  <c r="G275" i="60"/>
  <c r="G274" i="60" s="1"/>
  <c r="G20" i="60"/>
  <c r="C43" i="60"/>
  <c r="H116" i="60"/>
  <c r="I114" i="60"/>
  <c r="H114" i="60" s="1"/>
  <c r="F120" i="60"/>
  <c r="F75" i="60" s="1"/>
  <c r="C121" i="60"/>
  <c r="H167" i="60"/>
  <c r="I166" i="60"/>
  <c r="H166" i="60" s="1"/>
  <c r="C233" i="60"/>
  <c r="E232" i="60"/>
  <c r="J53" i="60"/>
  <c r="H59" i="60"/>
  <c r="I58" i="60"/>
  <c r="H58" i="60" s="1"/>
  <c r="C69" i="60"/>
  <c r="D67" i="60"/>
  <c r="C67" i="60" s="1"/>
  <c r="H84" i="60"/>
  <c r="H134" i="60"/>
  <c r="F211" i="60"/>
  <c r="H229" i="60"/>
  <c r="I227" i="60"/>
  <c r="H227" i="60" s="1"/>
  <c r="E53" i="60"/>
  <c r="G54" i="60"/>
  <c r="G53" i="60" s="1"/>
  <c r="L54" i="60"/>
  <c r="L53" i="60" s="1"/>
  <c r="L52" i="60" s="1"/>
  <c r="H78" i="60"/>
  <c r="I77" i="60"/>
  <c r="C85" i="60"/>
  <c r="C99" i="60"/>
  <c r="J120" i="60"/>
  <c r="G174" i="60"/>
  <c r="H200" i="60"/>
  <c r="I199" i="60"/>
  <c r="H199" i="60" s="1"/>
  <c r="J211" i="60"/>
  <c r="C232" i="60"/>
  <c r="H235" i="60"/>
  <c r="I233" i="60"/>
  <c r="D240" i="60"/>
  <c r="C240" i="60" s="1"/>
  <c r="C241" i="60"/>
  <c r="H254" i="60"/>
  <c r="I253" i="60"/>
  <c r="H264" i="60"/>
  <c r="I263" i="60"/>
  <c r="H263" i="60" s="1"/>
  <c r="D20" i="60"/>
  <c r="L20" i="60"/>
  <c r="F53" i="60"/>
  <c r="D54" i="60"/>
  <c r="D75" i="60"/>
  <c r="K76" i="60"/>
  <c r="H81" i="60"/>
  <c r="I80" i="60"/>
  <c r="H80" i="60" s="1"/>
  <c r="J83" i="60"/>
  <c r="J75" i="60" s="1"/>
  <c r="J272" i="60" s="1"/>
  <c r="C114" i="60"/>
  <c r="K120" i="60"/>
  <c r="I121" i="60"/>
  <c r="C126" i="60"/>
  <c r="C147" i="60"/>
  <c r="I153" i="60"/>
  <c r="H154" i="60"/>
  <c r="H179" i="60"/>
  <c r="I178" i="60"/>
  <c r="H178" i="60" s="1"/>
  <c r="K211" i="60"/>
  <c r="K181" i="60" s="1"/>
  <c r="I162" i="60"/>
  <c r="D174" i="60"/>
  <c r="C179" i="60"/>
  <c r="E178" i="60"/>
  <c r="C183" i="60"/>
  <c r="D182" i="60"/>
  <c r="L182" i="60"/>
  <c r="C208" i="60"/>
  <c r="E212" i="60"/>
  <c r="E211" i="60" s="1"/>
  <c r="E181" i="60" s="1"/>
  <c r="C214" i="60"/>
  <c r="H242" i="60"/>
  <c r="I241" i="60"/>
  <c r="F266" i="60"/>
  <c r="F265" i="60" s="1"/>
  <c r="C267" i="60"/>
  <c r="D160" i="60"/>
  <c r="C160" i="60" s="1"/>
  <c r="H176" i="60"/>
  <c r="I175" i="60"/>
  <c r="C257" i="60"/>
  <c r="D253" i="60"/>
  <c r="C162" i="60"/>
  <c r="G161" i="60"/>
  <c r="G160" i="60" s="1"/>
  <c r="C171" i="60"/>
  <c r="K174" i="60"/>
  <c r="J181" i="60"/>
  <c r="C187" i="60"/>
  <c r="C216" i="60"/>
  <c r="D212" i="60"/>
  <c r="L212" i="60"/>
  <c r="L211" i="60" s="1"/>
  <c r="I219" i="60"/>
  <c r="H219" i="60" s="1"/>
  <c r="C245" i="60"/>
  <c r="C266" i="60"/>
  <c r="D265" i="60"/>
  <c r="H276" i="60"/>
  <c r="H274" i="60" s="1"/>
  <c r="F272" i="60" l="1"/>
  <c r="G52" i="60"/>
  <c r="G51" i="60" s="1"/>
  <c r="G50" i="60" s="1"/>
  <c r="F181" i="60"/>
  <c r="C275" i="60"/>
  <c r="C274" i="60" s="1"/>
  <c r="G272" i="60"/>
  <c r="C83" i="60"/>
  <c r="L181" i="60"/>
  <c r="K75" i="60"/>
  <c r="I83" i="60"/>
  <c r="H83" i="60" s="1"/>
  <c r="J272" i="57"/>
  <c r="K272" i="57"/>
  <c r="L51" i="57"/>
  <c r="L50" i="57" s="1"/>
  <c r="C76" i="57"/>
  <c r="G272" i="57"/>
  <c r="G181" i="57"/>
  <c r="G51" i="57" s="1"/>
  <c r="F272" i="57"/>
  <c r="F52" i="57"/>
  <c r="G52" i="53"/>
  <c r="G272" i="53"/>
  <c r="C83" i="53"/>
  <c r="K52" i="53"/>
  <c r="K20" i="53"/>
  <c r="J272" i="53"/>
  <c r="K181" i="53"/>
  <c r="C182" i="51"/>
  <c r="D75" i="51"/>
  <c r="J52" i="51"/>
  <c r="J51" i="51" s="1"/>
  <c r="J273" i="51" s="1"/>
  <c r="L211" i="51"/>
  <c r="K51" i="51"/>
  <c r="I212" i="51"/>
  <c r="E273" i="57"/>
  <c r="E50" i="57"/>
  <c r="L50" i="53"/>
  <c r="L273" i="53"/>
  <c r="J273" i="53"/>
  <c r="J50" i="53"/>
  <c r="F272" i="51"/>
  <c r="K50" i="51"/>
  <c r="K273" i="51"/>
  <c r="C75" i="60"/>
  <c r="H269" i="57"/>
  <c r="F181" i="57"/>
  <c r="H153" i="57"/>
  <c r="I152" i="57"/>
  <c r="H152" i="57" s="1"/>
  <c r="J52" i="57"/>
  <c r="C178" i="57"/>
  <c r="D174" i="57"/>
  <c r="C174" i="57" s="1"/>
  <c r="I212" i="53"/>
  <c r="H216" i="53"/>
  <c r="I178" i="53"/>
  <c r="H179" i="53"/>
  <c r="D160" i="53"/>
  <c r="C160" i="53" s="1"/>
  <c r="C161" i="53"/>
  <c r="I240" i="51"/>
  <c r="H240" i="51" s="1"/>
  <c r="H241" i="51"/>
  <c r="D211" i="51"/>
  <c r="C212" i="51"/>
  <c r="C161" i="51"/>
  <c r="E160" i="51"/>
  <c r="C160" i="51" s="1"/>
  <c r="H76" i="51"/>
  <c r="C54" i="51"/>
  <c r="E53" i="51"/>
  <c r="C120" i="53"/>
  <c r="C275" i="51"/>
  <c r="C274" i="51" s="1"/>
  <c r="E52" i="53"/>
  <c r="I265" i="51"/>
  <c r="H265" i="51" s="1"/>
  <c r="H266" i="51"/>
  <c r="G50" i="51"/>
  <c r="G273" i="51"/>
  <c r="I240" i="60"/>
  <c r="H240" i="60" s="1"/>
  <c r="H241" i="60"/>
  <c r="C178" i="60"/>
  <c r="E174" i="60"/>
  <c r="E272" i="60" s="1"/>
  <c r="H153" i="60"/>
  <c r="I152" i="60"/>
  <c r="H152" i="60" s="1"/>
  <c r="C54" i="60"/>
  <c r="D53" i="60"/>
  <c r="C20" i="60"/>
  <c r="L51" i="60"/>
  <c r="C120" i="60"/>
  <c r="E272" i="57"/>
  <c r="C53" i="57"/>
  <c r="I253" i="57"/>
  <c r="H69" i="57"/>
  <c r="I67" i="57"/>
  <c r="H67" i="57" s="1"/>
  <c r="L273" i="57"/>
  <c r="H183" i="57"/>
  <c r="H77" i="57"/>
  <c r="I76" i="57"/>
  <c r="I83" i="57"/>
  <c r="H83" i="57" s="1"/>
  <c r="H188" i="53"/>
  <c r="I187" i="53"/>
  <c r="D53" i="53"/>
  <c r="C54" i="53"/>
  <c r="I182" i="51"/>
  <c r="H183" i="51"/>
  <c r="E75" i="51"/>
  <c r="C75" i="51" s="1"/>
  <c r="C76" i="51"/>
  <c r="H153" i="51"/>
  <c r="I152" i="51"/>
  <c r="H152" i="51" s="1"/>
  <c r="C20" i="53"/>
  <c r="D252" i="51"/>
  <c r="C253" i="51"/>
  <c r="I83" i="51"/>
  <c r="H83" i="51" s="1"/>
  <c r="H85" i="51"/>
  <c r="G51" i="53"/>
  <c r="F52" i="51"/>
  <c r="F51" i="51" s="1"/>
  <c r="C174" i="53"/>
  <c r="I67" i="53"/>
  <c r="H67" i="53" s="1"/>
  <c r="D211" i="60"/>
  <c r="C211" i="60" s="1"/>
  <c r="C212" i="60"/>
  <c r="H121" i="60"/>
  <c r="I120" i="60"/>
  <c r="H120" i="60" s="1"/>
  <c r="H253" i="60"/>
  <c r="I252" i="60"/>
  <c r="H55" i="60"/>
  <c r="I54" i="60"/>
  <c r="I212" i="60"/>
  <c r="F52" i="60"/>
  <c r="L272" i="60"/>
  <c r="H188" i="60"/>
  <c r="I187" i="60"/>
  <c r="L272" i="57"/>
  <c r="C252" i="57"/>
  <c r="C182" i="57"/>
  <c r="H162" i="57"/>
  <c r="I161" i="57"/>
  <c r="H175" i="57"/>
  <c r="I174" i="57"/>
  <c r="H174" i="57" s="1"/>
  <c r="C212" i="53"/>
  <c r="D211" i="53"/>
  <c r="F272" i="53"/>
  <c r="H241" i="53"/>
  <c r="I240" i="53"/>
  <c r="H240" i="53" s="1"/>
  <c r="E182" i="53"/>
  <c r="C187" i="53"/>
  <c r="H85" i="53"/>
  <c r="I83" i="53"/>
  <c r="C26" i="53"/>
  <c r="F273" i="53"/>
  <c r="D174" i="51"/>
  <c r="C174" i="51" s="1"/>
  <c r="C178" i="51"/>
  <c r="I152" i="53"/>
  <c r="H152" i="53" s="1"/>
  <c r="H153" i="53"/>
  <c r="L272" i="53"/>
  <c r="E211" i="51"/>
  <c r="H212" i="51"/>
  <c r="D252" i="60"/>
  <c r="C253" i="60"/>
  <c r="I174" i="60"/>
  <c r="H174" i="60" s="1"/>
  <c r="H175" i="60"/>
  <c r="H162" i="60"/>
  <c r="I161" i="60"/>
  <c r="H233" i="60"/>
  <c r="I232" i="60"/>
  <c r="H232" i="60" s="1"/>
  <c r="J52" i="60"/>
  <c r="J51" i="60" s="1"/>
  <c r="I265" i="60"/>
  <c r="H265" i="60" s="1"/>
  <c r="H266" i="60"/>
  <c r="C265" i="60"/>
  <c r="C161" i="60"/>
  <c r="D181" i="60"/>
  <c r="C181" i="60" s="1"/>
  <c r="C182" i="60"/>
  <c r="C174" i="60"/>
  <c r="I76" i="60"/>
  <c r="H77" i="60"/>
  <c r="I266" i="57"/>
  <c r="H267" i="57"/>
  <c r="C83" i="57"/>
  <c r="H188" i="57"/>
  <c r="I187" i="57"/>
  <c r="H187" i="57" s="1"/>
  <c r="F51" i="57"/>
  <c r="F50" i="57" s="1"/>
  <c r="C26" i="57"/>
  <c r="F20" i="57"/>
  <c r="C20" i="57" s="1"/>
  <c r="D211" i="57"/>
  <c r="C211" i="57" s="1"/>
  <c r="C212" i="57"/>
  <c r="D75" i="57"/>
  <c r="C75" i="57" s="1"/>
  <c r="H55" i="57"/>
  <c r="I54" i="57"/>
  <c r="I275" i="57"/>
  <c r="I274" i="57" s="1"/>
  <c r="I212" i="57"/>
  <c r="J181" i="57"/>
  <c r="K273" i="57"/>
  <c r="H26" i="57"/>
  <c r="K20" i="57"/>
  <c r="H121" i="57"/>
  <c r="I120" i="57"/>
  <c r="H120" i="57" s="1"/>
  <c r="H253" i="53"/>
  <c r="I252" i="53"/>
  <c r="I120" i="53"/>
  <c r="H120" i="53" s="1"/>
  <c r="D75" i="53"/>
  <c r="C75" i="53" s="1"/>
  <c r="C76" i="53"/>
  <c r="C275" i="53"/>
  <c r="C274" i="53" s="1"/>
  <c r="I252" i="51"/>
  <c r="H253" i="51"/>
  <c r="I160" i="51"/>
  <c r="H160" i="51" s="1"/>
  <c r="H161" i="51"/>
  <c r="I53" i="51"/>
  <c r="H54" i="51"/>
  <c r="I232" i="53"/>
  <c r="H232" i="53" s="1"/>
  <c r="H233" i="53"/>
  <c r="I161" i="53"/>
  <c r="I120" i="51"/>
  <c r="H120" i="51" s="1"/>
  <c r="I54" i="53"/>
  <c r="G272" i="51"/>
  <c r="E52" i="60" l="1"/>
  <c r="E51" i="60" s="1"/>
  <c r="E50" i="60" s="1"/>
  <c r="F51" i="60"/>
  <c r="F50" i="60" s="1"/>
  <c r="G273" i="60"/>
  <c r="K272" i="60"/>
  <c r="K52" i="60"/>
  <c r="K51" i="60" s="1"/>
  <c r="G50" i="57"/>
  <c r="G273" i="57"/>
  <c r="K51" i="53"/>
  <c r="L181" i="51"/>
  <c r="L51" i="51" s="1"/>
  <c r="L272" i="51"/>
  <c r="J50" i="51"/>
  <c r="I211" i="51"/>
  <c r="H211" i="51" s="1"/>
  <c r="H53" i="51"/>
  <c r="H252" i="51"/>
  <c r="I53" i="57"/>
  <c r="H54" i="57"/>
  <c r="I160" i="60"/>
  <c r="H160" i="60" s="1"/>
  <c r="H161" i="60"/>
  <c r="E181" i="53"/>
  <c r="E51" i="53" s="1"/>
  <c r="E272" i="53"/>
  <c r="C182" i="53"/>
  <c r="C272" i="57"/>
  <c r="F50" i="51"/>
  <c r="F273" i="51"/>
  <c r="L273" i="51"/>
  <c r="L50" i="51"/>
  <c r="D52" i="60"/>
  <c r="C53" i="60"/>
  <c r="H212" i="53"/>
  <c r="I211" i="53"/>
  <c r="H211" i="53" s="1"/>
  <c r="H161" i="53"/>
  <c r="I160" i="53"/>
  <c r="H160" i="53" s="1"/>
  <c r="H252" i="53"/>
  <c r="H266" i="57"/>
  <c r="I265" i="57"/>
  <c r="H265" i="57" s="1"/>
  <c r="J273" i="60"/>
  <c r="J50" i="60"/>
  <c r="C252" i="60"/>
  <c r="D272" i="60"/>
  <c r="H83" i="53"/>
  <c r="I75" i="53"/>
  <c r="H75" i="53" s="1"/>
  <c r="H161" i="57"/>
  <c r="I160" i="57"/>
  <c r="H160" i="57" s="1"/>
  <c r="D272" i="57"/>
  <c r="I182" i="57"/>
  <c r="I252" i="57"/>
  <c r="H253" i="57"/>
  <c r="I75" i="51"/>
  <c r="H75" i="51" s="1"/>
  <c r="C211" i="51"/>
  <c r="D181" i="51"/>
  <c r="H275" i="57"/>
  <c r="H274" i="57" s="1"/>
  <c r="I211" i="57"/>
  <c r="H211" i="57" s="1"/>
  <c r="H212" i="57"/>
  <c r="F273" i="57"/>
  <c r="H76" i="60"/>
  <c r="I75" i="60"/>
  <c r="H75" i="60" s="1"/>
  <c r="E181" i="51"/>
  <c r="E272" i="51"/>
  <c r="H187" i="60"/>
  <c r="I182" i="60"/>
  <c r="H212" i="60"/>
  <c r="I211" i="60"/>
  <c r="H211" i="60" s="1"/>
  <c r="H252" i="60"/>
  <c r="D52" i="57"/>
  <c r="L50" i="60"/>
  <c r="L273" i="60"/>
  <c r="E52" i="51"/>
  <c r="C53" i="51"/>
  <c r="H178" i="53"/>
  <c r="I174" i="53"/>
  <c r="H174" i="53" s="1"/>
  <c r="H54" i="53"/>
  <c r="I53" i="53"/>
  <c r="C211" i="53"/>
  <c r="D181" i="53"/>
  <c r="C181" i="53" s="1"/>
  <c r="D272" i="53"/>
  <c r="D181" i="57"/>
  <c r="C181" i="57" s="1"/>
  <c r="H54" i="60"/>
  <c r="I53" i="60"/>
  <c r="D52" i="51"/>
  <c r="G273" i="53"/>
  <c r="G50" i="53"/>
  <c r="C252" i="51"/>
  <c r="C272" i="51" s="1"/>
  <c r="D272" i="51"/>
  <c r="H182" i="51"/>
  <c r="I181" i="51"/>
  <c r="H181" i="51" s="1"/>
  <c r="C53" i="53"/>
  <c r="D52" i="53"/>
  <c r="H187" i="53"/>
  <c r="I182" i="53"/>
  <c r="I75" i="57"/>
  <c r="H75" i="57" s="1"/>
  <c r="H76" i="57"/>
  <c r="J51" i="57"/>
  <c r="F273" i="60" l="1"/>
  <c r="E273" i="60"/>
  <c r="K50" i="60"/>
  <c r="K273" i="60"/>
  <c r="K50" i="53"/>
  <c r="K273" i="53"/>
  <c r="E51" i="51"/>
  <c r="I181" i="53"/>
  <c r="H181" i="53" s="1"/>
  <c r="H182" i="53"/>
  <c r="D51" i="51"/>
  <c r="C52" i="51"/>
  <c r="C272" i="53"/>
  <c r="C52" i="57"/>
  <c r="D51" i="57"/>
  <c r="I52" i="51"/>
  <c r="H53" i="60"/>
  <c r="I52" i="60"/>
  <c r="C181" i="51"/>
  <c r="H53" i="57"/>
  <c r="I52" i="57"/>
  <c r="D51" i="53"/>
  <c r="C52" i="53"/>
  <c r="I52" i="53"/>
  <c r="H53" i="53"/>
  <c r="E273" i="51"/>
  <c r="E50" i="51"/>
  <c r="E273" i="53"/>
  <c r="E50" i="53"/>
  <c r="H252" i="57"/>
  <c r="I272" i="57"/>
  <c r="I272" i="53"/>
  <c r="C52" i="60"/>
  <c r="D51" i="60"/>
  <c r="I272" i="51"/>
  <c r="J273" i="57"/>
  <c r="J50" i="57"/>
  <c r="I272" i="60"/>
  <c r="H182" i="60"/>
  <c r="H272" i="60" s="1"/>
  <c r="I181" i="60"/>
  <c r="H181" i="60" s="1"/>
  <c r="H182" i="57"/>
  <c r="I181" i="57"/>
  <c r="H181" i="57" s="1"/>
  <c r="C272" i="60"/>
  <c r="H272" i="53"/>
  <c r="H272" i="51"/>
  <c r="H272" i="57" l="1"/>
  <c r="D273" i="60"/>
  <c r="C273" i="60" s="1"/>
  <c r="D50" i="60"/>
  <c r="C50" i="60" s="1"/>
  <c r="C51" i="60"/>
  <c r="H52" i="60"/>
  <c r="I51" i="60"/>
  <c r="H52" i="53"/>
  <c r="I51" i="53"/>
  <c r="D273" i="53"/>
  <c r="C273" i="53" s="1"/>
  <c r="C51" i="53"/>
  <c r="D50" i="53"/>
  <c r="C50" i="53" s="1"/>
  <c r="I51" i="57"/>
  <c r="H52" i="57"/>
  <c r="D273" i="57"/>
  <c r="C273" i="57" s="1"/>
  <c r="D50" i="57"/>
  <c r="C50" i="57" s="1"/>
  <c r="C51" i="57"/>
  <c r="C51" i="51"/>
  <c r="D273" i="51"/>
  <c r="C273" i="51" s="1"/>
  <c r="D50" i="51"/>
  <c r="C50" i="51" s="1"/>
  <c r="I51" i="51"/>
  <c r="H52" i="51"/>
  <c r="H51" i="51" l="1"/>
  <c r="I50" i="51"/>
  <c r="H50" i="51" s="1"/>
  <c r="I24" i="51"/>
  <c r="I273" i="57"/>
  <c r="H273" i="57" s="1"/>
  <c r="H51" i="57"/>
  <c r="I50" i="57"/>
  <c r="H50" i="57" s="1"/>
  <c r="I24" i="57"/>
  <c r="H51" i="60"/>
  <c r="I24" i="60"/>
  <c r="I273" i="60" s="1"/>
  <c r="H273" i="60" s="1"/>
  <c r="I50" i="60"/>
  <c r="H50" i="60" s="1"/>
  <c r="I50" i="53"/>
  <c r="H50" i="53" s="1"/>
  <c r="I24" i="53"/>
  <c r="I273" i="53" s="1"/>
  <c r="H273" i="53" s="1"/>
  <c r="H51" i="53"/>
  <c r="H24" i="57" l="1"/>
  <c r="I20" i="57"/>
  <c r="H20" i="57" s="1"/>
  <c r="H24" i="51"/>
  <c r="I20" i="51"/>
  <c r="H20" i="51" s="1"/>
  <c r="H24" i="53"/>
  <c r="I20" i="53"/>
  <c r="H20" i="53" s="1"/>
  <c r="I273" i="51"/>
  <c r="H273" i="51" s="1"/>
  <c r="I20" i="60"/>
  <c r="H20" i="60" s="1"/>
  <c r="H24" i="60"/>
  <c r="H284" i="50" l="1"/>
  <c r="C284" i="50"/>
  <c r="H283" i="50"/>
  <c r="C283" i="50"/>
  <c r="H282" i="50"/>
  <c r="C282" i="50"/>
  <c r="H281" i="50"/>
  <c r="C281" i="50"/>
  <c r="H280" i="50"/>
  <c r="C280" i="50"/>
  <c r="H279" i="50"/>
  <c r="C279" i="50"/>
  <c r="H278" i="50"/>
  <c r="C278" i="50"/>
  <c r="H277" i="50"/>
  <c r="C277" i="50"/>
  <c r="L276" i="50"/>
  <c r="K276" i="50"/>
  <c r="J276" i="50"/>
  <c r="I276" i="50"/>
  <c r="G276" i="50"/>
  <c r="F276" i="50"/>
  <c r="E276" i="50"/>
  <c r="D276" i="50"/>
  <c r="H271" i="50"/>
  <c r="C271" i="50"/>
  <c r="H270" i="50"/>
  <c r="C270" i="50"/>
  <c r="L269" i="50"/>
  <c r="K269" i="50"/>
  <c r="J269" i="50"/>
  <c r="G269" i="50"/>
  <c r="F269" i="50"/>
  <c r="E269" i="50"/>
  <c r="D269" i="50"/>
  <c r="I267" i="50"/>
  <c r="H268" i="50"/>
  <c r="C268" i="50"/>
  <c r="L267" i="50"/>
  <c r="K267" i="50"/>
  <c r="K266" i="50" s="1"/>
  <c r="J267" i="50"/>
  <c r="J266" i="50" s="1"/>
  <c r="G267" i="50"/>
  <c r="G266" i="50" s="1"/>
  <c r="F267" i="50"/>
  <c r="F266" i="50" s="1"/>
  <c r="E267" i="50"/>
  <c r="D267" i="50"/>
  <c r="C267" i="50" s="1"/>
  <c r="L266" i="50"/>
  <c r="L265" i="50" s="1"/>
  <c r="I266" i="50"/>
  <c r="I265" i="50" s="1"/>
  <c r="H266" i="50"/>
  <c r="E266" i="50"/>
  <c r="E265" i="50" s="1"/>
  <c r="K265" i="50"/>
  <c r="J265" i="50"/>
  <c r="G265" i="50"/>
  <c r="F265" i="50"/>
  <c r="C264" i="50"/>
  <c r="L263" i="50"/>
  <c r="K263" i="50"/>
  <c r="J263" i="50"/>
  <c r="G263" i="50"/>
  <c r="F263" i="50"/>
  <c r="E263" i="50"/>
  <c r="D263" i="50"/>
  <c r="H262" i="50"/>
  <c r="C262" i="50"/>
  <c r="H261" i="50"/>
  <c r="C261" i="50"/>
  <c r="I257" i="50"/>
  <c r="C260" i="50"/>
  <c r="H259" i="50"/>
  <c r="C259" i="50"/>
  <c r="H258" i="50"/>
  <c r="C258" i="50"/>
  <c r="L257" i="50"/>
  <c r="K257" i="50"/>
  <c r="J257" i="50"/>
  <c r="G257" i="50"/>
  <c r="F257" i="50"/>
  <c r="E257" i="50"/>
  <c r="E253" i="50" s="1"/>
  <c r="D257" i="50"/>
  <c r="H256" i="50"/>
  <c r="C256" i="50"/>
  <c r="H255" i="50"/>
  <c r="C255" i="50"/>
  <c r="C254" i="50"/>
  <c r="L253" i="50"/>
  <c r="K253" i="50"/>
  <c r="J253" i="50"/>
  <c r="G253" i="50"/>
  <c r="G252" i="50" s="1"/>
  <c r="F253" i="50"/>
  <c r="F252" i="50" s="1"/>
  <c r="J252" i="50"/>
  <c r="E252" i="50"/>
  <c r="C251" i="50"/>
  <c r="L250" i="50"/>
  <c r="K250" i="50"/>
  <c r="J250" i="50"/>
  <c r="G250" i="50"/>
  <c r="F250" i="50"/>
  <c r="E250" i="50"/>
  <c r="D250" i="50"/>
  <c r="H249" i="50"/>
  <c r="C249" i="50"/>
  <c r="H248" i="50"/>
  <c r="C248" i="50"/>
  <c r="H247" i="50"/>
  <c r="C247" i="50"/>
  <c r="H246" i="50"/>
  <c r="C246" i="50"/>
  <c r="L245" i="50"/>
  <c r="K245" i="50"/>
  <c r="J245" i="50"/>
  <c r="I245" i="50"/>
  <c r="H245" i="50" s="1"/>
  <c r="G245" i="50"/>
  <c r="F245" i="50"/>
  <c r="E245" i="50"/>
  <c r="D245" i="50"/>
  <c r="H244" i="50"/>
  <c r="C244" i="50"/>
  <c r="H243" i="50"/>
  <c r="C243" i="50"/>
  <c r="C242" i="50"/>
  <c r="L241" i="50"/>
  <c r="L240" i="50" s="1"/>
  <c r="K241" i="50"/>
  <c r="K240" i="50" s="1"/>
  <c r="J241" i="50"/>
  <c r="J240" i="50" s="1"/>
  <c r="G241" i="50"/>
  <c r="G240" i="50" s="1"/>
  <c r="F241" i="50"/>
  <c r="E241" i="50"/>
  <c r="D241" i="50"/>
  <c r="D240" i="50" s="1"/>
  <c r="F240" i="50"/>
  <c r="H239" i="50"/>
  <c r="C239" i="50"/>
  <c r="H238" i="50"/>
  <c r="C238" i="50"/>
  <c r="H237" i="50"/>
  <c r="C237" i="50"/>
  <c r="H236" i="50"/>
  <c r="C236" i="50"/>
  <c r="H235" i="50"/>
  <c r="C235" i="50"/>
  <c r="H234" i="50"/>
  <c r="C234" i="50"/>
  <c r="L233" i="50"/>
  <c r="K233" i="50"/>
  <c r="J233" i="50"/>
  <c r="J232" i="50" s="1"/>
  <c r="G233" i="50"/>
  <c r="F233" i="50"/>
  <c r="F232" i="50" s="1"/>
  <c r="E233" i="50"/>
  <c r="D233" i="50"/>
  <c r="L232" i="50"/>
  <c r="K232" i="50"/>
  <c r="G232" i="50"/>
  <c r="D232" i="50"/>
  <c r="H231" i="50"/>
  <c r="C231" i="50"/>
  <c r="H230" i="50"/>
  <c r="C230" i="50"/>
  <c r="H229" i="50"/>
  <c r="C229" i="50"/>
  <c r="H228" i="50"/>
  <c r="C228" i="50"/>
  <c r="L227" i="50"/>
  <c r="K227" i="50"/>
  <c r="J227" i="50"/>
  <c r="G227" i="50"/>
  <c r="F227" i="50"/>
  <c r="E227" i="50"/>
  <c r="D227" i="50"/>
  <c r="H226" i="50"/>
  <c r="C226" i="50"/>
  <c r="H225" i="50"/>
  <c r="C225" i="50"/>
  <c r="H224" i="50"/>
  <c r="C224" i="50"/>
  <c r="H223" i="50"/>
  <c r="C223" i="50"/>
  <c r="H222" i="50"/>
  <c r="C222" i="50"/>
  <c r="H221" i="50"/>
  <c r="C221" i="50"/>
  <c r="H220" i="50"/>
  <c r="C220" i="50"/>
  <c r="L219" i="50"/>
  <c r="K219" i="50"/>
  <c r="J219" i="50"/>
  <c r="G219" i="50"/>
  <c r="F219" i="50"/>
  <c r="E219" i="50"/>
  <c r="D219" i="50"/>
  <c r="H218" i="50"/>
  <c r="C218" i="50"/>
  <c r="H217" i="50"/>
  <c r="C217" i="50"/>
  <c r="L216" i="50"/>
  <c r="K216" i="50"/>
  <c r="J216" i="50"/>
  <c r="H216" i="50" s="1"/>
  <c r="I216" i="50"/>
  <c r="G216" i="50"/>
  <c r="F216" i="50"/>
  <c r="E216" i="50"/>
  <c r="D216" i="50"/>
  <c r="H215" i="50"/>
  <c r="C215" i="50"/>
  <c r="L214" i="50"/>
  <c r="K214" i="50"/>
  <c r="J214" i="50"/>
  <c r="I214" i="50"/>
  <c r="H214" i="50" s="1"/>
  <c r="G214" i="50"/>
  <c r="F214" i="50"/>
  <c r="E214" i="50"/>
  <c r="D214" i="50"/>
  <c r="C213" i="50"/>
  <c r="K212" i="50"/>
  <c r="K211" i="50" s="1"/>
  <c r="G212" i="50"/>
  <c r="F212" i="50"/>
  <c r="H210" i="50"/>
  <c r="C210" i="50"/>
  <c r="H209" i="50"/>
  <c r="C209" i="50"/>
  <c r="L208" i="50"/>
  <c r="K208" i="50"/>
  <c r="J208" i="50"/>
  <c r="I208" i="50"/>
  <c r="H208" i="50" s="1"/>
  <c r="G208" i="50"/>
  <c r="F208" i="50"/>
  <c r="E208" i="50"/>
  <c r="D208" i="50"/>
  <c r="H207" i="50"/>
  <c r="C207" i="50"/>
  <c r="H206" i="50"/>
  <c r="C206" i="50"/>
  <c r="H205" i="50"/>
  <c r="C205" i="50"/>
  <c r="H204" i="50"/>
  <c r="C204" i="50"/>
  <c r="H203" i="50"/>
  <c r="C203" i="50"/>
  <c r="H202" i="50"/>
  <c r="C202" i="50"/>
  <c r="H201" i="50"/>
  <c r="C201" i="50"/>
  <c r="H200" i="50"/>
  <c r="C200" i="50"/>
  <c r="L199" i="50"/>
  <c r="K199" i="50"/>
  <c r="J199" i="50"/>
  <c r="G199" i="50"/>
  <c r="F199" i="50"/>
  <c r="E199" i="50"/>
  <c r="D199" i="50"/>
  <c r="C199" i="50" s="1"/>
  <c r="H198" i="50"/>
  <c r="C198" i="50"/>
  <c r="H197" i="50"/>
  <c r="C197" i="50"/>
  <c r="H196" i="50"/>
  <c r="C196" i="50"/>
  <c r="H195" i="50"/>
  <c r="C195" i="50"/>
  <c r="H194" i="50"/>
  <c r="C194" i="50"/>
  <c r="H193" i="50"/>
  <c r="C193" i="50"/>
  <c r="H192" i="50"/>
  <c r="C192" i="50"/>
  <c r="H191" i="50"/>
  <c r="C191" i="50"/>
  <c r="H190" i="50"/>
  <c r="C190" i="50"/>
  <c r="I188" i="50"/>
  <c r="H189" i="50"/>
  <c r="C189" i="50"/>
  <c r="L188" i="50"/>
  <c r="K188" i="50"/>
  <c r="K187" i="50" s="1"/>
  <c r="J188" i="50"/>
  <c r="J187" i="50" s="1"/>
  <c r="G188" i="50"/>
  <c r="F188" i="50"/>
  <c r="F187" i="50" s="1"/>
  <c r="E188" i="50"/>
  <c r="E187" i="50" s="1"/>
  <c r="D188" i="50"/>
  <c r="C188" i="50" s="1"/>
  <c r="H186" i="50"/>
  <c r="C186" i="50"/>
  <c r="H185" i="50"/>
  <c r="C185" i="50"/>
  <c r="C184" i="50"/>
  <c r="L183" i="50"/>
  <c r="K183" i="50"/>
  <c r="J183" i="50"/>
  <c r="G183" i="50"/>
  <c r="F183" i="50"/>
  <c r="E183" i="50"/>
  <c r="E182" i="50" s="1"/>
  <c r="D183" i="50"/>
  <c r="C183" i="50"/>
  <c r="J182" i="50"/>
  <c r="F182" i="50"/>
  <c r="H180" i="50"/>
  <c r="C180" i="50"/>
  <c r="L179" i="50"/>
  <c r="L178" i="50" s="1"/>
  <c r="K179" i="50"/>
  <c r="J179" i="50"/>
  <c r="I179" i="50"/>
  <c r="I178" i="50" s="1"/>
  <c r="H179" i="50"/>
  <c r="G179" i="50"/>
  <c r="F179" i="50"/>
  <c r="E179" i="50"/>
  <c r="E178" i="50" s="1"/>
  <c r="D179" i="50"/>
  <c r="K178" i="50"/>
  <c r="J178" i="50"/>
  <c r="G178" i="50"/>
  <c r="F178" i="50"/>
  <c r="H177" i="50"/>
  <c r="C177" i="50"/>
  <c r="I175" i="50"/>
  <c r="C176" i="50"/>
  <c r="L175" i="50"/>
  <c r="K175" i="50"/>
  <c r="K174" i="50" s="1"/>
  <c r="J175" i="50"/>
  <c r="J174" i="50" s="1"/>
  <c r="G175" i="50"/>
  <c r="G174" i="50" s="1"/>
  <c r="F175" i="50"/>
  <c r="E175" i="50"/>
  <c r="E174" i="50" s="1"/>
  <c r="D175" i="50"/>
  <c r="C175" i="50" s="1"/>
  <c r="H173" i="50"/>
  <c r="C173" i="50"/>
  <c r="H172" i="50"/>
  <c r="C172" i="50"/>
  <c r="L171" i="50"/>
  <c r="K171" i="50"/>
  <c r="J171" i="50"/>
  <c r="I171" i="50"/>
  <c r="G171" i="50"/>
  <c r="F171" i="50"/>
  <c r="E171" i="50"/>
  <c r="D171" i="50"/>
  <c r="H170" i="50"/>
  <c r="C170" i="50"/>
  <c r="H169" i="50"/>
  <c r="C169" i="50"/>
  <c r="H168" i="50"/>
  <c r="C168" i="50"/>
  <c r="H167" i="50"/>
  <c r="C167" i="50"/>
  <c r="L166" i="50"/>
  <c r="K166" i="50"/>
  <c r="J166" i="50"/>
  <c r="G166" i="50"/>
  <c r="F166" i="50"/>
  <c r="E166" i="50"/>
  <c r="D166" i="50"/>
  <c r="C166" i="50" s="1"/>
  <c r="H165" i="50"/>
  <c r="C165" i="50"/>
  <c r="H164" i="50"/>
  <c r="C164" i="50"/>
  <c r="H163" i="50"/>
  <c r="C163" i="50"/>
  <c r="L162" i="50"/>
  <c r="K162" i="50"/>
  <c r="J162" i="50"/>
  <c r="J161" i="50" s="1"/>
  <c r="I162" i="50"/>
  <c r="G162" i="50"/>
  <c r="F162" i="50"/>
  <c r="F161" i="50" s="1"/>
  <c r="E162" i="50"/>
  <c r="D162" i="50"/>
  <c r="L161" i="50"/>
  <c r="L160" i="50" s="1"/>
  <c r="K161" i="50"/>
  <c r="K160" i="50" s="1"/>
  <c r="G161" i="50"/>
  <c r="G160" i="50" s="1"/>
  <c r="D161" i="50"/>
  <c r="D160" i="50" s="1"/>
  <c r="J160" i="50"/>
  <c r="F160" i="50"/>
  <c r="H159" i="50"/>
  <c r="C159" i="50"/>
  <c r="H158" i="50"/>
  <c r="C158" i="50"/>
  <c r="H157" i="50"/>
  <c r="C157" i="50"/>
  <c r="H156" i="50"/>
  <c r="C156" i="50"/>
  <c r="H155" i="50"/>
  <c r="C155" i="50"/>
  <c r="H154" i="50"/>
  <c r="C154" i="50"/>
  <c r="L153" i="50"/>
  <c r="L152" i="50" s="1"/>
  <c r="K153" i="50"/>
  <c r="J153" i="50"/>
  <c r="G153" i="50"/>
  <c r="G152" i="50" s="1"/>
  <c r="F153" i="50"/>
  <c r="F152" i="50" s="1"/>
  <c r="E153" i="50"/>
  <c r="E152" i="50" s="1"/>
  <c r="D153" i="50"/>
  <c r="K152" i="50"/>
  <c r="J152" i="50"/>
  <c r="H151" i="50"/>
  <c r="C151" i="50"/>
  <c r="H150" i="50"/>
  <c r="C150" i="50"/>
  <c r="H149" i="50"/>
  <c r="C149" i="50"/>
  <c r="H148" i="50"/>
  <c r="C148" i="50"/>
  <c r="L147" i="50"/>
  <c r="K147" i="50"/>
  <c r="J147" i="50"/>
  <c r="I147" i="50"/>
  <c r="H147" i="50"/>
  <c r="G147" i="50"/>
  <c r="F147" i="50"/>
  <c r="E147" i="50"/>
  <c r="D147" i="50"/>
  <c r="C147" i="50" s="1"/>
  <c r="H146" i="50"/>
  <c r="C146" i="50"/>
  <c r="H145" i="50"/>
  <c r="C145" i="50"/>
  <c r="H144" i="50"/>
  <c r="C144" i="50"/>
  <c r="H143" i="50"/>
  <c r="C143" i="50"/>
  <c r="H142" i="50"/>
  <c r="C142" i="50"/>
  <c r="H141" i="50"/>
  <c r="C141" i="50"/>
  <c r="H140" i="50"/>
  <c r="C140" i="50"/>
  <c r="H139" i="50"/>
  <c r="C139" i="50"/>
  <c r="L138" i="50"/>
  <c r="K138" i="50"/>
  <c r="J138" i="50"/>
  <c r="G138" i="50"/>
  <c r="F138" i="50"/>
  <c r="E138" i="50"/>
  <c r="D138" i="50"/>
  <c r="H137" i="50"/>
  <c r="C137" i="50"/>
  <c r="H136" i="50"/>
  <c r="C136" i="50"/>
  <c r="H135" i="50"/>
  <c r="C135" i="50"/>
  <c r="L134" i="50"/>
  <c r="K134" i="50"/>
  <c r="J134" i="50"/>
  <c r="G134" i="50"/>
  <c r="F134" i="50"/>
  <c r="E134" i="50"/>
  <c r="D134" i="50"/>
  <c r="H133" i="50"/>
  <c r="C133" i="50"/>
  <c r="H132" i="50"/>
  <c r="C132" i="50"/>
  <c r="L131" i="50"/>
  <c r="K131" i="50"/>
  <c r="J131" i="50"/>
  <c r="G131" i="50"/>
  <c r="F131" i="50"/>
  <c r="E131" i="50"/>
  <c r="D131" i="50"/>
  <c r="H130" i="50"/>
  <c r="C130" i="50"/>
  <c r="H129" i="50"/>
  <c r="C129" i="50"/>
  <c r="H128" i="50"/>
  <c r="C128" i="50"/>
  <c r="C127" i="50"/>
  <c r="L126" i="50"/>
  <c r="K126" i="50"/>
  <c r="J126" i="50"/>
  <c r="G126" i="50"/>
  <c r="F126" i="50"/>
  <c r="E126" i="50"/>
  <c r="D126" i="50"/>
  <c r="H125" i="50"/>
  <c r="C125" i="50"/>
  <c r="H124" i="50"/>
  <c r="C124" i="50"/>
  <c r="H123" i="50"/>
  <c r="C123" i="50"/>
  <c r="H122" i="50"/>
  <c r="C122" i="50"/>
  <c r="L121" i="50"/>
  <c r="K121" i="50"/>
  <c r="J121" i="50"/>
  <c r="I121" i="50"/>
  <c r="G121" i="50"/>
  <c r="F121" i="50"/>
  <c r="E121" i="50"/>
  <c r="D121" i="50"/>
  <c r="K120" i="50"/>
  <c r="G120" i="50"/>
  <c r="H119" i="50"/>
  <c r="C119" i="50"/>
  <c r="H118" i="50"/>
  <c r="C118" i="50"/>
  <c r="H117" i="50"/>
  <c r="C117" i="50"/>
  <c r="H116" i="50"/>
  <c r="C116" i="50"/>
  <c r="H115" i="50"/>
  <c r="C115" i="50"/>
  <c r="L114" i="50"/>
  <c r="K114" i="50"/>
  <c r="J114" i="50"/>
  <c r="G114" i="50"/>
  <c r="F114" i="50"/>
  <c r="E114" i="50"/>
  <c r="D114" i="50"/>
  <c r="H113" i="50"/>
  <c r="C113" i="50"/>
  <c r="H112" i="50"/>
  <c r="C112" i="50"/>
  <c r="H111" i="50"/>
  <c r="C111" i="50"/>
  <c r="H110" i="50"/>
  <c r="C110" i="50"/>
  <c r="H109" i="50"/>
  <c r="C109" i="50"/>
  <c r="L108" i="50"/>
  <c r="K108" i="50"/>
  <c r="J108" i="50"/>
  <c r="G108" i="50"/>
  <c r="F108" i="50"/>
  <c r="E108" i="50"/>
  <c r="D108" i="50"/>
  <c r="H107" i="50"/>
  <c r="C107" i="50"/>
  <c r="H106" i="50"/>
  <c r="C106" i="50"/>
  <c r="H105" i="50"/>
  <c r="C105" i="50"/>
  <c r="H104" i="50"/>
  <c r="C104" i="50"/>
  <c r="H103" i="50"/>
  <c r="C103" i="50"/>
  <c r="H102" i="50"/>
  <c r="C102" i="50"/>
  <c r="H101" i="50"/>
  <c r="C101" i="50"/>
  <c r="C100" i="50"/>
  <c r="L99" i="50"/>
  <c r="K99" i="50"/>
  <c r="J99" i="50"/>
  <c r="G99" i="50"/>
  <c r="F99" i="50"/>
  <c r="E99" i="50"/>
  <c r="C99" i="50" s="1"/>
  <c r="D99" i="50"/>
  <c r="H98" i="50"/>
  <c r="C98" i="50"/>
  <c r="H97" i="50"/>
  <c r="C97" i="50"/>
  <c r="H96" i="50"/>
  <c r="C96" i="50"/>
  <c r="H95" i="50"/>
  <c r="C95" i="50"/>
  <c r="H94" i="50"/>
  <c r="C94" i="50"/>
  <c r="H93" i="50"/>
  <c r="C93" i="50"/>
  <c r="H92" i="50"/>
  <c r="C92" i="50"/>
  <c r="L91" i="50"/>
  <c r="K91" i="50"/>
  <c r="J91" i="50"/>
  <c r="G91" i="50"/>
  <c r="F91" i="50"/>
  <c r="E91" i="50"/>
  <c r="D91" i="50"/>
  <c r="H90" i="50"/>
  <c r="C90" i="50"/>
  <c r="H89" i="50"/>
  <c r="C89" i="50"/>
  <c r="H88" i="50"/>
  <c r="C88" i="50"/>
  <c r="H87" i="50"/>
  <c r="C87" i="50"/>
  <c r="C86" i="50"/>
  <c r="L85" i="50"/>
  <c r="L83" i="50" s="1"/>
  <c r="K85" i="50"/>
  <c r="K83" i="50" s="1"/>
  <c r="J85" i="50"/>
  <c r="G85" i="50"/>
  <c r="G83" i="50" s="1"/>
  <c r="F85" i="50"/>
  <c r="E85" i="50"/>
  <c r="D85" i="50"/>
  <c r="C85" i="50"/>
  <c r="H84" i="50"/>
  <c r="C84" i="50"/>
  <c r="D83" i="50"/>
  <c r="H82" i="50"/>
  <c r="C82" i="50"/>
  <c r="H81" i="50"/>
  <c r="C81" i="50"/>
  <c r="L80" i="50"/>
  <c r="H80" i="50" s="1"/>
  <c r="K80" i="50"/>
  <c r="J80" i="50"/>
  <c r="I80" i="50"/>
  <c r="G80" i="50"/>
  <c r="F80" i="50"/>
  <c r="E80" i="50"/>
  <c r="D80" i="50"/>
  <c r="H79" i="50"/>
  <c r="C79" i="50"/>
  <c r="H78" i="50"/>
  <c r="C78" i="50"/>
  <c r="L77" i="50"/>
  <c r="K77" i="50"/>
  <c r="J77" i="50"/>
  <c r="I77" i="50"/>
  <c r="H77" i="50"/>
  <c r="G77" i="50"/>
  <c r="F77" i="50"/>
  <c r="E77" i="50"/>
  <c r="D77" i="50"/>
  <c r="K76" i="50"/>
  <c r="J76" i="50"/>
  <c r="G76" i="50"/>
  <c r="F76" i="50"/>
  <c r="H74" i="50"/>
  <c r="C74" i="50"/>
  <c r="H73" i="50"/>
  <c r="C73" i="50"/>
  <c r="H72" i="50"/>
  <c r="C72" i="50"/>
  <c r="H71" i="50"/>
  <c r="C71" i="50"/>
  <c r="H70" i="50"/>
  <c r="C70" i="50"/>
  <c r="L69" i="50"/>
  <c r="K69" i="50"/>
  <c r="J69" i="50"/>
  <c r="J67" i="50" s="1"/>
  <c r="G69" i="50"/>
  <c r="F69" i="50"/>
  <c r="F67" i="50" s="1"/>
  <c r="E69" i="50"/>
  <c r="D69" i="50"/>
  <c r="D67" i="50" s="1"/>
  <c r="H68" i="50"/>
  <c r="C68" i="50"/>
  <c r="L67" i="50"/>
  <c r="K67" i="50"/>
  <c r="G67" i="50"/>
  <c r="H66" i="50"/>
  <c r="C66" i="50"/>
  <c r="H65" i="50"/>
  <c r="C65" i="50"/>
  <c r="H64" i="50"/>
  <c r="C64" i="50"/>
  <c r="H63" i="50"/>
  <c r="C63" i="50"/>
  <c r="H62" i="50"/>
  <c r="C62" i="50"/>
  <c r="H61" i="50"/>
  <c r="C61" i="50"/>
  <c r="H60" i="50"/>
  <c r="C60" i="50"/>
  <c r="H59" i="50"/>
  <c r="C59" i="50"/>
  <c r="L58" i="50"/>
  <c r="K58" i="50"/>
  <c r="J58" i="50"/>
  <c r="G58" i="50"/>
  <c r="F58" i="50"/>
  <c r="E58" i="50"/>
  <c r="D58" i="50"/>
  <c r="C58" i="50" s="1"/>
  <c r="H57" i="50"/>
  <c r="C57" i="50"/>
  <c r="H56" i="50"/>
  <c r="C56" i="50"/>
  <c r="L55" i="50"/>
  <c r="K55" i="50"/>
  <c r="J55" i="50"/>
  <c r="I55" i="50"/>
  <c r="G55" i="50"/>
  <c r="F55" i="50"/>
  <c r="E55" i="50"/>
  <c r="E54" i="50" s="1"/>
  <c r="D55" i="50"/>
  <c r="K54" i="50"/>
  <c r="K53" i="50" s="1"/>
  <c r="J54" i="50"/>
  <c r="G54" i="50"/>
  <c r="G53" i="50" s="1"/>
  <c r="F54" i="50"/>
  <c r="H47" i="50"/>
  <c r="C47" i="50"/>
  <c r="H46" i="50"/>
  <c r="C46" i="50"/>
  <c r="L45" i="50"/>
  <c r="H45" i="50" s="1"/>
  <c r="G45" i="50"/>
  <c r="C45" i="50"/>
  <c r="H44" i="50"/>
  <c r="C44" i="50"/>
  <c r="K43" i="50"/>
  <c r="J43" i="50"/>
  <c r="I43" i="50"/>
  <c r="F43" i="50"/>
  <c r="E43" i="50"/>
  <c r="D43" i="50"/>
  <c r="H42" i="50"/>
  <c r="C42" i="50"/>
  <c r="I41" i="50"/>
  <c r="H41" i="50" s="1"/>
  <c r="D41" i="50"/>
  <c r="C41" i="50" s="1"/>
  <c r="H40" i="50"/>
  <c r="C40" i="50"/>
  <c r="H39" i="50"/>
  <c r="C39" i="50"/>
  <c r="H38" i="50"/>
  <c r="C38" i="50"/>
  <c r="H37" i="50"/>
  <c r="C37" i="50"/>
  <c r="K36" i="50"/>
  <c r="H36" i="50" s="1"/>
  <c r="F36" i="50"/>
  <c r="C36" i="50"/>
  <c r="H35" i="50"/>
  <c r="C35" i="50"/>
  <c r="H34" i="50"/>
  <c r="C34" i="50"/>
  <c r="K33" i="50"/>
  <c r="H33" i="50" s="1"/>
  <c r="F33" i="50"/>
  <c r="C33" i="50" s="1"/>
  <c r="H32" i="50"/>
  <c r="C32" i="50"/>
  <c r="K31" i="50"/>
  <c r="H31" i="50" s="1"/>
  <c r="F31" i="50"/>
  <c r="H30" i="50"/>
  <c r="C30" i="50"/>
  <c r="H29" i="50"/>
  <c r="C29" i="50"/>
  <c r="H28" i="50"/>
  <c r="C28" i="50"/>
  <c r="K27" i="50"/>
  <c r="H27" i="50" s="1"/>
  <c r="F27" i="50"/>
  <c r="C27" i="50"/>
  <c r="H25" i="50"/>
  <c r="C25" i="50"/>
  <c r="C24" i="50"/>
  <c r="H23" i="50"/>
  <c r="C23" i="50"/>
  <c r="H22" i="50"/>
  <c r="C22" i="50"/>
  <c r="L21" i="50"/>
  <c r="L275" i="50" s="1"/>
  <c r="L274" i="50" s="1"/>
  <c r="K21" i="50"/>
  <c r="K275" i="50" s="1"/>
  <c r="K274" i="50" s="1"/>
  <c r="J21" i="50"/>
  <c r="I21" i="50"/>
  <c r="G21" i="50"/>
  <c r="G275" i="50" s="1"/>
  <c r="G274" i="50" s="1"/>
  <c r="F21" i="50"/>
  <c r="E21" i="50"/>
  <c r="D21" i="50"/>
  <c r="D275" i="50" s="1"/>
  <c r="D274" i="50" s="1"/>
  <c r="G20" i="50"/>
  <c r="D20" i="50"/>
  <c r="F83" i="50" l="1"/>
  <c r="C134" i="50"/>
  <c r="L174" i="50"/>
  <c r="K182" i="50"/>
  <c r="L212" i="50"/>
  <c r="L211" i="50" s="1"/>
  <c r="C250" i="50"/>
  <c r="C263" i="50"/>
  <c r="D266" i="50"/>
  <c r="C276" i="50"/>
  <c r="C131" i="50"/>
  <c r="H175" i="50"/>
  <c r="L187" i="50"/>
  <c r="L252" i="50"/>
  <c r="C80" i="50"/>
  <c r="J83" i="50"/>
  <c r="C126" i="50"/>
  <c r="C138" i="50"/>
  <c r="J212" i="50"/>
  <c r="J211" i="50" s="1"/>
  <c r="H43" i="50"/>
  <c r="C108" i="50"/>
  <c r="L120" i="50"/>
  <c r="H171" i="50"/>
  <c r="C227" i="50"/>
  <c r="E240" i="50"/>
  <c r="H257" i="50"/>
  <c r="H21" i="50"/>
  <c r="E67" i="50"/>
  <c r="C67" i="50" s="1"/>
  <c r="C69" i="50"/>
  <c r="I114" i="50"/>
  <c r="H114" i="50" s="1"/>
  <c r="H184" i="50"/>
  <c r="I183" i="50"/>
  <c r="H121" i="50"/>
  <c r="C179" i="50"/>
  <c r="D178" i="50"/>
  <c r="E275" i="50"/>
  <c r="E274" i="50" s="1"/>
  <c r="C21" i="50"/>
  <c r="E20" i="50"/>
  <c r="J275" i="50"/>
  <c r="J274" i="50" s="1"/>
  <c r="J20" i="50"/>
  <c r="K26" i="50"/>
  <c r="J53" i="50"/>
  <c r="K75" i="50"/>
  <c r="K52" i="50" s="1"/>
  <c r="I91" i="50"/>
  <c r="H91" i="50" s="1"/>
  <c r="I108" i="50"/>
  <c r="H108" i="50" s="1"/>
  <c r="C121" i="50"/>
  <c r="E120" i="50"/>
  <c r="J120" i="50"/>
  <c r="H127" i="50"/>
  <c r="I126" i="50"/>
  <c r="H126" i="50" s="1"/>
  <c r="I134" i="50"/>
  <c r="H134" i="50" s="1"/>
  <c r="C153" i="50"/>
  <c r="D152" i="50"/>
  <c r="C152" i="50" s="1"/>
  <c r="I174" i="50"/>
  <c r="H174" i="50" s="1"/>
  <c r="I219" i="50"/>
  <c r="H219" i="50" s="1"/>
  <c r="C257" i="50"/>
  <c r="D253" i="50"/>
  <c r="H264" i="50"/>
  <c r="I263" i="50"/>
  <c r="H263" i="50" s="1"/>
  <c r="F275" i="50"/>
  <c r="F274" i="50" s="1"/>
  <c r="C77" i="50"/>
  <c r="D76" i="50"/>
  <c r="L76" i="50"/>
  <c r="L75" i="50" s="1"/>
  <c r="F120" i="50"/>
  <c r="F75" i="50" s="1"/>
  <c r="I153" i="50"/>
  <c r="H162" i="50"/>
  <c r="J181" i="50"/>
  <c r="C208" i="50"/>
  <c r="D187" i="50"/>
  <c r="D182" i="50" s="1"/>
  <c r="H213" i="50"/>
  <c r="C216" i="50"/>
  <c r="D212" i="50"/>
  <c r="I233" i="50"/>
  <c r="H242" i="50"/>
  <c r="I241" i="50"/>
  <c r="I250" i="50"/>
  <c r="H250" i="50" s="1"/>
  <c r="H251" i="50"/>
  <c r="H265" i="50"/>
  <c r="H267" i="50"/>
  <c r="H276" i="50"/>
  <c r="H100" i="50"/>
  <c r="I99" i="50"/>
  <c r="H99" i="50" s="1"/>
  <c r="L20" i="50"/>
  <c r="C31" i="50"/>
  <c r="F26" i="50"/>
  <c r="F20" i="50" s="1"/>
  <c r="C43" i="50"/>
  <c r="F53" i="50"/>
  <c r="C55" i="50"/>
  <c r="D54" i="50"/>
  <c r="H55" i="50"/>
  <c r="L54" i="50"/>
  <c r="L53" i="50" s="1"/>
  <c r="I58" i="50"/>
  <c r="H58" i="50" s="1"/>
  <c r="I69" i="50"/>
  <c r="H69" i="50" s="1"/>
  <c r="G75" i="50"/>
  <c r="G52" i="50" s="1"/>
  <c r="E76" i="50"/>
  <c r="I76" i="50"/>
  <c r="E83" i="50"/>
  <c r="C83" i="50" s="1"/>
  <c r="H86" i="50"/>
  <c r="I85" i="50"/>
  <c r="C91" i="50"/>
  <c r="C114" i="50"/>
  <c r="D120" i="50"/>
  <c r="I131" i="50"/>
  <c r="H131" i="50" s="1"/>
  <c r="I138" i="50"/>
  <c r="H138" i="50" s="1"/>
  <c r="C162" i="50"/>
  <c r="E161" i="50"/>
  <c r="E160" i="50" s="1"/>
  <c r="H176" i="50"/>
  <c r="H188" i="50"/>
  <c r="I227" i="50"/>
  <c r="H227" i="50" s="1"/>
  <c r="H260" i="50"/>
  <c r="I166" i="50"/>
  <c r="H166" i="50" s="1"/>
  <c r="F174" i="50"/>
  <c r="H178" i="50"/>
  <c r="L182" i="50"/>
  <c r="L181" i="50" s="1"/>
  <c r="I199" i="50"/>
  <c r="F211" i="50"/>
  <c r="E212" i="50"/>
  <c r="C214" i="50"/>
  <c r="C233" i="50"/>
  <c r="E232" i="50"/>
  <c r="C232" i="50" s="1"/>
  <c r="C241" i="50"/>
  <c r="H254" i="50"/>
  <c r="I253" i="50"/>
  <c r="C266" i="50"/>
  <c r="D265" i="50"/>
  <c r="C265" i="50" s="1"/>
  <c r="I269" i="50"/>
  <c r="C160" i="50"/>
  <c r="C171" i="50"/>
  <c r="G187" i="50"/>
  <c r="G182" i="50" s="1"/>
  <c r="G211" i="50"/>
  <c r="G272" i="50" s="1"/>
  <c r="C219" i="50"/>
  <c r="C240" i="50"/>
  <c r="C245" i="50"/>
  <c r="K252" i="50"/>
  <c r="K272" i="50" s="1"/>
  <c r="C269" i="50"/>
  <c r="G181" i="50" l="1"/>
  <c r="E211" i="50"/>
  <c r="E181" i="50" s="1"/>
  <c r="I120" i="50"/>
  <c r="K181" i="50"/>
  <c r="C120" i="50"/>
  <c r="G51" i="50"/>
  <c r="G50" i="50" s="1"/>
  <c r="L272" i="50"/>
  <c r="J75" i="50"/>
  <c r="J272" i="50" s="1"/>
  <c r="G273" i="50"/>
  <c r="C182" i="50"/>
  <c r="F272" i="50"/>
  <c r="C161" i="50"/>
  <c r="H76" i="50"/>
  <c r="I152" i="50"/>
  <c r="H152" i="50" s="1"/>
  <c r="H153" i="50"/>
  <c r="C76" i="50"/>
  <c r="D75" i="50"/>
  <c r="K51" i="50"/>
  <c r="K50" i="50" s="1"/>
  <c r="E53" i="50"/>
  <c r="C54" i="50"/>
  <c r="D53" i="50"/>
  <c r="C26" i="50"/>
  <c r="H241" i="50"/>
  <c r="I240" i="50"/>
  <c r="H240" i="50" s="1"/>
  <c r="D211" i="50"/>
  <c r="C211" i="50" s="1"/>
  <c r="C212" i="50"/>
  <c r="C187" i="50"/>
  <c r="I67" i="50"/>
  <c r="H67" i="50" s="1"/>
  <c r="H120" i="50"/>
  <c r="H183" i="50"/>
  <c r="F181" i="50"/>
  <c r="H269" i="50"/>
  <c r="I252" i="50"/>
  <c r="H252" i="50" s="1"/>
  <c r="H253" i="50"/>
  <c r="H199" i="50"/>
  <c r="I187" i="50"/>
  <c r="H187" i="50" s="1"/>
  <c r="H85" i="50"/>
  <c r="I83" i="50"/>
  <c r="H83" i="50" s="1"/>
  <c r="E75" i="50"/>
  <c r="L52" i="50"/>
  <c r="L51" i="50" s="1"/>
  <c r="F52" i="50"/>
  <c r="H233" i="50"/>
  <c r="I232" i="50"/>
  <c r="H232" i="50" s="1"/>
  <c r="J52" i="50"/>
  <c r="J51" i="50" s="1"/>
  <c r="C20" i="50"/>
  <c r="D174" i="50"/>
  <c r="C174" i="50" s="1"/>
  <c r="C178" i="50"/>
  <c r="I212" i="50"/>
  <c r="I161" i="50"/>
  <c r="D252" i="50"/>
  <c r="C253" i="50"/>
  <c r="H26" i="50"/>
  <c r="K273" i="50"/>
  <c r="K20" i="50"/>
  <c r="C275" i="50"/>
  <c r="C274" i="50" s="1"/>
  <c r="I54" i="50"/>
  <c r="I275" i="50"/>
  <c r="I274" i="50" s="1"/>
  <c r="E272" i="50" l="1"/>
  <c r="H161" i="50"/>
  <c r="I160" i="50"/>
  <c r="H160" i="50" s="1"/>
  <c r="C252" i="50"/>
  <c r="D272" i="50"/>
  <c r="E52" i="50"/>
  <c r="E51" i="50" s="1"/>
  <c r="H54" i="50"/>
  <c r="I53" i="50"/>
  <c r="H212" i="50"/>
  <c r="I211" i="50"/>
  <c r="F51" i="50"/>
  <c r="C53" i="50"/>
  <c r="D52" i="50"/>
  <c r="C75" i="50"/>
  <c r="I75" i="50"/>
  <c r="H75" i="50" s="1"/>
  <c r="H275" i="50"/>
  <c r="H274" i="50" s="1"/>
  <c r="J273" i="50"/>
  <c r="J50" i="50"/>
  <c r="L50" i="50"/>
  <c r="L273" i="50"/>
  <c r="I182" i="50"/>
  <c r="D181" i="50"/>
  <c r="C181" i="50" s="1"/>
  <c r="I52" i="50" l="1"/>
  <c r="H53" i="50"/>
  <c r="F50" i="50"/>
  <c r="F273" i="50"/>
  <c r="C272" i="50"/>
  <c r="H211" i="50"/>
  <c r="I272" i="50"/>
  <c r="E273" i="50"/>
  <c r="E50" i="50"/>
  <c r="H182" i="50"/>
  <c r="I181" i="50"/>
  <c r="H181" i="50" s="1"/>
  <c r="D51" i="50"/>
  <c r="C52" i="50"/>
  <c r="H52" i="50" l="1"/>
  <c r="I51" i="50"/>
  <c r="C51" i="50"/>
  <c r="D50" i="50"/>
  <c r="C50" i="50" s="1"/>
  <c r="D273" i="50"/>
  <c r="C273" i="50" s="1"/>
  <c r="H272" i="50"/>
  <c r="I50" i="50" l="1"/>
  <c r="H50" i="50" s="1"/>
  <c r="I24" i="50"/>
  <c r="H51" i="50"/>
  <c r="H24" i="50" l="1"/>
  <c r="I20" i="50"/>
  <c r="H20" i="50" s="1"/>
  <c r="I273" i="50"/>
  <c r="H273" i="50" s="1"/>
  <c r="H284" i="49" l="1"/>
  <c r="C284" i="49"/>
  <c r="H283" i="49"/>
  <c r="C283" i="49"/>
  <c r="H282" i="49"/>
  <c r="C282" i="49"/>
  <c r="H281" i="49"/>
  <c r="C281" i="49"/>
  <c r="H280" i="49"/>
  <c r="C280" i="49"/>
  <c r="H279" i="49"/>
  <c r="C279" i="49"/>
  <c r="H278" i="49"/>
  <c r="C278" i="49"/>
  <c r="H277" i="49"/>
  <c r="C277" i="49"/>
  <c r="L276" i="49"/>
  <c r="K276" i="49"/>
  <c r="J276" i="49"/>
  <c r="I276" i="49"/>
  <c r="G276" i="49"/>
  <c r="F276" i="49"/>
  <c r="E276" i="49"/>
  <c r="D276" i="49"/>
  <c r="C276" i="49"/>
  <c r="H271" i="49"/>
  <c r="C271" i="49"/>
  <c r="H270" i="49"/>
  <c r="C270" i="49"/>
  <c r="L269" i="49"/>
  <c r="K269" i="49"/>
  <c r="J269" i="49"/>
  <c r="G269" i="49"/>
  <c r="F269" i="49"/>
  <c r="E269" i="49"/>
  <c r="C269" i="49" s="1"/>
  <c r="D269" i="49"/>
  <c r="I267" i="49"/>
  <c r="C268" i="49"/>
  <c r="L267" i="49"/>
  <c r="L266" i="49" s="1"/>
  <c r="L265" i="49" s="1"/>
  <c r="K267" i="49"/>
  <c r="K266" i="49" s="1"/>
  <c r="K265" i="49" s="1"/>
  <c r="J267" i="49"/>
  <c r="G267" i="49"/>
  <c r="G266" i="49" s="1"/>
  <c r="G265" i="49" s="1"/>
  <c r="F267" i="49"/>
  <c r="E267" i="49"/>
  <c r="D267" i="49"/>
  <c r="D266" i="49" s="1"/>
  <c r="C267" i="49"/>
  <c r="J266" i="49"/>
  <c r="J265" i="49" s="1"/>
  <c r="F266" i="49"/>
  <c r="F265" i="49" s="1"/>
  <c r="E266" i="49"/>
  <c r="E265" i="49" s="1"/>
  <c r="H264" i="49"/>
  <c r="C264" i="49"/>
  <c r="L263" i="49"/>
  <c r="K263" i="49"/>
  <c r="J263" i="49"/>
  <c r="G263" i="49"/>
  <c r="F263" i="49"/>
  <c r="E263" i="49"/>
  <c r="D263" i="49"/>
  <c r="C263" i="49" s="1"/>
  <c r="H262" i="49"/>
  <c r="C262" i="49"/>
  <c r="H261" i="49"/>
  <c r="C261" i="49"/>
  <c r="H260" i="49"/>
  <c r="C260" i="49"/>
  <c r="H259" i="49"/>
  <c r="C259" i="49"/>
  <c r="H258" i="49"/>
  <c r="C258" i="49"/>
  <c r="L257" i="49"/>
  <c r="L253" i="49" s="1"/>
  <c r="L252" i="49" s="1"/>
  <c r="K257" i="49"/>
  <c r="J257" i="49"/>
  <c r="G257" i="49"/>
  <c r="F257" i="49"/>
  <c r="E257" i="49"/>
  <c r="D257" i="49"/>
  <c r="H256" i="49"/>
  <c r="C256" i="49"/>
  <c r="H255" i="49"/>
  <c r="C255" i="49"/>
  <c r="H254" i="49"/>
  <c r="C254" i="49"/>
  <c r="K253" i="49"/>
  <c r="K252" i="49" s="1"/>
  <c r="J253" i="49"/>
  <c r="G253" i="49"/>
  <c r="G252" i="49" s="1"/>
  <c r="F253" i="49"/>
  <c r="F252" i="49" s="1"/>
  <c r="E253" i="49"/>
  <c r="E252" i="49" s="1"/>
  <c r="H251" i="49"/>
  <c r="C251" i="49"/>
  <c r="L250" i="49"/>
  <c r="K250" i="49"/>
  <c r="J250" i="49"/>
  <c r="I250" i="49"/>
  <c r="H250" i="49" s="1"/>
  <c r="G250" i="49"/>
  <c r="F250" i="49"/>
  <c r="E250" i="49"/>
  <c r="D250" i="49"/>
  <c r="H249" i="49"/>
  <c r="C249" i="49"/>
  <c r="H248" i="49"/>
  <c r="C248" i="49"/>
  <c r="H247" i="49"/>
  <c r="C247" i="49"/>
  <c r="H246" i="49"/>
  <c r="C246" i="49"/>
  <c r="L245" i="49"/>
  <c r="K245" i="49"/>
  <c r="J245" i="49"/>
  <c r="G245" i="49"/>
  <c r="F245" i="49"/>
  <c r="E245" i="49"/>
  <c r="D245" i="49"/>
  <c r="H244" i="49"/>
  <c r="C244" i="49"/>
  <c r="H243" i="49"/>
  <c r="C243" i="49"/>
  <c r="H242" i="49"/>
  <c r="C242" i="49"/>
  <c r="L241" i="49"/>
  <c r="K241" i="49"/>
  <c r="K240" i="49" s="1"/>
  <c r="J241" i="49"/>
  <c r="J240" i="49" s="1"/>
  <c r="G241" i="49"/>
  <c r="F241" i="49"/>
  <c r="F240" i="49" s="1"/>
  <c r="E241" i="49"/>
  <c r="D241" i="49"/>
  <c r="C241" i="49" s="1"/>
  <c r="L240" i="49"/>
  <c r="E240" i="49"/>
  <c r="D240" i="49"/>
  <c r="H239" i="49"/>
  <c r="C239" i="49"/>
  <c r="H238" i="49"/>
  <c r="C238" i="49"/>
  <c r="H237" i="49"/>
  <c r="C237" i="49"/>
  <c r="H236" i="49"/>
  <c r="C236" i="49"/>
  <c r="H235" i="49"/>
  <c r="C235" i="49"/>
  <c r="H234" i="49"/>
  <c r="C234" i="49"/>
  <c r="L233" i="49"/>
  <c r="L232" i="49" s="1"/>
  <c r="K233" i="49"/>
  <c r="K232" i="49" s="1"/>
  <c r="J233" i="49"/>
  <c r="G233" i="49"/>
  <c r="G232" i="49" s="1"/>
  <c r="F233" i="49"/>
  <c r="E233" i="49"/>
  <c r="D233" i="49"/>
  <c r="D232" i="49" s="1"/>
  <c r="C233" i="49"/>
  <c r="J232" i="49"/>
  <c r="F232" i="49"/>
  <c r="E232" i="49"/>
  <c r="H231" i="49"/>
  <c r="C231" i="49"/>
  <c r="H230" i="49"/>
  <c r="C230" i="49"/>
  <c r="H229" i="49"/>
  <c r="C229" i="49"/>
  <c r="H228" i="49"/>
  <c r="C228" i="49"/>
  <c r="L227" i="49"/>
  <c r="K227" i="49"/>
  <c r="J227" i="49"/>
  <c r="G227" i="49"/>
  <c r="F227" i="49"/>
  <c r="E227" i="49"/>
  <c r="D227" i="49"/>
  <c r="C227" i="49" s="1"/>
  <c r="H226" i="49"/>
  <c r="C226" i="49"/>
  <c r="H225" i="49"/>
  <c r="C225" i="49"/>
  <c r="H224" i="49"/>
  <c r="C224" i="49"/>
  <c r="H223" i="49"/>
  <c r="C223" i="49"/>
  <c r="H222" i="49"/>
  <c r="C222" i="49"/>
  <c r="H221" i="49"/>
  <c r="C221" i="49"/>
  <c r="I219" i="49"/>
  <c r="H220" i="49"/>
  <c r="C220" i="49"/>
  <c r="L219" i="49"/>
  <c r="K219" i="49"/>
  <c r="J219" i="49"/>
  <c r="G219" i="49"/>
  <c r="F219" i="49"/>
  <c r="E219" i="49"/>
  <c r="D219" i="49"/>
  <c r="H218" i="49"/>
  <c r="C218" i="49"/>
  <c r="I216" i="49"/>
  <c r="H217" i="49"/>
  <c r="C217" i="49"/>
  <c r="L216" i="49"/>
  <c r="K216" i="49"/>
  <c r="J216" i="49"/>
  <c r="G216" i="49"/>
  <c r="F216" i="49"/>
  <c r="E216" i="49"/>
  <c r="E212" i="49" s="1"/>
  <c r="E211" i="49" s="1"/>
  <c r="D216" i="49"/>
  <c r="H215" i="49"/>
  <c r="C215" i="49"/>
  <c r="L214" i="49"/>
  <c r="L212" i="49" s="1"/>
  <c r="L211" i="49" s="1"/>
  <c r="K214" i="49"/>
  <c r="J214" i="49"/>
  <c r="J212" i="49" s="1"/>
  <c r="J211" i="49" s="1"/>
  <c r="G214" i="49"/>
  <c r="G212" i="49" s="1"/>
  <c r="F214" i="49"/>
  <c r="F212" i="49" s="1"/>
  <c r="F211" i="49" s="1"/>
  <c r="E214" i="49"/>
  <c r="D214" i="49"/>
  <c r="C214" i="49" s="1"/>
  <c r="H213" i="49"/>
  <c r="C213" i="49"/>
  <c r="D212" i="49"/>
  <c r="H210" i="49"/>
  <c r="C210" i="49"/>
  <c r="I208" i="49"/>
  <c r="H209" i="49"/>
  <c r="C209" i="49"/>
  <c r="L208" i="49"/>
  <c r="K208" i="49"/>
  <c r="J208" i="49"/>
  <c r="G208" i="49"/>
  <c r="F208" i="49"/>
  <c r="E208" i="49"/>
  <c r="D208" i="49"/>
  <c r="H207" i="49"/>
  <c r="C207" i="49"/>
  <c r="H206" i="49"/>
  <c r="C206" i="49"/>
  <c r="H205" i="49"/>
  <c r="C205" i="49"/>
  <c r="H204" i="49"/>
  <c r="C204" i="49"/>
  <c r="I199" i="49"/>
  <c r="C203" i="49"/>
  <c r="H202" i="49"/>
  <c r="C202" i="49"/>
  <c r="H201" i="49"/>
  <c r="C201" i="49"/>
  <c r="H200" i="49"/>
  <c r="C200" i="49"/>
  <c r="L199" i="49"/>
  <c r="K199" i="49"/>
  <c r="J199" i="49"/>
  <c r="G199" i="49"/>
  <c r="F199" i="49"/>
  <c r="E199" i="49"/>
  <c r="D199" i="49"/>
  <c r="H198" i="49"/>
  <c r="C198" i="49"/>
  <c r="H197" i="49"/>
  <c r="C197" i="49"/>
  <c r="H196" i="49"/>
  <c r="C196" i="49"/>
  <c r="H195" i="49"/>
  <c r="C195" i="49"/>
  <c r="H194" i="49"/>
  <c r="C194" i="49"/>
  <c r="H193" i="49"/>
  <c r="C193" i="49"/>
  <c r="I188" i="49"/>
  <c r="C192" i="49"/>
  <c r="H191" i="49"/>
  <c r="C191" i="49"/>
  <c r="H190" i="49"/>
  <c r="C190" i="49"/>
  <c r="H189" i="49"/>
  <c r="C189" i="49"/>
  <c r="L188" i="49"/>
  <c r="L187" i="49" s="1"/>
  <c r="L182" i="49" s="1"/>
  <c r="K188" i="49"/>
  <c r="J188" i="49"/>
  <c r="G188" i="49"/>
  <c r="F188" i="49"/>
  <c r="F187" i="49" s="1"/>
  <c r="E188" i="49"/>
  <c r="E187" i="49" s="1"/>
  <c r="D188" i="49"/>
  <c r="K187" i="49"/>
  <c r="J187" i="49"/>
  <c r="G187" i="49"/>
  <c r="H186" i="49"/>
  <c r="C186" i="49"/>
  <c r="H185" i="49"/>
  <c r="C185" i="49"/>
  <c r="H184" i="49"/>
  <c r="C184" i="49"/>
  <c r="L183" i="49"/>
  <c r="K183" i="49"/>
  <c r="J183" i="49"/>
  <c r="I183" i="49"/>
  <c r="H183" i="49" s="1"/>
  <c r="G183" i="49"/>
  <c r="F183" i="49"/>
  <c r="E183" i="49"/>
  <c r="E182" i="49" s="1"/>
  <c r="D183" i="49"/>
  <c r="C183" i="49" s="1"/>
  <c r="K182" i="49"/>
  <c r="G182" i="49"/>
  <c r="I179" i="49"/>
  <c r="H180" i="49"/>
  <c r="C180" i="49"/>
  <c r="L179" i="49"/>
  <c r="K179" i="49"/>
  <c r="K178" i="49" s="1"/>
  <c r="J179" i="49"/>
  <c r="J178" i="49" s="1"/>
  <c r="G179" i="49"/>
  <c r="G178" i="49" s="1"/>
  <c r="F179" i="49"/>
  <c r="E179" i="49"/>
  <c r="E178" i="49" s="1"/>
  <c r="D179" i="49"/>
  <c r="L178" i="49"/>
  <c r="D178" i="49"/>
  <c r="H177" i="49"/>
  <c r="C177" i="49"/>
  <c r="H176" i="49"/>
  <c r="C176" i="49"/>
  <c r="L175" i="49"/>
  <c r="L174" i="49" s="1"/>
  <c r="K175" i="49"/>
  <c r="J175" i="49"/>
  <c r="I175" i="49"/>
  <c r="H175" i="49"/>
  <c r="G175" i="49"/>
  <c r="F175" i="49"/>
  <c r="E175" i="49"/>
  <c r="D175" i="49"/>
  <c r="C175" i="49" s="1"/>
  <c r="H173" i="49"/>
  <c r="C173" i="49"/>
  <c r="I171" i="49"/>
  <c r="H172" i="49"/>
  <c r="C172" i="49"/>
  <c r="L171" i="49"/>
  <c r="K171" i="49"/>
  <c r="J171" i="49"/>
  <c r="G171" i="49"/>
  <c r="F171" i="49"/>
  <c r="E171" i="49"/>
  <c r="D171" i="49"/>
  <c r="I166" i="49"/>
  <c r="C170" i="49"/>
  <c r="H169" i="49"/>
  <c r="C169" i="49"/>
  <c r="H168" i="49"/>
  <c r="C168" i="49"/>
  <c r="H167" i="49"/>
  <c r="C167" i="49"/>
  <c r="L166" i="49"/>
  <c r="K166" i="49"/>
  <c r="J166" i="49"/>
  <c r="G166" i="49"/>
  <c r="F166" i="49"/>
  <c r="E166" i="49"/>
  <c r="D166" i="49"/>
  <c r="H165" i="49"/>
  <c r="C165" i="49"/>
  <c r="H164" i="49"/>
  <c r="C164" i="49"/>
  <c r="H163" i="49"/>
  <c r="C163" i="49"/>
  <c r="L162" i="49"/>
  <c r="L161" i="49" s="1"/>
  <c r="L160" i="49" s="1"/>
  <c r="K162" i="49"/>
  <c r="K161" i="49" s="1"/>
  <c r="K160" i="49" s="1"/>
  <c r="J162" i="49"/>
  <c r="G162" i="49"/>
  <c r="G161" i="49" s="1"/>
  <c r="F162" i="49"/>
  <c r="E162" i="49"/>
  <c r="E161" i="49" s="1"/>
  <c r="E160" i="49" s="1"/>
  <c r="D162" i="49"/>
  <c r="D161" i="49" s="1"/>
  <c r="C162" i="49"/>
  <c r="J161" i="49"/>
  <c r="J160" i="49" s="1"/>
  <c r="F161" i="49"/>
  <c r="F160" i="49" s="1"/>
  <c r="G160" i="49"/>
  <c r="H159" i="49"/>
  <c r="C159" i="49"/>
  <c r="H158" i="49"/>
  <c r="C158" i="49"/>
  <c r="H157" i="49"/>
  <c r="C157" i="49"/>
  <c r="H156" i="49"/>
  <c r="C156" i="49"/>
  <c r="H155" i="49"/>
  <c r="C155" i="49"/>
  <c r="C154" i="49"/>
  <c r="L153" i="49"/>
  <c r="L152" i="49" s="1"/>
  <c r="K153" i="49"/>
  <c r="K152" i="49" s="1"/>
  <c r="J153" i="49"/>
  <c r="G153" i="49"/>
  <c r="G152" i="49" s="1"/>
  <c r="F153" i="49"/>
  <c r="E153" i="49"/>
  <c r="D153" i="49"/>
  <c r="D152" i="49" s="1"/>
  <c r="C153" i="49"/>
  <c r="J152" i="49"/>
  <c r="F152" i="49"/>
  <c r="E152" i="49"/>
  <c r="H151" i="49"/>
  <c r="C151" i="49"/>
  <c r="H150" i="49"/>
  <c r="C150" i="49"/>
  <c r="H149" i="49"/>
  <c r="C149" i="49"/>
  <c r="I147" i="49"/>
  <c r="C148" i="49"/>
  <c r="L147" i="49"/>
  <c r="K147" i="49"/>
  <c r="J147" i="49"/>
  <c r="G147" i="49"/>
  <c r="F147" i="49"/>
  <c r="E147" i="49"/>
  <c r="D147" i="49"/>
  <c r="H146" i="49"/>
  <c r="C146" i="49"/>
  <c r="H145" i="49"/>
  <c r="C145" i="49"/>
  <c r="H144" i="49"/>
  <c r="C144" i="49"/>
  <c r="H143" i="49"/>
  <c r="C143" i="49"/>
  <c r="H142" i="49"/>
  <c r="C142" i="49"/>
  <c r="H141" i="49"/>
  <c r="D141" i="49"/>
  <c r="C141" i="49" s="1"/>
  <c r="H140" i="49"/>
  <c r="C140" i="49"/>
  <c r="H139" i="49"/>
  <c r="C139" i="49"/>
  <c r="L138" i="49"/>
  <c r="K138" i="49"/>
  <c r="J138" i="49"/>
  <c r="G138" i="49"/>
  <c r="F138" i="49"/>
  <c r="E138" i="49"/>
  <c r="D138" i="49"/>
  <c r="C138" i="49" s="1"/>
  <c r="H137" i="49"/>
  <c r="C137" i="49"/>
  <c r="H136" i="49"/>
  <c r="C136" i="49"/>
  <c r="H135" i="49"/>
  <c r="C135" i="49"/>
  <c r="L134" i="49"/>
  <c r="K134" i="49"/>
  <c r="J134" i="49"/>
  <c r="I134" i="49"/>
  <c r="H134" i="49" s="1"/>
  <c r="G134" i="49"/>
  <c r="F134" i="49"/>
  <c r="E134" i="49"/>
  <c r="D134" i="49"/>
  <c r="H133" i="49"/>
  <c r="C133" i="49"/>
  <c r="I131" i="49"/>
  <c r="D132" i="49"/>
  <c r="C132" i="49" s="1"/>
  <c r="L131" i="49"/>
  <c r="K131" i="49"/>
  <c r="J131" i="49"/>
  <c r="G131" i="49"/>
  <c r="F131" i="49"/>
  <c r="E131" i="49"/>
  <c r="D131" i="49"/>
  <c r="C131" i="49" s="1"/>
  <c r="H130" i="49"/>
  <c r="C130" i="49"/>
  <c r="H129" i="49"/>
  <c r="C129" i="49"/>
  <c r="H128" i="49"/>
  <c r="C128" i="49"/>
  <c r="H127" i="49"/>
  <c r="C127" i="49"/>
  <c r="L126" i="49"/>
  <c r="K126" i="49"/>
  <c r="J126" i="49"/>
  <c r="G126" i="49"/>
  <c r="F126" i="49"/>
  <c r="E126" i="49"/>
  <c r="D126" i="49"/>
  <c r="C126" i="49" s="1"/>
  <c r="H125" i="49"/>
  <c r="C125" i="49"/>
  <c r="H124" i="49"/>
  <c r="C124" i="49"/>
  <c r="H123" i="49"/>
  <c r="C123" i="49"/>
  <c r="I121" i="49"/>
  <c r="H122" i="49"/>
  <c r="C122" i="49"/>
  <c r="L121" i="49"/>
  <c r="L120" i="49" s="1"/>
  <c r="K121" i="49"/>
  <c r="K120" i="49" s="1"/>
  <c r="J121" i="49"/>
  <c r="G121" i="49"/>
  <c r="G120" i="49" s="1"/>
  <c r="F121" i="49"/>
  <c r="E121" i="49"/>
  <c r="D121" i="49"/>
  <c r="D120" i="49" s="1"/>
  <c r="J120" i="49"/>
  <c r="F120" i="49"/>
  <c r="E120" i="49"/>
  <c r="H119" i="49"/>
  <c r="C119" i="49"/>
  <c r="H118" i="49"/>
  <c r="C118" i="49"/>
  <c r="H117" i="49"/>
  <c r="C117" i="49"/>
  <c r="H116" i="49"/>
  <c r="C116" i="49"/>
  <c r="I114" i="49"/>
  <c r="C115" i="49"/>
  <c r="L114" i="49"/>
  <c r="K114" i="49"/>
  <c r="J114" i="49"/>
  <c r="G114" i="49"/>
  <c r="F114" i="49"/>
  <c r="E114" i="49"/>
  <c r="D114" i="49"/>
  <c r="C114" i="49" s="1"/>
  <c r="H113" i="49"/>
  <c r="C113" i="49"/>
  <c r="H112" i="49"/>
  <c r="C112" i="49"/>
  <c r="H111" i="49"/>
  <c r="C111" i="49"/>
  <c r="H110" i="49"/>
  <c r="D110" i="49"/>
  <c r="C110" i="49" s="1"/>
  <c r="H109" i="49"/>
  <c r="D109" i="49"/>
  <c r="D108" i="49" s="1"/>
  <c r="L108" i="49"/>
  <c r="K108" i="49"/>
  <c r="J108" i="49"/>
  <c r="G108" i="49"/>
  <c r="F108" i="49"/>
  <c r="E108" i="49"/>
  <c r="H107" i="49"/>
  <c r="C107" i="49"/>
  <c r="H106" i="49"/>
  <c r="C106" i="49"/>
  <c r="H105" i="49"/>
  <c r="C105" i="49"/>
  <c r="H104" i="49"/>
  <c r="C104" i="49"/>
  <c r="H103" i="49"/>
  <c r="C103" i="49"/>
  <c r="H102" i="49"/>
  <c r="C102" i="49"/>
  <c r="H101" i="49"/>
  <c r="C101" i="49"/>
  <c r="I99" i="49"/>
  <c r="H100" i="49"/>
  <c r="C100" i="49"/>
  <c r="L99" i="49"/>
  <c r="K99" i="49"/>
  <c r="J99" i="49"/>
  <c r="G99" i="49"/>
  <c r="F99" i="49"/>
  <c r="E99" i="49"/>
  <c r="D99" i="49"/>
  <c r="C99" i="49" s="1"/>
  <c r="H98" i="49"/>
  <c r="C98" i="49"/>
  <c r="H97" i="49"/>
  <c r="C97" i="49"/>
  <c r="H96" i="49"/>
  <c r="C96" i="49"/>
  <c r="H95" i="49"/>
  <c r="C95" i="49"/>
  <c r="H94" i="49"/>
  <c r="C94" i="49"/>
  <c r="H93" i="49"/>
  <c r="C93" i="49"/>
  <c r="I91" i="49"/>
  <c r="C92" i="49"/>
  <c r="L91" i="49"/>
  <c r="K91" i="49"/>
  <c r="J91" i="49"/>
  <c r="G91" i="49"/>
  <c r="F91" i="49"/>
  <c r="E91" i="49"/>
  <c r="D91" i="49"/>
  <c r="C91" i="49" s="1"/>
  <c r="H90" i="49"/>
  <c r="C90" i="49"/>
  <c r="H89" i="49"/>
  <c r="C89" i="49"/>
  <c r="H88" i="49"/>
  <c r="C88" i="49"/>
  <c r="H87" i="49"/>
  <c r="C87" i="49"/>
  <c r="I85" i="49"/>
  <c r="H86" i="49"/>
  <c r="C86" i="49"/>
  <c r="L85" i="49"/>
  <c r="L83" i="49" s="1"/>
  <c r="K85" i="49"/>
  <c r="J85" i="49"/>
  <c r="J83" i="49" s="1"/>
  <c r="G85" i="49"/>
  <c r="F85" i="49"/>
  <c r="F83" i="49" s="1"/>
  <c r="E85" i="49"/>
  <c r="D85" i="49"/>
  <c r="C85" i="49" s="1"/>
  <c r="H84" i="49"/>
  <c r="C84" i="49"/>
  <c r="K83" i="49"/>
  <c r="G83" i="49"/>
  <c r="E83" i="49"/>
  <c r="H82" i="49"/>
  <c r="C82" i="49"/>
  <c r="H81" i="49"/>
  <c r="C81" i="49"/>
  <c r="L80" i="49"/>
  <c r="K80" i="49"/>
  <c r="J80" i="49"/>
  <c r="G80" i="49"/>
  <c r="F80" i="49"/>
  <c r="E80" i="49"/>
  <c r="D80" i="49"/>
  <c r="C80" i="49" s="1"/>
  <c r="H79" i="49"/>
  <c r="C79" i="49"/>
  <c r="H78" i="49"/>
  <c r="D78" i="49"/>
  <c r="C78" i="49" s="1"/>
  <c r="L77" i="49"/>
  <c r="L76" i="49" s="1"/>
  <c r="K77" i="49"/>
  <c r="J77" i="49"/>
  <c r="J76" i="49" s="1"/>
  <c r="J75" i="49" s="1"/>
  <c r="G77" i="49"/>
  <c r="F77" i="49"/>
  <c r="E77" i="49"/>
  <c r="E76" i="49" s="1"/>
  <c r="E75" i="49" s="1"/>
  <c r="D77" i="49"/>
  <c r="F76" i="49"/>
  <c r="L75" i="49"/>
  <c r="H74" i="49"/>
  <c r="C74" i="49"/>
  <c r="H73" i="49"/>
  <c r="C73" i="49"/>
  <c r="H72" i="49"/>
  <c r="C72" i="49"/>
  <c r="H71" i="49"/>
  <c r="C71" i="49"/>
  <c r="H70" i="49"/>
  <c r="C70" i="49"/>
  <c r="L69" i="49"/>
  <c r="K69" i="49"/>
  <c r="K67" i="49" s="1"/>
  <c r="J69" i="49"/>
  <c r="G69" i="49"/>
  <c r="G67" i="49" s="1"/>
  <c r="F69" i="49"/>
  <c r="E69" i="49"/>
  <c r="D69" i="49"/>
  <c r="H68" i="49"/>
  <c r="C68" i="49"/>
  <c r="L67" i="49"/>
  <c r="J67" i="49"/>
  <c r="F67" i="49"/>
  <c r="D67" i="49"/>
  <c r="H66" i="49"/>
  <c r="C66" i="49"/>
  <c r="H65" i="49"/>
  <c r="C65" i="49"/>
  <c r="H64" i="49"/>
  <c r="C64" i="49"/>
  <c r="H63" i="49"/>
  <c r="C63" i="49"/>
  <c r="H62" i="49"/>
  <c r="C62" i="49"/>
  <c r="H61" i="49"/>
  <c r="C61" i="49"/>
  <c r="H60" i="49"/>
  <c r="C60" i="49"/>
  <c r="H59" i="49"/>
  <c r="C59" i="49"/>
  <c r="L58" i="49"/>
  <c r="K58" i="49"/>
  <c r="J58" i="49"/>
  <c r="G58" i="49"/>
  <c r="F58" i="49"/>
  <c r="E58" i="49"/>
  <c r="D58" i="49"/>
  <c r="H57" i="49"/>
  <c r="C57" i="49"/>
  <c r="H56" i="49"/>
  <c r="C56" i="49"/>
  <c r="L55" i="49"/>
  <c r="L54" i="49" s="1"/>
  <c r="L53" i="49" s="1"/>
  <c r="L52" i="49" s="1"/>
  <c r="K55" i="49"/>
  <c r="J55" i="49"/>
  <c r="J54" i="49" s="1"/>
  <c r="J53" i="49" s="1"/>
  <c r="G55" i="49"/>
  <c r="F55" i="49"/>
  <c r="F54" i="49" s="1"/>
  <c r="F53" i="49" s="1"/>
  <c r="E55" i="49"/>
  <c r="D55" i="49"/>
  <c r="D54" i="49" s="1"/>
  <c r="K54" i="49"/>
  <c r="K53" i="49" s="1"/>
  <c r="G54" i="49"/>
  <c r="G53" i="49" s="1"/>
  <c r="H47" i="49"/>
  <c r="C47" i="49"/>
  <c r="H46" i="49"/>
  <c r="C46" i="49"/>
  <c r="L45" i="49"/>
  <c r="G45" i="49"/>
  <c r="C45" i="49" s="1"/>
  <c r="H44" i="49"/>
  <c r="C44" i="49"/>
  <c r="K43" i="49"/>
  <c r="J43" i="49"/>
  <c r="I43" i="49"/>
  <c r="H43" i="49" s="1"/>
  <c r="F43" i="49"/>
  <c r="E43" i="49"/>
  <c r="D43" i="49"/>
  <c r="H42" i="49"/>
  <c r="C42" i="49"/>
  <c r="I41" i="49"/>
  <c r="H41" i="49" s="1"/>
  <c r="D41" i="49"/>
  <c r="C41" i="49"/>
  <c r="H40" i="49"/>
  <c r="C40" i="49"/>
  <c r="H39" i="49"/>
  <c r="C39" i="49"/>
  <c r="H38" i="49"/>
  <c r="C38" i="49"/>
  <c r="H37" i="49"/>
  <c r="C37" i="49"/>
  <c r="K36" i="49"/>
  <c r="H36" i="49" s="1"/>
  <c r="F36" i="49"/>
  <c r="C36" i="49" s="1"/>
  <c r="H35" i="49"/>
  <c r="C35" i="49"/>
  <c r="H34" i="49"/>
  <c r="C34" i="49"/>
  <c r="K33" i="49"/>
  <c r="H33" i="49" s="1"/>
  <c r="F33" i="49"/>
  <c r="C33" i="49"/>
  <c r="H32" i="49"/>
  <c r="C32" i="49"/>
  <c r="K31" i="49"/>
  <c r="H31" i="49"/>
  <c r="F31" i="49"/>
  <c r="C31" i="49" s="1"/>
  <c r="H30" i="49"/>
  <c r="C30" i="49"/>
  <c r="H29" i="49"/>
  <c r="C29" i="49"/>
  <c r="H28" i="49"/>
  <c r="C28" i="49"/>
  <c r="K27" i="49"/>
  <c r="H27" i="49" s="1"/>
  <c r="F27" i="49"/>
  <c r="C27" i="49"/>
  <c r="F26" i="49"/>
  <c r="C26" i="49" s="1"/>
  <c r="H25" i="49"/>
  <c r="C25" i="49"/>
  <c r="C24" i="49"/>
  <c r="H23" i="49"/>
  <c r="C23" i="49"/>
  <c r="H22" i="49"/>
  <c r="C22" i="49"/>
  <c r="L21" i="49"/>
  <c r="L275" i="49" s="1"/>
  <c r="L274" i="49" s="1"/>
  <c r="K21" i="49"/>
  <c r="K275" i="49" s="1"/>
  <c r="K274" i="49" s="1"/>
  <c r="J21" i="49"/>
  <c r="I21" i="49"/>
  <c r="G21" i="49"/>
  <c r="G275" i="49" s="1"/>
  <c r="G274" i="49" s="1"/>
  <c r="F21" i="49"/>
  <c r="C21" i="49" s="1"/>
  <c r="E21" i="49"/>
  <c r="E275" i="49" s="1"/>
  <c r="E274" i="49" s="1"/>
  <c r="D21" i="49"/>
  <c r="D275" i="49" s="1"/>
  <c r="D274" i="49" s="1"/>
  <c r="L20" i="49"/>
  <c r="G20" i="49"/>
  <c r="D20" i="49"/>
  <c r="H284" i="48"/>
  <c r="C284" i="48"/>
  <c r="H283" i="48"/>
  <c r="C283" i="48"/>
  <c r="H282" i="48"/>
  <c r="C282" i="48"/>
  <c r="H281" i="48"/>
  <c r="C281" i="48"/>
  <c r="H280" i="48"/>
  <c r="C280" i="48"/>
  <c r="H279" i="48"/>
  <c r="C279" i="48"/>
  <c r="H278" i="48"/>
  <c r="C278" i="48"/>
  <c r="H277" i="48"/>
  <c r="H276" i="48" s="1"/>
  <c r="C277" i="48"/>
  <c r="L276" i="48"/>
  <c r="K276" i="48"/>
  <c r="J276" i="48"/>
  <c r="I276" i="48"/>
  <c r="G276" i="48"/>
  <c r="F276" i="48"/>
  <c r="E276" i="48"/>
  <c r="D276" i="48"/>
  <c r="C276" i="48"/>
  <c r="H271" i="48"/>
  <c r="C271" i="48"/>
  <c r="H270" i="48"/>
  <c r="C270" i="48"/>
  <c r="L269" i="48"/>
  <c r="K269" i="48"/>
  <c r="J269" i="48"/>
  <c r="I269" i="48"/>
  <c r="H269" i="48" s="1"/>
  <c r="G269" i="48"/>
  <c r="F269" i="48"/>
  <c r="E269" i="48"/>
  <c r="D269" i="48"/>
  <c r="C269" i="48" s="1"/>
  <c r="H268" i="48"/>
  <c r="C268" i="48"/>
  <c r="L267" i="48"/>
  <c r="K267" i="48"/>
  <c r="K266" i="48" s="1"/>
  <c r="J267" i="48"/>
  <c r="J266" i="48" s="1"/>
  <c r="J265" i="48" s="1"/>
  <c r="I267" i="48"/>
  <c r="G267" i="48"/>
  <c r="G266" i="48" s="1"/>
  <c r="G265" i="48" s="1"/>
  <c r="F267" i="48"/>
  <c r="F266" i="48" s="1"/>
  <c r="F265" i="48" s="1"/>
  <c r="E267" i="48"/>
  <c r="E266" i="48" s="1"/>
  <c r="D267" i="48"/>
  <c r="C267" i="48"/>
  <c r="L266" i="48"/>
  <c r="L265" i="48" s="1"/>
  <c r="I266" i="48"/>
  <c r="D266" i="48"/>
  <c r="D265" i="48" s="1"/>
  <c r="K265" i="48"/>
  <c r="H264" i="48"/>
  <c r="C264" i="48"/>
  <c r="L263" i="48"/>
  <c r="K263" i="48"/>
  <c r="J263" i="48"/>
  <c r="I263" i="48"/>
  <c r="G263" i="48"/>
  <c r="F263" i="48"/>
  <c r="E263" i="48"/>
  <c r="D263" i="48"/>
  <c r="C263" i="48"/>
  <c r="H262" i="48"/>
  <c r="C262" i="48"/>
  <c r="H261" i="48"/>
  <c r="C261" i="48"/>
  <c r="H260" i="48"/>
  <c r="C260" i="48"/>
  <c r="H259" i="48"/>
  <c r="C259" i="48"/>
  <c r="H258" i="48"/>
  <c r="C258" i="48"/>
  <c r="L257" i="48"/>
  <c r="K257" i="48"/>
  <c r="J257" i="48"/>
  <c r="I257" i="48"/>
  <c r="H257" i="48" s="1"/>
  <c r="G257" i="48"/>
  <c r="G253" i="48" s="1"/>
  <c r="F257" i="48"/>
  <c r="E257" i="48"/>
  <c r="D257" i="48"/>
  <c r="C257" i="48"/>
  <c r="H256" i="48"/>
  <c r="C256" i="48"/>
  <c r="H255" i="48"/>
  <c r="C255" i="48"/>
  <c r="H254" i="48"/>
  <c r="C254" i="48"/>
  <c r="L253" i="48"/>
  <c r="K253" i="48"/>
  <c r="K252" i="48" s="1"/>
  <c r="J253" i="48"/>
  <c r="J252" i="48" s="1"/>
  <c r="I253" i="48"/>
  <c r="H253" i="48" s="1"/>
  <c r="F253" i="48"/>
  <c r="F252" i="48" s="1"/>
  <c r="E253" i="48"/>
  <c r="D253" i="48"/>
  <c r="L252" i="48"/>
  <c r="I252" i="48"/>
  <c r="E252" i="48"/>
  <c r="D252" i="48"/>
  <c r="H251" i="48"/>
  <c r="C251" i="48"/>
  <c r="L250" i="48"/>
  <c r="K250" i="48"/>
  <c r="J250" i="48"/>
  <c r="I250" i="48"/>
  <c r="H250" i="48" s="1"/>
  <c r="G250" i="48"/>
  <c r="F250" i="48"/>
  <c r="E250" i="48"/>
  <c r="D250" i="48"/>
  <c r="H249" i="48"/>
  <c r="C249" i="48"/>
  <c r="H248" i="48"/>
  <c r="C248" i="48"/>
  <c r="H247" i="48"/>
  <c r="C247" i="48"/>
  <c r="H246" i="48"/>
  <c r="C246" i="48"/>
  <c r="L245" i="48"/>
  <c r="K245" i="48"/>
  <c r="J245" i="48"/>
  <c r="I245" i="48"/>
  <c r="G245" i="48"/>
  <c r="F245" i="48"/>
  <c r="E245" i="48"/>
  <c r="D245" i="48"/>
  <c r="C245" i="48"/>
  <c r="H244" i="48"/>
  <c r="C244" i="48"/>
  <c r="H243" i="48"/>
  <c r="C243" i="48"/>
  <c r="H242" i="48"/>
  <c r="C242" i="48"/>
  <c r="L241" i="48"/>
  <c r="K241" i="48"/>
  <c r="K240" i="48" s="1"/>
  <c r="J241" i="48"/>
  <c r="J240" i="48" s="1"/>
  <c r="I241" i="48"/>
  <c r="G241" i="48"/>
  <c r="F241" i="48"/>
  <c r="F240" i="48" s="1"/>
  <c r="E241" i="48"/>
  <c r="C241" i="48" s="1"/>
  <c r="D241" i="48"/>
  <c r="L240" i="48"/>
  <c r="I240" i="48"/>
  <c r="D240" i="48"/>
  <c r="H239" i="48"/>
  <c r="C239" i="48"/>
  <c r="H238" i="48"/>
  <c r="C238" i="48"/>
  <c r="H237" i="48"/>
  <c r="C237" i="48"/>
  <c r="H236" i="48"/>
  <c r="C236" i="48"/>
  <c r="H235" i="48"/>
  <c r="C235" i="48"/>
  <c r="H234" i="48"/>
  <c r="C234" i="48"/>
  <c r="L233" i="48"/>
  <c r="K233" i="48"/>
  <c r="K232" i="48" s="1"/>
  <c r="J233" i="48"/>
  <c r="J232" i="48" s="1"/>
  <c r="I233" i="48"/>
  <c r="G233" i="48"/>
  <c r="G232" i="48" s="1"/>
  <c r="F233" i="48"/>
  <c r="F232" i="48" s="1"/>
  <c r="E233" i="48"/>
  <c r="E232" i="48" s="1"/>
  <c r="D233" i="48"/>
  <c r="L232" i="48"/>
  <c r="I232" i="48"/>
  <c r="H232" i="48" s="1"/>
  <c r="D232" i="48"/>
  <c r="H231" i="48"/>
  <c r="C231" i="48"/>
  <c r="H230" i="48"/>
  <c r="C230" i="48"/>
  <c r="H229" i="48"/>
  <c r="C229" i="48"/>
  <c r="H228" i="48"/>
  <c r="C228" i="48"/>
  <c r="L227" i="48"/>
  <c r="K227" i="48"/>
  <c r="J227" i="48"/>
  <c r="I227" i="48"/>
  <c r="G227" i="48"/>
  <c r="F227" i="48"/>
  <c r="C227" i="48" s="1"/>
  <c r="E227" i="48"/>
  <c r="D227" i="48"/>
  <c r="H226" i="48"/>
  <c r="C226" i="48"/>
  <c r="H225" i="48"/>
  <c r="C225" i="48"/>
  <c r="H224" i="48"/>
  <c r="C224" i="48"/>
  <c r="H223" i="48"/>
  <c r="C223" i="48"/>
  <c r="H222" i="48"/>
  <c r="C222" i="48"/>
  <c r="H221" i="48"/>
  <c r="C221" i="48"/>
  <c r="H220" i="48"/>
  <c r="C220" i="48"/>
  <c r="L219" i="48"/>
  <c r="K219" i="48"/>
  <c r="J219" i="48"/>
  <c r="I219" i="48"/>
  <c r="G219" i="48"/>
  <c r="F219" i="48"/>
  <c r="E219" i="48"/>
  <c r="D219" i="48"/>
  <c r="C219" i="48"/>
  <c r="H218" i="48"/>
  <c r="C218" i="48"/>
  <c r="H217" i="48"/>
  <c r="C217" i="48"/>
  <c r="L216" i="48"/>
  <c r="K216" i="48"/>
  <c r="J216" i="48"/>
  <c r="I216" i="48"/>
  <c r="H216" i="48" s="1"/>
  <c r="G216" i="48"/>
  <c r="F216" i="48"/>
  <c r="E216" i="48"/>
  <c r="D216" i="48"/>
  <c r="H215" i="48"/>
  <c r="C215" i="48"/>
  <c r="L214" i="48"/>
  <c r="K214" i="48"/>
  <c r="J214" i="48"/>
  <c r="I214" i="48"/>
  <c r="H214" i="48" s="1"/>
  <c r="G214" i="48"/>
  <c r="F214" i="48"/>
  <c r="E214" i="48"/>
  <c r="D214" i="48"/>
  <c r="H213" i="48"/>
  <c r="C213" i="48"/>
  <c r="L212" i="48"/>
  <c r="J212" i="48"/>
  <c r="F212" i="48"/>
  <c r="E212" i="48"/>
  <c r="D212" i="48"/>
  <c r="D211" i="48" s="1"/>
  <c r="L211" i="48"/>
  <c r="H210" i="48"/>
  <c r="C210" i="48"/>
  <c r="H209" i="48"/>
  <c r="C209" i="48"/>
  <c r="L208" i="48"/>
  <c r="K208" i="48"/>
  <c r="J208" i="48"/>
  <c r="I208" i="48"/>
  <c r="G208" i="48"/>
  <c r="F208" i="48"/>
  <c r="E208" i="48"/>
  <c r="D208" i="48"/>
  <c r="H207" i="48"/>
  <c r="C207" i="48"/>
  <c r="H206" i="48"/>
  <c r="C206" i="48"/>
  <c r="H205" i="48"/>
  <c r="C205" i="48"/>
  <c r="I204" i="48"/>
  <c r="H204" i="48"/>
  <c r="C204" i="48"/>
  <c r="H203" i="48"/>
  <c r="C203" i="48"/>
  <c r="H202" i="48"/>
  <c r="C202" i="48"/>
  <c r="H201" i="48"/>
  <c r="C201" i="48"/>
  <c r="H200" i="48"/>
  <c r="C200" i="48"/>
  <c r="L199" i="48"/>
  <c r="K199" i="48"/>
  <c r="J199" i="48"/>
  <c r="I199" i="48"/>
  <c r="H199" i="48"/>
  <c r="G199" i="48"/>
  <c r="F199" i="48"/>
  <c r="E199" i="48"/>
  <c r="D199" i="48"/>
  <c r="C199" i="48" s="1"/>
  <c r="H198" i="48"/>
  <c r="C198" i="48"/>
  <c r="H197" i="48"/>
  <c r="C197" i="48"/>
  <c r="H196" i="48"/>
  <c r="C196" i="48"/>
  <c r="H195" i="48"/>
  <c r="C195" i="48"/>
  <c r="H194" i="48"/>
  <c r="C194" i="48"/>
  <c r="H193" i="48"/>
  <c r="C193" i="48"/>
  <c r="H192" i="48"/>
  <c r="C192" i="48"/>
  <c r="H191" i="48"/>
  <c r="C191" i="48"/>
  <c r="H190" i="48"/>
  <c r="C190" i="48"/>
  <c r="H189" i="48"/>
  <c r="C189" i="48"/>
  <c r="L188" i="48"/>
  <c r="K188" i="48"/>
  <c r="J188" i="48"/>
  <c r="I188" i="48"/>
  <c r="G188" i="48"/>
  <c r="F188" i="48"/>
  <c r="F187" i="48" s="1"/>
  <c r="E188" i="48"/>
  <c r="D188" i="48"/>
  <c r="C188" i="48" s="1"/>
  <c r="L187" i="48"/>
  <c r="D187" i="48"/>
  <c r="H186" i="48"/>
  <c r="C186" i="48"/>
  <c r="H185" i="48"/>
  <c r="C185" i="48"/>
  <c r="H184" i="48"/>
  <c r="C184" i="48"/>
  <c r="L183" i="48"/>
  <c r="K183" i="48"/>
  <c r="H183" i="48" s="1"/>
  <c r="J183" i="48"/>
  <c r="I183" i="48"/>
  <c r="G183" i="48"/>
  <c r="F183" i="48"/>
  <c r="E183" i="48"/>
  <c r="D183" i="48"/>
  <c r="F182" i="48"/>
  <c r="H180" i="48"/>
  <c r="C180" i="48"/>
  <c r="L179" i="48"/>
  <c r="L178" i="48" s="1"/>
  <c r="K179" i="48"/>
  <c r="H179" i="48" s="1"/>
  <c r="J179" i="48"/>
  <c r="I179" i="48"/>
  <c r="G179" i="48"/>
  <c r="F179" i="48"/>
  <c r="E179" i="48"/>
  <c r="D179" i="48"/>
  <c r="K178" i="48"/>
  <c r="J178" i="48"/>
  <c r="I178" i="48"/>
  <c r="G178" i="48"/>
  <c r="F178" i="48"/>
  <c r="E178" i="48"/>
  <c r="H177" i="48"/>
  <c r="C177" i="48"/>
  <c r="H176" i="48"/>
  <c r="C176" i="48"/>
  <c r="L175" i="48"/>
  <c r="L174" i="48" s="1"/>
  <c r="K175" i="48"/>
  <c r="J175" i="48"/>
  <c r="I175" i="48"/>
  <c r="H175" i="48"/>
  <c r="G175" i="48"/>
  <c r="F175" i="48"/>
  <c r="E175" i="48"/>
  <c r="D175" i="48"/>
  <c r="K174" i="48"/>
  <c r="J174" i="48"/>
  <c r="H174" i="48" s="1"/>
  <c r="I174" i="48"/>
  <c r="G174" i="48"/>
  <c r="E174" i="48"/>
  <c r="H173" i="48"/>
  <c r="C173" i="48"/>
  <c r="H172" i="48"/>
  <c r="C172" i="48"/>
  <c r="L171" i="48"/>
  <c r="K171" i="48"/>
  <c r="J171" i="48"/>
  <c r="H171" i="48" s="1"/>
  <c r="I171" i="48"/>
  <c r="G171" i="48"/>
  <c r="F171" i="48"/>
  <c r="E171" i="48"/>
  <c r="D171" i="48"/>
  <c r="C171" i="48" s="1"/>
  <c r="H170" i="48"/>
  <c r="C170" i="48"/>
  <c r="H169" i="48"/>
  <c r="C169" i="48"/>
  <c r="H168" i="48"/>
  <c r="C168" i="48"/>
  <c r="H167" i="48"/>
  <c r="C167" i="48"/>
  <c r="L166" i="48"/>
  <c r="K166" i="48"/>
  <c r="J166" i="48"/>
  <c r="I166" i="48"/>
  <c r="G166" i="48"/>
  <c r="F166" i="48"/>
  <c r="E166" i="48"/>
  <c r="D166" i="48"/>
  <c r="C166" i="48" s="1"/>
  <c r="H165" i="48"/>
  <c r="C165" i="48"/>
  <c r="H164" i="48"/>
  <c r="C164" i="48"/>
  <c r="H163" i="48"/>
  <c r="C163" i="48"/>
  <c r="L162" i="48"/>
  <c r="K162" i="48"/>
  <c r="J162" i="48"/>
  <c r="I162" i="48"/>
  <c r="I161" i="48" s="1"/>
  <c r="I160" i="48" s="1"/>
  <c r="G162" i="48"/>
  <c r="F162" i="48"/>
  <c r="F161" i="48" s="1"/>
  <c r="F160" i="48" s="1"/>
  <c r="E162" i="48"/>
  <c r="D162" i="48"/>
  <c r="L161" i="48"/>
  <c r="L160" i="48" s="1"/>
  <c r="K161" i="48"/>
  <c r="K160" i="48" s="1"/>
  <c r="G161" i="48"/>
  <c r="E161" i="48"/>
  <c r="D161" i="48"/>
  <c r="G160" i="48"/>
  <c r="E160" i="48"/>
  <c r="H159" i="48"/>
  <c r="C159" i="48"/>
  <c r="H158" i="48"/>
  <c r="C158" i="48"/>
  <c r="H157" i="48"/>
  <c r="C157" i="48"/>
  <c r="H156" i="48"/>
  <c r="C156" i="48"/>
  <c r="H155" i="48"/>
  <c r="C155" i="48"/>
  <c r="H154" i="48"/>
  <c r="C154" i="48"/>
  <c r="L153" i="48"/>
  <c r="L152" i="48" s="1"/>
  <c r="K153" i="48"/>
  <c r="J153" i="48"/>
  <c r="I153" i="48"/>
  <c r="H153" i="48" s="1"/>
  <c r="G153" i="48"/>
  <c r="F153" i="48"/>
  <c r="E153" i="48"/>
  <c r="D153" i="48"/>
  <c r="K152" i="48"/>
  <c r="J152" i="48"/>
  <c r="I152" i="48"/>
  <c r="G152" i="48"/>
  <c r="F152" i="48"/>
  <c r="E152" i="48"/>
  <c r="H151" i="48"/>
  <c r="C151" i="48"/>
  <c r="H150" i="48"/>
  <c r="C150" i="48"/>
  <c r="H149" i="48"/>
  <c r="C149" i="48"/>
  <c r="H148" i="48"/>
  <c r="C148" i="48"/>
  <c r="L147" i="48"/>
  <c r="K147" i="48"/>
  <c r="J147" i="48"/>
  <c r="I147" i="48"/>
  <c r="H147" i="48"/>
  <c r="G147" i="48"/>
  <c r="F147" i="48"/>
  <c r="E147" i="48"/>
  <c r="D147" i="48"/>
  <c r="C147" i="48" s="1"/>
  <c r="H146" i="48"/>
  <c r="C146" i="48"/>
  <c r="H145" i="48"/>
  <c r="C145" i="48"/>
  <c r="H144" i="48"/>
  <c r="C144" i="48"/>
  <c r="H143" i="48"/>
  <c r="C143" i="48"/>
  <c r="H142" i="48"/>
  <c r="C142" i="48"/>
  <c r="H141" i="48"/>
  <c r="C141" i="48"/>
  <c r="H140" i="48"/>
  <c r="C140" i="48"/>
  <c r="H139" i="48"/>
  <c r="C139" i="48"/>
  <c r="L138" i="48"/>
  <c r="K138" i="48"/>
  <c r="J138" i="48"/>
  <c r="I138" i="48"/>
  <c r="G138" i="48"/>
  <c r="F138" i="48"/>
  <c r="E138" i="48"/>
  <c r="D138" i="48"/>
  <c r="C138" i="48" s="1"/>
  <c r="H137" i="48"/>
  <c r="C137" i="48"/>
  <c r="K136" i="48"/>
  <c r="H136" i="48" s="1"/>
  <c r="C136" i="48"/>
  <c r="H135" i="48"/>
  <c r="C135" i="48"/>
  <c r="L134" i="48"/>
  <c r="K134" i="48"/>
  <c r="J134" i="48"/>
  <c r="I134" i="48"/>
  <c r="G134" i="48"/>
  <c r="F134" i="48"/>
  <c r="C134" i="48" s="1"/>
  <c r="E134" i="48"/>
  <c r="D134" i="48"/>
  <c r="H133" i="48"/>
  <c r="C133" i="48"/>
  <c r="H132" i="48"/>
  <c r="C132" i="48"/>
  <c r="L131" i="48"/>
  <c r="K131" i="48"/>
  <c r="J131" i="48"/>
  <c r="I131" i="48"/>
  <c r="G131" i="48"/>
  <c r="F131" i="48"/>
  <c r="E131" i="48"/>
  <c r="D131" i="48"/>
  <c r="H130" i="48"/>
  <c r="C130" i="48"/>
  <c r="H129" i="48"/>
  <c r="C129" i="48"/>
  <c r="K128" i="48"/>
  <c r="H128" i="48"/>
  <c r="C128" i="48"/>
  <c r="H127" i="48"/>
  <c r="C127" i="48"/>
  <c r="L126" i="48"/>
  <c r="K126" i="48"/>
  <c r="J126" i="48"/>
  <c r="I126" i="48"/>
  <c r="H126" i="48" s="1"/>
  <c r="G126" i="48"/>
  <c r="F126" i="48"/>
  <c r="E126" i="48"/>
  <c r="D126" i="48"/>
  <c r="H125" i="48"/>
  <c r="C125" i="48"/>
  <c r="H124" i="48"/>
  <c r="C124" i="48"/>
  <c r="H123" i="48"/>
  <c r="C123" i="48"/>
  <c r="H122" i="48"/>
  <c r="C122" i="48"/>
  <c r="L121" i="48"/>
  <c r="K121" i="48"/>
  <c r="J121" i="48"/>
  <c r="I121" i="48"/>
  <c r="G121" i="48"/>
  <c r="F121" i="48"/>
  <c r="E121" i="48"/>
  <c r="D121" i="48"/>
  <c r="C121" i="48" s="1"/>
  <c r="D120" i="48"/>
  <c r="H119" i="48"/>
  <c r="C119" i="48"/>
  <c r="H118" i="48"/>
  <c r="C118" i="48"/>
  <c r="H117" i="48"/>
  <c r="C117" i="48"/>
  <c r="H116" i="48"/>
  <c r="C116" i="48"/>
  <c r="H115" i="48"/>
  <c r="C115" i="48"/>
  <c r="L114" i="48"/>
  <c r="K114" i="48"/>
  <c r="J114" i="48"/>
  <c r="I114" i="48"/>
  <c r="H114" i="48"/>
  <c r="G114" i="48"/>
  <c r="F114" i="48"/>
  <c r="E114" i="48"/>
  <c r="D114" i="48"/>
  <c r="C114" i="48" s="1"/>
  <c r="H113" i="48"/>
  <c r="C113" i="48"/>
  <c r="H112" i="48"/>
  <c r="C112" i="48"/>
  <c r="H111" i="48"/>
  <c r="C111" i="48"/>
  <c r="H110" i="48"/>
  <c r="C110" i="48"/>
  <c r="I109" i="48"/>
  <c r="H109" i="48" s="1"/>
  <c r="C109" i="48"/>
  <c r="L108" i="48"/>
  <c r="K108" i="48"/>
  <c r="J108" i="48"/>
  <c r="I108" i="48"/>
  <c r="G108" i="48"/>
  <c r="F108" i="48"/>
  <c r="E108" i="48"/>
  <c r="C108" i="48" s="1"/>
  <c r="D108" i="48"/>
  <c r="I107" i="48"/>
  <c r="H107" i="48"/>
  <c r="C107" i="48"/>
  <c r="H106" i="48"/>
  <c r="C106" i="48"/>
  <c r="H105" i="48"/>
  <c r="C105" i="48"/>
  <c r="H104" i="48"/>
  <c r="C104" i="48"/>
  <c r="I103" i="48"/>
  <c r="H103" i="48" s="1"/>
  <c r="C103" i="48"/>
  <c r="H102" i="48"/>
  <c r="C102" i="48"/>
  <c r="H101" i="48"/>
  <c r="C101" i="48"/>
  <c r="H100" i="48"/>
  <c r="C100" i="48"/>
  <c r="L99" i="48"/>
  <c r="K99" i="48"/>
  <c r="J99" i="48"/>
  <c r="I99" i="48"/>
  <c r="G99" i="48"/>
  <c r="F99" i="48"/>
  <c r="E99" i="48"/>
  <c r="D99" i="48"/>
  <c r="I98" i="48"/>
  <c r="H98" i="48"/>
  <c r="C98" i="48"/>
  <c r="H97" i="48"/>
  <c r="C97" i="48"/>
  <c r="H96" i="48"/>
  <c r="C96" i="48"/>
  <c r="I95" i="48"/>
  <c r="H95" i="48" s="1"/>
  <c r="C95" i="48"/>
  <c r="H94" i="48"/>
  <c r="C94" i="48"/>
  <c r="H93" i="48"/>
  <c r="C93" i="48"/>
  <c r="H92" i="48"/>
  <c r="C92" i="48"/>
  <c r="L91" i="48"/>
  <c r="K91" i="48"/>
  <c r="K83" i="48" s="1"/>
  <c r="J91" i="48"/>
  <c r="I91" i="48"/>
  <c r="G91" i="48"/>
  <c r="F91" i="48"/>
  <c r="E91" i="48"/>
  <c r="C91" i="48" s="1"/>
  <c r="D91" i="48"/>
  <c r="H90" i="48"/>
  <c r="C90" i="48"/>
  <c r="H89" i="48"/>
  <c r="D89" i="48"/>
  <c r="C89" i="48" s="1"/>
  <c r="H88" i="48"/>
  <c r="C88" i="48"/>
  <c r="H87" i="48"/>
  <c r="C87" i="48"/>
  <c r="H86" i="48"/>
  <c r="C86" i="48"/>
  <c r="L85" i="48"/>
  <c r="L83" i="48" s="1"/>
  <c r="K85" i="48"/>
  <c r="J85" i="48"/>
  <c r="J83" i="48" s="1"/>
  <c r="I85" i="48"/>
  <c r="H85" i="48" s="1"/>
  <c r="G85" i="48"/>
  <c r="F85" i="48"/>
  <c r="F83" i="48" s="1"/>
  <c r="E85" i="48"/>
  <c r="I84" i="48"/>
  <c r="H84" i="48" s="1"/>
  <c r="C84" i="48"/>
  <c r="I83" i="48"/>
  <c r="H83" i="48" s="1"/>
  <c r="H82" i="48"/>
  <c r="C82" i="48"/>
  <c r="H81" i="48"/>
  <c r="C81" i="48"/>
  <c r="L80" i="48"/>
  <c r="K80" i="48"/>
  <c r="J80" i="48"/>
  <c r="I80" i="48"/>
  <c r="H80" i="48" s="1"/>
  <c r="G80" i="48"/>
  <c r="F80" i="48"/>
  <c r="E80" i="48"/>
  <c r="D80" i="48"/>
  <c r="C80" i="48" s="1"/>
  <c r="H79" i="48"/>
  <c r="C79" i="48"/>
  <c r="H78" i="48"/>
  <c r="C78" i="48"/>
  <c r="L77" i="48"/>
  <c r="K77" i="48"/>
  <c r="J77" i="48"/>
  <c r="J76" i="48" s="1"/>
  <c r="I77" i="48"/>
  <c r="G77" i="48"/>
  <c r="F77" i="48"/>
  <c r="F76" i="48" s="1"/>
  <c r="E77" i="48"/>
  <c r="C77" i="48" s="1"/>
  <c r="D77" i="48"/>
  <c r="L76" i="48"/>
  <c r="K76" i="48"/>
  <c r="E76" i="48"/>
  <c r="H74" i="48"/>
  <c r="C74" i="48"/>
  <c r="H73" i="48"/>
  <c r="C73" i="48"/>
  <c r="H72" i="48"/>
  <c r="C72" i="48"/>
  <c r="H71" i="48"/>
  <c r="C71" i="48"/>
  <c r="J70" i="48"/>
  <c r="J69" i="48" s="1"/>
  <c r="J67" i="48" s="1"/>
  <c r="H70" i="48"/>
  <c r="D70" i="48"/>
  <c r="C70" i="48"/>
  <c r="L69" i="48"/>
  <c r="K69" i="48"/>
  <c r="I69" i="48"/>
  <c r="H69" i="48" s="1"/>
  <c r="G69" i="48"/>
  <c r="F69" i="48"/>
  <c r="E69" i="48"/>
  <c r="D69" i="48"/>
  <c r="C69" i="48" s="1"/>
  <c r="J68" i="48"/>
  <c r="I68" i="48"/>
  <c r="H68" i="48" s="1"/>
  <c r="C68" i="48"/>
  <c r="L67" i="48"/>
  <c r="K67" i="48"/>
  <c r="G67" i="48"/>
  <c r="F67" i="48"/>
  <c r="E67" i="48"/>
  <c r="H66" i="48"/>
  <c r="C66" i="48"/>
  <c r="H65" i="48"/>
  <c r="C65" i="48"/>
  <c r="I64" i="48"/>
  <c r="H64" i="48"/>
  <c r="D64" i="48"/>
  <c r="C64" i="48"/>
  <c r="H63" i="48"/>
  <c r="C63" i="48"/>
  <c r="H62" i="48"/>
  <c r="C62" i="48"/>
  <c r="H61" i="48"/>
  <c r="C61" i="48"/>
  <c r="H60" i="48"/>
  <c r="C60" i="48"/>
  <c r="H59" i="48"/>
  <c r="C59" i="48"/>
  <c r="L58" i="48"/>
  <c r="K58" i="48"/>
  <c r="J58" i="48"/>
  <c r="I58" i="48"/>
  <c r="G58" i="48"/>
  <c r="F58" i="48"/>
  <c r="E58" i="48"/>
  <c r="D58" i="48"/>
  <c r="C58" i="48" s="1"/>
  <c r="J57" i="48"/>
  <c r="H57" i="48"/>
  <c r="C57" i="48"/>
  <c r="H56" i="48"/>
  <c r="C56" i="48"/>
  <c r="L55" i="48"/>
  <c r="K55" i="48"/>
  <c r="J55" i="48"/>
  <c r="I55" i="48"/>
  <c r="I54" i="48" s="1"/>
  <c r="G55" i="48"/>
  <c r="F55" i="48"/>
  <c r="F54" i="48" s="1"/>
  <c r="F53" i="48" s="1"/>
  <c r="E55" i="48"/>
  <c r="E54" i="48" s="1"/>
  <c r="E53" i="48" s="1"/>
  <c r="D55" i="48"/>
  <c r="L54" i="48"/>
  <c r="L53" i="48" s="1"/>
  <c r="D54" i="48"/>
  <c r="H47" i="48"/>
  <c r="C47" i="48"/>
  <c r="H46" i="48"/>
  <c r="C46" i="48"/>
  <c r="L45" i="48"/>
  <c r="H45" i="48" s="1"/>
  <c r="G45" i="48"/>
  <c r="C45" i="48" s="1"/>
  <c r="H44" i="48"/>
  <c r="C44" i="48"/>
  <c r="K43" i="48"/>
  <c r="J43" i="48"/>
  <c r="I43" i="48"/>
  <c r="H43" i="48" s="1"/>
  <c r="F43" i="48"/>
  <c r="E43" i="48"/>
  <c r="D43" i="48"/>
  <c r="H42" i="48"/>
  <c r="C42" i="48"/>
  <c r="I41" i="48"/>
  <c r="H41" i="48" s="1"/>
  <c r="D41" i="48"/>
  <c r="C41" i="48" s="1"/>
  <c r="H40" i="48"/>
  <c r="C40" i="48"/>
  <c r="H39" i="48"/>
  <c r="C39" i="48"/>
  <c r="H38" i="48"/>
  <c r="C38" i="48"/>
  <c r="H37" i="48"/>
  <c r="C37" i="48"/>
  <c r="K36" i="48"/>
  <c r="H36" i="48" s="1"/>
  <c r="F36" i="48"/>
  <c r="C36" i="48" s="1"/>
  <c r="H35" i="48"/>
  <c r="C35" i="48"/>
  <c r="H34" i="48"/>
  <c r="C34" i="48"/>
  <c r="K33" i="48"/>
  <c r="H33" i="48" s="1"/>
  <c r="F33" i="48"/>
  <c r="C33" i="48" s="1"/>
  <c r="H32" i="48"/>
  <c r="C32" i="48"/>
  <c r="K31" i="48"/>
  <c r="H31" i="48" s="1"/>
  <c r="F31" i="48"/>
  <c r="C31" i="48" s="1"/>
  <c r="H30" i="48"/>
  <c r="C30" i="48"/>
  <c r="H29" i="48"/>
  <c r="C29" i="48"/>
  <c r="H28" i="48"/>
  <c r="C28" i="48"/>
  <c r="K27" i="48"/>
  <c r="H27" i="48" s="1"/>
  <c r="F27" i="48"/>
  <c r="C27" i="48" s="1"/>
  <c r="F26" i="48"/>
  <c r="C26" i="48" s="1"/>
  <c r="H25" i="48"/>
  <c r="C25" i="48"/>
  <c r="C24" i="48"/>
  <c r="H23" i="48"/>
  <c r="C23" i="48"/>
  <c r="H22" i="48"/>
  <c r="C22" i="48"/>
  <c r="L21" i="48"/>
  <c r="K21" i="48"/>
  <c r="K275" i="48" s="1"/>
  <c r="K274" i="48" s="1"/>
  <c r="J21" i="48"/>
  <c r="J275" i="48" s="1"/>
  <c r="J274" i="48" s="1"/>
  <c r="I21" i="48"/>
  <c r="I275" i="48" s="1"/>
  <c r="I274" i="48" s="1"/>
  <c r="H21" i="48"/>
  <c r="H275" i="48" s="1"/>
  <c r="G21" i="48"/>
  <c r="G275" i="48" s="1"/>
  <c r="G274" i="48" s="1"/>
  <c r="F21" i="48"/>
  <c r="F275" i="48" s="1"/>
  <c r="F274" i="48" s="1"/>
  <c r="E21" i="48"/>
  <c r="E275" i="48" s="1"/>
  <c r="E274" i="48" s="1"/>
  <c r="D21" i="48"/>
  <c r="F20" i="48"/>
  <c r="E20" i="48"/>
  <c r="D20" i="48"/>
  <c r="H284" i="47"/>
  <c r="C284" i="47"/>
  <c r="H283" i="47"/>
  <c r="C283" i="47"/>
  <c r="H282" i="47"/>
  <c r="C282" i="47"/>
  <c r="H281" i="47"/>
  <c r="C281" i="47"/>
  <c r="H280" i="47"/>
  <c r="C280" i="47"/>
  <c r="H279" i="47"/>
  <c r="C279" i="47"/>
  <c r="H278" i="47"/>
  <c r="C278" i="47"/>
  <c r="H277" i="47"/>
  <c r="C277" i="47"/>
  <c r="L276" i="47"/>
  <c r="K276" i="47"/>
  <c r="J276" i="47"/>
  <c r="I276" i="47"/>
  <c r="H276" i="47"/>
  <c r="G276" i="47"/>
  <c r="F276" i="47"/>
  <c r="E276" i="47"/>
  <c r="D276" i="47"/>
  <c r="C276" i="47"/>
  <c r="H271" i="47"/>
  <c r="C271" i="47"/>
  <c r="H270" i="47"/>
  <c r="C270" i="47"/>
  <c r="L269" i="47"/>
  <c r="K269" i="47"/>
  <c r="J269" i="47"/>
  <c r="I269" i="47"/>
  <c r="H269" i="47" s="1"/>
  <c r="G269" i="47"/>
  <c r="F269" i="47"/>
  <c r="E269" i="47"/>
  <c r="D269" i="47"/>
  <c r="H268" i="47"/>
  <c r="C268" i="47"/>
  <c r="L267" i="47"/>
  <c r="L266" i="47" s="1"/>
  <c r="K267" i="47"/>
  <c r="J267" i="47"/>
  <c r="I267" i="47"/>
  <c r="I266" i="47" s="1"/>
  <c r="H267" i="47"/>
  <c r="G267" i="47"/>
  <c r="F267" i="47"/>
  <c r="E267" i="47"/>
  <c r="E266" i="47" s="1"/>
  <c r="E265" i="47" s="1"/>
  <c r="D267" i="47"/>
  <c r="C267" i="47" s="1"/>
  <c r="K266" i="47"/>
  <c r="K265" i="47" s="1"/>
  <c r="J266" i="47"/>
  <c r="J265" i="47" s="1"/>
  <c r="G266" i="47"/>
  <c r="G265" i="47" s="1"/>
  <c r="F266" i="47"/>
  <c r="F265" i="47" s="1"/>
  <c r="I265" i="47"/>
  <c r="H264" i="47"/>
  <c r="C264" i="47"/>
  <c r="L263" i="47"/>
  <c r="K263" i="47"/>
  <c r="J263" i="47"/>
  <c r="I263" i="47"/>
  <c r="H263" i="47" s="1"/>
  <c r="G263" i="47"/>
  <c r="F263" i="47"/>
  <c r="E263" i="47"/>
  <c r="D263" i="47"/>
  <c r="H262" i="47"/>
  <c r="C262" i="47"/>
  <c r="H261" i="47"/>
  <c r="C261" i="47"/>
  <c r="H260" i="47"/>
  <c r="C260" i="47"/>
  <c r="H259" i="47"/>
  <c r="C259" i="47"/>
  <c r="H258" i="47"/>
  <c r="C258" i="47"/>
  <c r="L257" i="47"/>
  <c r="K257" i="47"/>
  <c r="J257" i="47"/>
  <c r="J253" i="47" s="1"/>
  <c r="J252" i="47" s="1"/>
  <c r="I257" i="47"/>
  <c r="I253" i="47" s="1"/>
  <c r="G257" i="47"/>
  <c r="F257" i="47"/>
  <c r="F253" i="47" s="1"/>
  <c r="F252" i="47" s="1"/>
  <c r="E257" i="47"/>
  <c r="E253" i="47" s="1"/>
  <c r="E252" i="47" s="1"/>
  <c r="D257" i="47"/>
  <c r="H256" i="47"/>
  <c r="C256" i="47"/>
  <c r="H255" i="47"/>
  <c r="C255" i="47"/>
  <c r="H254" i="47"/>
  <c r="C254" i="47"/>
  <c r="L253" i="47"/>
  <c r="L252" i="47" s="1"/>
  <c r="K253" i="47"/>
  <c r="G253" i="47"/>
  <c r="D253" i="47"/>
  <c r="K252" i="47"/>
  <c r="G252" i="47"/>
  <c r="H251" i="47"/>
  <c r="C251" i="47"/>
  <c r="L250" i="47"/>
  <c r="K250" i="47"/>
  <c r="J250" i="47"/>
  <c r="I250" i="47"/>
  <c r="G250" i="47"/>
  <c r="F250" i="47"/>
  <c r="E250" i="47"/>
  <c r="D250" i="47"/>
  <c r="C250" i="47"/>
  <c r="H249" i="47"/>
  <c r="C249" i="47"/>
  <c r="H248" i="47"/>
  <c r="C248" i="47"/>
  <c r="H247" i="47"/>
  <c r="C247" i="47"/>
  <c r="H246" i="47"/>
  <c r="C246" i="47"/>
  <c r="L245" i="47"/>
  <c r="K245" i="47"/>
  <c r="J245" i="47"/>
  <c r="I245" i="47"/>
  <c r="H245" i="47" s="1"/>
  <c r="G245" i="47"/>
  <c r="F245" i="47"/>
  <c r="E245" i="47"/>
  <c r="D245" i="47"/>
  <c r="H244" i="47"/>
  <c r="C244" i="47"/>
  <c r="H243" i="47"/>
  <c r="C243" i="47"/>
  <c r="H242" i="47"/>
  <c r="C242" i="47"/>
  <c r="L241" i="47"/>
  <c r="L240" i="47" s="1"/>
  <c r="K241" i="47"/>
  <c r="J241" i="47"/>
  <c r="I241" i="47"/>
  <c r="H241" i="47" s="1"/>
  <c r="G241" i="47"/>
  <c r="F241" i="47"/>
  <c r="E241" i="47"/>
  <c r="D241" i="47"/>
  <c r="C241" i="47" s="1"/>
  <c r="K240" i="47"/>
  <c r="J240" i="47"/>
  <c r="G240" i="47"/>
  <c r="H239" i="47"/>
  <c r="C239" i="47"/>
  <c r="H238" i="47"/>
  <c r="C238" i="47"/>
  <c r="H237" i="47"/>
  <c r="C237" i="47"/>
  <c r="H236" i="47"/>
  <c r="C236" i="47"/>
  <c r="H235" i="47"/>
  <c r="C235" i="47"/>
  <c r="H234" i="47"/>
  <c r="C234" i="47"/>
  <c r="L233" i="47"/>
  <c r="L232" i="47" s="1"/>
  <c r="K233" i="47"/>
  <c r="J233" i="47"/>
  <c r="I233" i="47"/>
  <c r="I232" i="47" s="1"/>
  <c r="G233" i="47"/>
  <c r="G232" i="47" s="1"/>
  <c r="F233" i="47"/>
  <c r="E233" i="47"/>
  <c r="E232" i="47" s="1"/>
  <c r="D233" i="47"/>
  <c r="K232" i="47"/>
  <c r="J232" i="47"/>
  <c r="F232" i="47"/>
  <c r="D232" i="47"/>
  <c r="H231" i="47"/>
  <c r="C231" i="47"/>
  <c r="H230" i="47"/>
  <c r="C230" i="47"/>
  <c r="H229" i="47"/>
  <c r="C229" i="47"/>
  <c r="H228" i="47"/>
  <c r="C228" i="47"/>
  <c r="L227" i="47"/>
  <c r="K227" i="47"/>
  <c r="J227" i="47"/>
  <c r="I227" i="47"/>
  <c r="H227" i="47" s="1"/>
  <c r="G227" i="47"/>
  <c r="F227" i="47"/>
  <c r="E227" i="47"/>
  <c r="D227" i="47"/>
  <c r="H226" i="47"/>
  <c r="C226" i="47"/>
  <c r="H225" i="47"/>
  <c r="C225" i="47"/>
  <c r="H224" i="47"/>
  <c r="C224" i="47"/>
  <c r="H223" i="47"/>
  <c r="C223" i="47"/>
  <c r="H222" i="47"/>
  <c r="C222" i="47"/>
  <c r="H221" i="47"/>
  <c r="C221" i="47"/>
  <c r="H220" i="47"/>
  <c r="C220" i="47"/>
  <c r="L219" i="47"/>
  <c r="K219" i="47"/>
  <c r="J219" i="47"/>
  <c r="I219" i="47"/>
  <c r="H219" i="47" s="1"/>
  <c r="G219" i="47"/>
  <c r="F219" i="47"/>
  <c r="E219" i="47"/>
  <c r="D219" i="47"/>
  <c r="H218" i="47"/>
  <c r="C218" i="47"/>
  <c r="H217" i="47"/>
  <c r="C217" i="47"/>
  <c r="L216" i="47"/>
  <c r="K216" i="47"/>
  <c r="J216" i="47"/>
  <c r="I216" i="47"/>
  <c r="H216" i="47" s="1"/>
  <c r="G216" i="47"/>
  <c r="F216" i="47"/>
  <c r="E216" i="47"/>
  <c r="D216" i="47"/>
  <c r="H215" i="47"/>
  <c r="C215" i="47"/>
  <c r="L214" i="47"/>
  <c r="K214" i="47"/>
  <c r="K212" i="47" s="1"/>
  <c r="K211" i="47" s="1"/>
  <c r="J214" i="47"/>
  <c r="I214" i="47"/>
  <c r="G214" i="47"/>
  <c r="F214" i="47"/>
  <c r="E214" i="47"/>
  <c r="D214" i="47"/>
  <c r="H213" i="47"/>
  <c r="C213" i="47"/>
  <c r="J212" i="47"/>
  <c r="J211" i="47" s="1"/>
  <c r="G212" i="47"/>
  <c r="G211" i="47" s="1"/>
  <c r="F212" i="47"/>
  <c r="H210" i="47"/>
  <c r="C210" i="47"/>
  <c r="H209" i="47"/>
  <c r="C209" i="47"/>
  <c r="L208" i="47"/>
  <c r="K208" i="47"/>
  <c r="J208" i="47"/>
  <c r="I208" i="47"/>
  <c r="G208" i="47"/>
  <c r="F208" i="47"/>
  <c r="E208" i="47"/>
  <c r="D208" i="47"/>
  <c r="H207" i="47"/>
  <c r="C207" i="47"/>
  <c r="H206" i="47"/>
  <c r="C206" i="47"/>
  <c r="H205" i="47"/>
  <c r="C205" i="47"/>
  <c r="I204" i="47"/>
  <c r="H204" i="47"/>
  <c r="C204" i="47"/>
  <c r="H203" i="47"/>
  <c r="C203" i="47"/>
  <c r="H202" i="47"/>
  <c r="C202" i="47"/>
  <c r="H201" i="47"/>
  <c r="C201" i="47"/>
  <c r="H200" i="47"/>
  <c r="C200" i="47"/>
  <c r="L199" i="47"/>
  <c r="K199" i="47"/>
  <c r="J199" i="47"/>
  <c r="I199" i="47"/>
  <c r="H199" i="47" s="1"/>
  <c r="G199" i="47"/>
  <c r="F199" i="47"/>
  <c r="E199" i="47"/>
  <c r="D199" i="47"/>
  <c r="C199" i="47" s="1"/>
  <c r="H198" i="47"/>
  <c r="C198" i="47"/>
  <c r="H197" i="47"/>
  <c r="C197" i="47"/>
  <c r="H196" i="47"/>
  <c r="C196" i="47"/>
  <c r="H195" i="47"/>
  <c r="C195" i="47"/>
  <c r="H194" i="47"/>
  <c r="C194" i="47"/>
  <c r="H193" i="47"/>
  <c r="C193" i="47"/>
  <c r="H192" i="47"/>
  <c r="C192" i="47"/>
  <c r="H191" i="47"/>
  <c r="C191" i="47"/>
  <c r="H190" i="47"/>
  <c r="C190" i="47"/>
  <c r="H189" i="47"/>
  <c r="C189" i="47"/>
  <c r="L188" i="47"/>
  <c r="K188" i="47"/>
  <c r="K187" i="47" s="1"/>
  <c r="J188" i="47"/>
  <c r="I188" i="47"/>
  <c r="G188" i="47"/>
  <c r="G187" i="47" s="1"/>
  <c r="F188" i="47"/>
  <c r="F187" i="47" s="1"/>
  <c r="E188" i="47"/>
  <c r="D188" i="47"/>
  <c r="C188" i="47"/>
  <c r="L187" i="47"/>
  <c r="I187" i="47"/>
  <c r="E187" i="47"/>
  <c r="D187" i="47"/>
  <c r="C187" i="47" s="1"/>
  <c r="H186" i="47"/>
  <c r="C186" i="47"/>
  <c r="H185" i="47"/>
  <c r="C185" i="47"/>
  <c r="H184" i="47"/>
  <c r="C184" i="47"/>
  <c r="L183" i="47"/>
  <c r="K183" i="47"/>
  <c r="J183" i="47"/>
  <c r="I183" i="47"/>
  <c r="G183" i="47"/>
  <c r="F183" i="47"/>
  <c r="E183" i="47"/>
  <c r="E182" i="47" s="1"/>
  <c r="D183" i="47"/>
  <c r="D182" i="47" s="1"/>
  <c r="H180" i="47"/>
  <c r="C180" i="47"/>
  <c r="L179" i="47"/>
  <c r="L178" i="47" s="1"/>
  <c r="K179" i="47"/>
  <c r="J179" i="47"/>
  <c r="I179" i="47"/>
  <c r="G179" i="47"/>
  <c r="G178" i="47" s="1"/>
  <c r="F179" i="47"/>
  <c r="E179" i="47"/>
  <c r="E178" i="47" s="1"/>
  <c r="D179" i="47"/>
  <c r="D178" i="47" s="1"/>
  <c r="K178" i="47"/>
  <c r="J178" i="47"/>
  <c r="F178" i="47"/>
  <c r="H177" i="47"/>
  <c r="C177" i="47"/>
  <c r="H176" i="47"/>
  <c r="C176" i="47"/>
  <c r="L175" i="47"/>
  <c r="L174" i="47" s="1"/>
  <c r="K175" i="47"/>
  <c r="J175" i="47"/>
  <c r="I175" i="47"/>
  <c r="H175" i="47" s="1"/>
  <c r="G175" i="47"/>
  <c r="G174" i="47" s="1"/>
  <c r="F175" i="47"/>
  <c r="E175" i="47"/>
  <c r="E174" i="47" s="1"/>
  <c r="D175" i="47"/>
  <c r="D174" i="47" s="1"/>
  <c r="K174" i="47"/>
  <c r="J174" i="47"/>
  <c r="F174" i="47"/>
  <c r="H173" i="47"/>
  <c r="C173" i="47"/>
  <c r="H172" i="47"/>
  <c r="C172" i="47"/>
  <c r="L171" i="47"/>
  <c r="K171" i="47"/>
  <c r="J171" i="47"/>
  <c r="I171" i="47"/>
  <c r="H171" i="47" s="1"/>
  <c r="G171" i="47"/>
  <c r="F171" i="47"/>
  <c r="E171" i="47"/>
  <c r="D171" i="47"/>
  <c r="C171" i="47" s="1"/>
  <c r="H170" i="47"/>
  <c r="C170" i="47"/>
  <c r="H169" i="47"/>
  <c r="C169" i="47"/>
  <c r="H168" i="47"/>
  <c r="C168" i="47"/>
  <c r="H167" i="47"/>
  <c r="C167" i="47"/>
  <c r="L166" i="47"/>
  <c r="K166" i="47"/>
  <c r="J166" i="47"/>
  <c r="I166" i="47"/>
  <c r="G166" i="47"/>
  <c r="F166" i="47"/>
  <c r="E166" i="47"/>
  <c r="D166" i="47"/>
  <c r="C166" i="47" s="1"/>
  <c r="H165" i="47"/>
  <c r="C165" i="47"/>
  <c r="H164" i="47"/>
  <c r="C164" i="47"/>
  <c r="H163" i="47"/>
  <c r="C163" i="47"/>
  <c r="L162" i="47"/>
  <c r="K162" i="47"/>
  <c r="K161" i="47" s="1"/>
  <c r="K160" i="47" s="1"/>
  <c r="J162" i="47"/>
  <c r="H162" i="47" s="1"/>
  <c r="I162" i="47"/>
  <c r="G162" i="47"/>
  <c r="G161" i="47" s="1"/>
  <c r="G160" i="47" s="1"/>
  <c r="F162" i="47"/>
  <c r="F161" i="47" s="1"/>
  <c r="F160" i="47" s="1"/>
  <c r="E162" i="47"/>
  <c r="E161" i="47" s="1"/>
  <c r="E160" i="47" s="1"/>
  <c r="D162" i="47"/>
  <c r="C162" i="47"/>
  <c r="L161" i="47"/>
  <c r="L160" i="47" s="1"/>
  <c r="I161" i="47"/>
  <c r="D161" i="47"/>
  <c r="D160" i="47" s="1"/>
  <c r="H159" i="47"/>
  <c r="C159" i="47"/>
  <c r="H158" i="47"/>
  <c r="C158" i="47"/>
  <c r="H157" i="47"/>
  <c r="C157" i="47"/>
  <c r="H156" i="47"/>
  <c r="C156" i="47"/>
  <c r="H155" i="47"/>
  <c r="C155" i="47"/>
  <c r="H154" i="47"/>
  <c r="C154" i="47"/>
  <c r="L153" i="47"/>
  <c r="L152" i="47" s="1"/>
  <c r="K153" i="47"/>
  <c r="J153" i="47"/>
  <c r="I153" i="47"/>
  <c r="H153" i="47" s="1"/>
  <c r="G153" i="47"/>
  <c r="G152" i="47" s="1"/>
  <c r="F153" i="47"/>
  <c r="E153" i="47"/>
  <c r="E152" i="47" s="1"/>
  <c r="D153" i="47"/>
  <c r="D152" i="47" s="1"/>
  <c r="K152" i="47"/>
  <c r="J152" i="47"/>
  <c r="F152" i="47"/>
  <c r="H151" i="47"/>
  <c r="C151" i="47"/>
  <c r="H150" i="47"/>
  <c r="C150" i="47"/>
  <c r="H149" i="47"/>
  <c r="C149" i="47"/>
  <c r="H148" i="47"/>
  <c r="C148" i="47"/>
  <c r="L147" i="47"/>
  <c r="K147" i="47"/>
  <c r="J147" i="47"/>
  <c r="I147" i="47"/>
  <c r="H147" i="47" s="1"/>
  <c r="G147" i="47"/>
  <c r="F147" i="47"/>
  <c r="E147" i="47"/>
  <c r="D147" i="47"/>
  <c r="C147" i="47" s="1"/>
  <c r="H146" i="47"/>
  <c r="C146" i="47"/>
  <c r="H145" i="47"/>
  <c r="C145" i="47"/>
  <c r="H144" i="47"/>
  <c r="C144" i="47"/>
  <c r="H143" i="47"/>
  <c r="C143" i="47"/>
  <c r="H142" i="47"/>
  <c r="C142" i="47"/>
  <c r="H141" i="47"/>
  <c r="C141" i="47"/>
  <c r="H140" i="47"/>
  <c r="C140" i="47"/>
  <c r="H139" i="47"/>
  <c r="C139" i="47"/>
  <c r="L138" i="47"/>
  <c r="K138" i="47"/>
  <c r="J138" i="47"/>
  <c r="I138" i="47"/>
  <c r="G138" i="47"/>
  <c r="F138" i="47"/>
  <c r="E138" i="47"/>
  <c r="D138" i="47"/>
  <c r="C138" i="47" s="1"/>
  <c r="H137" i="47"/>
  <c r="C137" i="47"/>
  <c r="K136" i="47"/>
  <c r="K134" i="47" s="1"/>
  <c r="H136" i="47"/>
  <c r="F136" i="47"/>
  <c r="F134" i="47" s="1"/>
  <c r="H135" i="47"/>
  <c r="C135" i="47"/>
  <c r="L134" i="47"/>
  <c r="J134" i="47"/>
  <c r="I134" i="47"/>
  <c r="G134" i="47"/>
  <c r="E134" i="47"/>
  <c r="D134" i="47"/>
  <c r="H133" i="47"/>
  <c r="C133" i="47"/>
  <c r="H132" i="47"/>
  <c r="C132" i="47"/>
  <c r="L131" i="47"/>
  <c r="K131" i="47"/>
  <c r="J131" i="47"/>
  <c r="I131" i="47"/>
  <c r="G131" i="47"/>
  <c r="F131" i="47"/>
  <c r="E131" i="47"/>
  <c r="D131" i="47"/>
  <c r="C131" i="47" s="1"/>
  <c r="H130" i="47"/>
  <c r="C130" i="47"/>
  <c r="H129" i="47"/>
  <c r="C129" i="47"/>
  <c r="H128" i="47"/>
  <c r="C128" i="47"/>
  <c r="H127" i="47"/>
  <c r="C127" i="47"/>
  <c r="L126" i="47"/>
  <c r="K126" i="47"/>
  <c r="J126" i="47"/>
  <c r="I126" i="47"/>
  <c r="G126" i="47"/>
  <c r="F126" i="47"/>
  <c r="E126" i="47"/>
  <c r="D126" i="47"/>
  <c r="H125" i="47"/>
  <c r="C125" i="47"/>
  <c r="H124" i="47"/>
  <c r="C124" i="47"/>
  <c r="H123" i="47"/>
  <c r="C123" i="47"/>
  <c r="H122" i="47"/>
  <c r="C122" i="47"/>
  <c r="L121" i="47"/>
  <c r="K121" i="47"/>
  <c r="J121" i="47"/>
  <c r="I121" i="47"/>
  <c r="G121" i="47"/>
  <c r="G120" i="47" s="1"/>
  <c r="F121" i="47"/>
  <c r="E121" i="47"/>
  <c r="D121" i="47"/>
  <c r="C121" i="47"/>
  <c r="L120" i="47"/>
  <c r="I120" i="47"/>
  <c r="E120" i="47"/>
  <c r="D120" i="47"/>
  <c r="H119" i="47"/>
  <c r="C119" i="47"/>
  <c r="H118" i="47"/>
  <c r="C118" i="47"/>
  <c r="K117" i="47"/>
  <c r="I117" i="47"/>
  <c r="H117" i="47" s="1"/>
  <c r="C117" i="47"/>
  <c r="H116" i="47"/>
  <c r="C116" i="47"/>
  <c r="H115" i="47"/>
  <c r="C115" i="47"/>
  <c r="L114" i="47"/>
  <c r="K114" i="47"/>
  <c r="J114" i="47"/>
  <c r="G114" i="47"/>
  <c r="F114" i="47"/>
  <c r="E114" i="47"/>
  <c r="D114" i="47"/>
  <c r="C114" i="47"/>
  <c r="H113" i="47"/>
  <c r="C113" i="47"/>
  <c r="H112" i="47"/>
  <c r="C112" i="47"/>
  <c r="H111" i="47"/>
  <c r="C111" i="47"/>
  <c r="H110" i="47"/>
  <c r="C110" i="47"/>
  <c r="H109" i="47"/>
  <c r="C109" i="47"/>
  <c r="L108" i="47"/>
  <c r="K108" i="47"/>
  <c r="J108" i="47"/>
  <c r="H108" i="47" s="1"/>
  <c r="I108" i="47"/>
  <c r="G108" i="47"/>
  <c r="F108" i="47"/>
  <c r="E108" i="47"/>
  <c r="D108" i="47"/>
  <c r="C108" i="47"/>
  <c r="I107" i="47"/>
  <c r="H107" i="47" s="1"/>
  <c r="C107" i="47"/>
  <c r="H106" i="47"/>
  <c r="C106" i="47"/>
  <c r="H105" i="47"/>
  <c r="C105" i="47"/>
  <c r="H104" i="47"/>
  <c r="C104" i="47"/>
  <c r="H103" i="47"/>
  <c r="C103" i="47"/>
  <c r="H102" i="47"/>
  <c r="C102" i="47"/>
  <c r="H101" i="47"/>
  <c r="C101" i="47"/>
  <c r="H100" i="47"/>
  <c r="C100" i="47"/>
  <c r="L99" i="47"/>
  <c r="K99" i="47"/>
  <c r="J99" i="47"/>
  <c r="I99" i="47"/>
  <c r="H99" i="47" s="1"/>
  <c r="G99" i="47"/>
  <c r="F99" i="47"/>
  <c r="E99" i="47"/>
  <c r="D99" i="47"/>
  <c r="K98" i="47"/>
  <c r="K91" i="47" s="1"/>
  <c r="I98" i="47"/>
  <c r="H98" i="47" s="1"/>
  <c r="C98" i="47"/>
  <c r="H97" i="47"/>
  <c r="C97" i="47"/>
  <c r="H96" i="47"/>
  <c r="C96" i="47"/>
  <c r="H95" i="47"/>
  <c r="C95" i="47"/>
  <c r="H94" i="47"/>
  <c r="C94" i="47"/>
  <c r="H93" i="47"/>
  <c r="C93" i="47"/>
  <c r="K92" i="47"/>
  <c r="H92" i="47"/>
  <c r="C92" i="47"/>
  <c r="L91" i="47"/>
  <c r="J91" i="47"/>
  <c r="I91" i="47"/>
  <c r="G91" i="47"/>
  <c r="F91" i="47"/>
  <c r="E91" i="47"/>
  <c r="D91" i="47"/>
  <c r="H90" i="47"/>
  <c r="C90" i="47"/>
  <c r="H89" i="47"/>
  <c r="C89" i="47"/>
  <c r="H88" i="47"/>
  <c r="C88" i="47"/>
  <c r="H87" i="47"/>
  <c r="C87" i="47"/>
  <c r="H86" i="47"/>
  <c r="C86" i="47"/>
  <c r="L85" i="47"/>
  <c r="L83" i="47" s="1"/>
  <c r="K85" i="47"/>
  <c r="J85" i="47"/>
  <c r="I85" i="47"/>
  <c r="H85" i="47" s="1"/>
  <c r="G85" i="47"/>
  <c r="F85" i="47"/>
  <c r="E85" i="47"/>
  <c r="E83" i="47" s="1"/>
  <c r="D85" i="47"/>
  <c r="C85" i="47" s="1"/>
  <c r="K84" i="47"/>
  <c r="H84" i="47"/>
  <c r="C84" i="47"/>
  <c r="J83" i="47"/>
  <c r="F83" i="47"/>
  <c r="H82" i="47"/>
  <c r="C82" i="47"/>
  <c r="H81" i="47"/>
  <c r="C81" i="47"/>
  <c r="L80" i="47"/>
  <c r="K80" i="47"/>
  <c r="J80" i="47"/>
  <c r="I80" i="47"/>
  <c r="H80" i="47" s="1"/>
  <c r="G80" i="47"/>
  <c r="F80" i="47"/>
  <c r="E80" i="47"/>
  <c r="D80" i="47"/>
  <c r="H79" i="47"/>
  <c r="C79" i="47"/>
  <c r="H78" i="47"/>
  <c r="C78" i="47"/>
  <c r="L77" i="47"/>
  <c r="K77" i="47"/>
  <c r="J77" i="47"/>
  <c r="J76" i="47" s="1"/>
  <c r="I77" i="47"/>
  <c r="G77" i="47"/>
  <c r="F77" i="47"/>
  <c r="F76" i="47" s="1"/>
  <c r="E77" i="47"/>
  <c r="C77" i="47" s="1"/>
  <c r="D77" i="47"/>
  <c r="L76" i="47"/>
  <c r="K76" i="47"/>
  <c r="G76" i="47"/>
  <c r="D76" i="47"/>
  <c r="H74" i="47"/>
  <c r="C74" i="47"/>
  <c r="H73" i="47"/>
  <c r="C73" i="47"/>
  <c r="H72" i="47"/>
  <c r="C72" i="47"/>
  <c r="H71" i="47"/>
  <c r="C71" i="47"/>
  <c r="H70" i="47"/>
  <c r="C70" i="47"/>
  <c r="L69" i="47"/>
  <c r="K69" i="47"/>
  <c r="J69" i="47"/>
  <c r="I69" i="47"/>
  <c r="H69" i="47" s="1"/>
  <c r="G69" i="47"/>
  <c r="G67" i="47" s="1"/>
  <c r="F69" i="47"/>
  <c r="F67" i="47" s="1"/>
  <c r="E69" i="47"/>
  <c r="D69" i="47"/>
  <c r="D67" i="47" s="1"/>
  <c r="J68" i="47"/>
  <c r="J67" i="47" s="1"/>
  <c r="I68" i="47"/>
  <c r="C68" i="47"/>
  <c r="L67" i="47"/>
  <c r="K67" i="47"/>
  <c r="H66" i="47"/>
  <c r="C66" i="47"/>
  <c r="H65" i="47"/>
  <c r="C65" i="47"/>
  <c r="I64" i="47"/>
  <c r="H64" i="47"/>
  <c r="C64" i="47"/>
  <c r="H63" i="47"/>
  <c r="C63" i="47"/>
  <c r="H62" i="47"/>
  <c r="C62" i="47"/>
  <c r="H61" i="47"/>
  <c r="C61" i="47"/>
  <c r="H60" i="47"/>
  <c r="C60" i="47"/>
  <c r="H59" i="47"/>
  <c r="C59" i="47"/>
  <c r="L58" i="47"/>
  <c r="K58" i="47"/>
  <c r="J58" i="47"/>
  <c r="I58" i="47"/>
  <c r="G58" i="47"/>
  <c r="G54" i="47" s="1"/>
  <c r="F58" i="47"/>
  <c r="E58" i="47"/>
  <c r="D58" i="47"/>
  <c r="C58" i="47"/>
  <c r="J57" i="47"/>
  <c r="H57" i="47" s="1"/>
  <c r="C57" i="47"/>
  <c r="H56" i="47"/>
  <c r="C56" i="47"/>
  <c r="L55" i="47"/>
  <c r="K55" i="47"/>
  <c r="J55" i="47"/>
  <c r="J54" i="47" s="1"/>
  <c r="I55" i="47"/>
  <c r="I54" i="47" s="1"/>
  <c r="G55" i="47"/>
  <c r="F55" i="47"/>
  <c r="F54" i="47" s="1"/>
  <c r="F53" i="47" s="1"/>
  <c r="E55" i="47"/>
  <c r="D55" i="47"/>
  <c r="D54" i="47" s="1"/>
  <c r="L54" i="47"/>
  <c r="L53" i="47" s="1"/>
  <c r="H47" i="47"/>
  <c r="C47" i="47"/>
  <c r="H46" i="47"/>
  <c r="C46" i="47"/>
  <c r="L45" i="47"/>
  <c r="H45" i="47"/>
  <c r="G45" i="47"/>
  <c r="C45" i="47" s="1"/>
  <c r="H44" i="47"/>
  <c r="C44" i="47"/>
  <c r="K43" i="47"/>
  <c r="J43" i="47"/>
  <c r="I43" i="47"/>
  <c r="F43" i="47"/>
  <c r="E43" i="47"/>
  <c r="C43" i="47" s="1"/>
  <c r="D43" i="47"/>
  <c r="H42" i="47"/>
  <c r="C42" i="47"/>
  <c r="I41" i="47"/>
  <c r="H41" i="47" s="1"/>
  <c r="D41" i="47"/>
  <c r="C41" i="47" s="1"/>
  <c r="H40" i="47"/>
  <c r="C40" i="47"/>
  <c r="H39" i="47"/>
  <c r="C39" i="47"/>
  <c r="H38" i="47"/>
  <c r="C38" i="47"/>
  <c r="H37" i="47"/>
  <c r="C37" i="47"/>
  <c r="K36" i="47"/>
  <c r="H36" i="47"/>
  <c r="F36" i="47"/>
  <c r="C36" i="47" s="1"/>
  <c r="H35" i="47"/>
  <c r="C35" i="47"/>
  <c r="H34" i="47"/>
  <c r="C34" i="47"/>
  <c r="K33" i="47"/>
  <c r="H33" i="47"/>
  <c r="F33" i="47"/>
  <c r="C33" i="47" s="1"/>
  <c r="H32" i="47"/>
  <c r="C32" i="47"/>
  <c r="K31" i="47"/>
  <c r="H31" i="47" s="1"/>
  <c r="F31" i="47"/>
  <c r="C31" i="47" s="1"/>
  <c r="H30" i="47"/>
  <c r="C30" i="47"/>
  <c r="H29" i="47"/>
  <c r="C29" i="47"/>
  <c r="H28" i="47"/>
  <c r="C28" i="47"/>
  <c r="K27" i="47"/>
  <c r="H27" i="47" s="1"/>
  <c r="F27" i="47"/>
  <c r="C27" i="47" s="1"/>
  <c r="F26" i="47"/>
  <c r="C26" i="47" s="1"/>
  <c r="H25" i="47"/>
  <c r="C25" i="47"/>
  <c r="C24" i="47"/>
  <c r="H23" i="47"/>
  <c r="C23" i="47"/>
  <c r="H22" i="47"/>
  <c r="C22" i="47"/>
  <c r="L21" i="47"/>
  <c r="L275" i="47" s="1"/>
  <c r="L274" i="47" s="1"/>
  <c r="K21" i="47"/>
  <c r="K275" i="47" s="1"/>
  <c r="K274" i="47" s="1"/>
  <c r="J21" i="47"/>
  <c r="J275" i="47" s="1"/>
  <c r="J274" i="47" s="1"/>
  <c r="I21" i="47"/>
  <c r="I275" i="47" s="1"/>
  <c r="I274" i="47" s="1"/>
  <c r="H21" i="47"/>
  <c r="H275" i="47" s="1"/>
  <c r="H274" i="47" s="1"/>
  <c r="G21" i="47"/>
  <c r="G275" i="47" s="1"/>
  <c r="G274" i="47" s="1"/>
  <c r="F21" i="47"/>
  <c r="F275" i="47" s="1"/>
  <c r="F274" i="47" s="1"/>
  <c r="E21" i="47"/>
  <c r="E275" i="47" s="1"/>
  <c r="E274" i="47" s="1"/>
  <c r="D21" i="47"/>
  <c r="D275" i="47" s="1"/>
  <c r="D274" i="47" s="1"/>
  <c r="F20" i="47"/>
  <c r="E20" i="47"/>
  <c r="H284" i="46"/>
  <c r="C284" i="46"/>
  <c r="H283" i="46"/>
  <c r="C283" i="46"/>
  <c r="H282" i="46"/>
  <c r="C282" i="46"/>
  <c r="H281" i="46"/>
  <c r="C281" i="46"/>
  <c r="H280" i="46"/>
  <c r="C280" i="46"/>
  <c r="H279" i="46"/>
  <c r="C279" i="46"/>
  <c r="H278" i="46"/>
  <c r="C278" i="46"/>
  <c r="H277" i="46"/>
  <c r="C277" i="46"/>
  <c r="L276" i="46"/>
  <c r="K276" i="46"/>
  <c r="J276" i="46"/>
  <c r="I276" i="46"/>
  <c r="H276" i="46"/>
  <c r="G276" i="46"/>
  <c r="F276" i="46"/>
  <c r="E276" i="46"/>
  <c r="D276" i="46"/>
  <c r="C276" i="46"/>
  <c r="H271" i="46"/>
  <c r="C271" i="46"/>
  <c r="H270" i="46"/>
  <c r="C270" i="46"/>
  <c r="L269" i="46"/>
  <c r="K269" i="46"/>
  <c r="J269" i="46"/>
  <c r="I269" i="46"/>
  <c r="G269" i="46"/>
  <c r="F269" i="46"/>
  <c r="E269" i="46"/>
  <c r="D269" i="46"/>
  <c r="H268" i="46"/>
  <c r="C268" i="46"/>
  <c r="L267" i="46"/>
  <c r="K267" i="46"/>
  <c r="J267" i="46"/>
  <c r="J266" i="46" s="1"/>
  <c r="J265" i="46" s="1"/>
  <c r="I267" i="46"/>
  <c r="I266" i="46" s="1"/>
  <c r="G267" i="46"/>
  <c r="F267" i="46"/>
  <c r="F266" i="46" s="1"/>
  <c r="F265" i="46" s="1"/>
  <c r="E267" i="46"/>
  <c r="C267" i="46" s="1"/>
  <c r="D267" i="46"/>
  <c r="L266" i="46"/>
  <c r="L265" i="46" s="1"/>
  <c r="K266" i="46"/>
  <c r="K265" i="46" s="1"/>
  <c r="G266" i="46"/>
  <c r="G265" i="46" s="1"/>
  <c r="D266" i="46"/>
  <c r="H264" i="46"/>
  <c r="C264" i="46"/>
  <c r="L263" i="46"/>
  <c r="K263" i="46"/>
  <c r="J263" i="46"/>
  <c r="I263" i="46"/>
  <c r="G263" i="46"/>
  <c r="F263" i="46"/>
  <c r="E263" i="46"/>
  <c r="D263" i="46"/>
  <c r="H262" i="46"/>
  <c r="C262" i="46"/>
  <c r="H261" i="46"/>
  <c r="C261" i="46"/>
  <c r="H260" i="46"/>
  <c r="C260" i="46"/>
  <c r="H259" i="46"/>
  <c r="C259" i="46"/>
  <c r="H258" i="46"/>
  <c r="C258" i="46"/>
  <c r="L257" i="46"/>
  <c r="K257" i="46"/>
  <c r="J257" i="46"/>
  <c r="I257" i="46"/>
  <c r="G257" i="46"/>
  <c r="F257" i="46"/>
  <c r="E257" i="46"/>
  <c r="D257" i="46"/>
  <c r="H256" i="46"/>
  <c r="C256" i="46"/>
  <c r="H255" i="46"/>
  <c r="C255" i="46"/>
  <c r="H254" i="46"/>
  <c r="C254" i="46"/>
  <c r="L253" i="46"/>
  <c r="K253" i="46"/>
  <c r="J253" i="46"/>
  <c r="J252" i="46" s="1"/>
  <c r="I253" i="46"/>
  <c r="I252" i="46" s="1"/>
  <c r="G253" i="46"/>
  <c r="F253" i="46"/>
  <c r="F252" i="46" s="1"/>
  <c r="E253" i="46"/>
  <c r="D253" i="46"/>
  <c r="L252" i="46"/>
  <c r="K252" i="46"/>
  <c r="G252" i="46"/>
  <c r="D252" i="46"/>
  <c r="H251" i="46"/>
  <c r="C251" i="46"/>
  <c r="L250" i="46"/>
  <c r="K250" i="46"/>
  <c r="J250" i="46"/>
  <c r="I250" i="46"/>
  <c r="H250" i="46"/>
  <c r="G250" i="46"/>
  <c r="F250" i="46"/>
  <c r="E250" i="46"/>
  <c r="D250" i="46"/>
  <c r="C250" i="46" s="1"/>
  <c r="H249" i="46"/>
  <c r="C249" i="46"/>
  <c r="H248" i="46"/>
  <c r="C248" i="46"/>
  <c r="H247" i="46"/>
  <c r="C247" i="46"/>
  <c r="H246" i="46"/>
  <c r="C246" i="46"/>
  <c r="L245" i="46"/>
  <c r="K245" i="46"/>
  <c r="J245" i="46"/>
  <c r="I245" i="46"/>
  <c r="H245" i="46" s="1"/>
  <c r="G245" i="46"/>
  <c r="F245" i="46"/>
  <c r="E245" i="46"/>
  <c r="C245" i="46" s="1"/>
  <c r="D245" i="46"/>
  <c r="H244" i="46"/>
  <c r="C244" i="46"/>
  <c r="H243" i="46"/>
  <c r="C243" i="46"/>
  <c r="H242" i="46"/>
  <c r="C242" i="46"/>
  <c r="L241" i="46"/>
  <c r="K241" i="46"/>
  <c r="J241" i="46"/>
  <c r="J240" i="46" s="1"/>
  <c r="I241" i="46"/>
  <c r="I240" i="46" s="1"/>
  <c r="G241" i="46"/>
  <c r="F241" i="46"/>
  <c r="F240" i="46" s="1"/>
  <c r="E241" i="46"/>
  <c r="D241" i="46"/>
  <c r="L240" i="46"/>
  <c r="K240" i="46"/>
  <c r="G240" i="46"/>
  <c r="D240" i="46"/>
  <c r="H239" i="46"/>
  <c r="C239" i="46"/>
  <c r="H238" i="46"/>
  <c r="C238" i="46"/>
  <c r="H237" i="46"/>
  <c r="C237" i="46"/>
  <c r="H236" i="46"/>
  <c r="C236" i="46"/>
  <c r="H235" i="46"/>
  <c r="C235" i="46"/>
  <c r="H234" i="46"/>
  <c r="C234" i="46"/>
  <c r="L233" i="46"/>
  <c r="K233" i="46"/>
  <c r="J233" i="46"/>
  <c r="J232" i="46" s="1"/>
  <c r="I233" i="46"/>
  <c r="I232" i="46" s="1"/>
  <c r="G233" i="46"/>
  <c r="F233" i="46"/>
  <c r="F232" i="46" s="1"/>
  <c r="E233" i="46"/>
  <c r="C233" i="46" s="1"/>
  <c r="D233" i="46"/>
  <c r="L232" i="46"/>
  <c r="K232" i="46"/>
  <c r="G232" i="46"/>
  <c r="D232" i="46"/>
  <c r="H231" i="46"/>
  <c r="C231" i="46"/>
  <c r="H230" i="46"/>
  <c r="C230" i="46"/>
  <c r="H229" i="46"/>
  <c r="C229" i="46"/>
  <c r="H228" i="46"/>
  <c r="C228" i="46"/>
  <c r="L227" i="46"/>
  <c r="K227" i="46"/>
  <c r="J227" i="46"/>
  <c r="I227" i="46"/>
  <c r="G227" i="46"/>
  <c r="F227" i="46"/>
  <c r="E227" i="46"/>
  <c r="C227" i="46" s="1"/>
  <c r="D227" i="46"/>
  <c r="H226" i="46"/>
  <c r="C226" i="46"/>
  <c r="H225" i="46"/>
  <c r="C225" i="46"/>
  <c r="H224" i="46"/>
  <c r="C224" i="46"/>
  <c r="H223" i="46"/>
  <c r="C223" i="46"/>
  <c r="H222" i="46"/>
  <c r="C222" i="46"/>
  <c r="H221" i="46"/>
  <c r="C221" i="46"/>
  <c r="H220" i="46"/>
  <c r="C220" i="46"/>
  <c r="L219" i="46"/>
  <c r="K219" i="46"/>
  <c r="J219" i="46"/>
  <c r="I219" i="46"/>
  <c r="G219" i="46"/>
  <c r="F219" i="46"/>
  <c r="E219" i="46"/>
  <c r="D219" i="46"/>
  <c r="H218" i="46"/>
  <c r="C218" i="46"/>
  <c r="H217" i="46"/>
  <c r="C217" i="46"/>
  <c r="L216" i="46"/>
  <c r="K216" i="46"/>
  <c r="J216" i="46"/>
  <c r="I216" i="46"/>
  <c r="H216" i="46"/>
  <c r="G216" i="46"/>
  <c r="F216" i="46"/>
  <c r="E216" i="46"/>
  <c r="D216" i="46"/>
  <c r="C216" i="46" s="1"/>
  <c r="H215" i="46"/>
  <c r="C215" i="46"/>
  <c r="L214" i="46"/>
  <c r="K214" i="46"/>
  <c r="J214" i="46"/>
  <c r="I214" i="46"/>
  <c r="H214" i="46" s="1"/>
  <c r="G214" i="46"/>
  <c r="F214" i="46"/>
  <c r="E214" i="46"/>
  <c r="D214" i="46"/>
  <c r="H213" i="46"/>
  <c r="C213" i="46"/>
  <c r="L212" i="46"/>
  <c r="L211" i="46" s="1"/>
  <c r="K212" i="46"/>
  <c r="K211" i="46" s="1"/>
  <c r="G212" i="46"/>
  <c r="G211" i="46" s="1"/>
  <c r="D212" i="46"/>
  <c r="H210" i="46"/>
  <c r="C210" i="46"/>
  <c r="H209" i="46"/>
  <c r="C209" i="46"/>
  <c r="L208" i="46"/>
  <c r="K208" i="46"/>
  <c r="J208" i="46"/>
  <c r="I208" i="46"/>
  <c r="H208" i="46" s="1"/>
  <c r="G208" i="46"/>
  <c r="F208" i="46"/>
  <c r="E208" i="46"/>
  <c r="D208" i="46"/>
  <c r="H207" i="46"/>
  <c r="C207" i="46"/>
  <c r="H206" i="46"/>
  <c r="C206" i="46"/>
  <c r="H205" i="46"/>
  <c r="C205" i="46"/>
  <c r="H204" i="46"/>
  <c r="C204" i="46"/>
  <c r="H203" i="46"/>
  <c r="C203" i="46"/>
  <c r="H202" i="46"/>
  <c r="C202" i="46"/>
  <c r="H201" i="46"/>
  <c r="C201" i="46"/>
  <c r="H200" i="46"/>
  <c r="C200" i="46"/>
  <c r="L199" i="46"/>
  <c r="K199" i="46"/>
  <c r="J199" i="46"/>
  <c r="I199" i="46"/>
  <c r="G199" i="46"/>
  <c r="F199" i="46"/>
  <c r="E199" i="46"/>
  <c r="C199" i="46" s="1"/>
  <c r="D199" i="46"/>
  <c r="H198" i="46"/>
  <c r="C198" i="46"/>
  <c r="H197" i="46"/>
  <c r="C197" i="46"/>
  <c r="H196" i="46"/>
  <c r="C196" i="46"/>
  <c r="H195" i="46"/>
  <c r="C195" i="46"/>
  <c r="H194" i="46"/>
  <c r="C194" i="46"/>
  <c r="H193" i="46"/>
  <c r="C193" i="46"/>
  <c r="H192" i="46"/>
  <c r="C192" i="46"/>
  <c r="H191" i="46"/>
  <c r="C191" i="46"/>
  <c r="H190" i="46"/>
  <c r="C190" i="46"/>
  <c r="H189" i="46"/>
  <c r="C189" i="46"/>
  <c r="L188" i="46"/>
  <c r="K188" i="46"/>
  <c r="K187" i="46" s="1"/>
  <c r="K182" i="46" s="1"/>
  <c r="K181" i="46" s="1"/>
  <c r="J188" i="46"/>
  <c r="I188" i="46"/>
  <c r="H188" i="46" s="1"/>
  <c r="G188" i="46"/>
  <c r="G187" i="46" s="1"/>
  <c r="G182" i="46" s="1"/>
  <c r="G181" i="46" s="1"/>
  <c r="F188" i="46"/>
  <c r="E188" i="46"/>
  <c r="D188" i="46"/>
  <c r="I187" i="46"/>
  <c r="F187" i="46"/>
  <c r="E187" i="46"/>
  <c r="H186" i="46"/>
  <c r="C186" i="46"/>
  <c r="H185" i="46"/>
  <c r="C185" i="46"/>
  <c r="H184" i="46"/>
  <c r="C184" i="46"/>
  <c r="L183" i="46"/>
  <c r="K183" i="46"/>
  <c r="J183" i="46"/>
  <c r="I183" i="46"/>
  <c r="G183" i="46"/>
  <c r="F183" i="46"/>
  <c r="E183" i="46"/>
  <c r="D183" i="46"/>
  <c r="H180" i="46"/>
  <c r="C180" i="46"/>
  <c r="L179" i="46"/>
  <c r="K179" i="46"/>
  <c r="J179" i="46"/>
  <c r="J178" i="46" s="1"/>
  <c r="I179" i="46"/>
  <c r="G179" i="46"/>
  <c r="G178" i="46" s="1"/>
  <c r="G174" i="46" s="1"/>
  <c r="F179" i="46"/>
  <c r="F178" i="46" s="1"/>
  <c r="E179" i="46"/>
  <c r="D179" i="46"/>
  <c r="L178" i="46"/>
  <c r="K178" i="46"/>
  <c r="D178" i="46"/>
  <c r="H177" i="46"/>
  <c r="C177" i="46"/>
  <c r="H176" i="46"/>
  <c r="C176" i="46"/>
  <c r="L175" i="46"/>
  <c r="K175" i="46"/>
  <c r="J175" i="46"/>
  <c r="J174" i="46" s="1"/>
  <c r="I175" i="46"/>
  <c r="G175" i="46"/>
  <c r="F175" i="46"/>
  <c r="F174" i="46" s="1"/>
  <c r="E175" i="46"/>
  <c r="D175" i="46"/>
  <c r="K174" i="46"/>
  <c r="H173" i="46"/>
  <c r="C173" i="46"/>
  <c r="H172" i="46"/>
  <c r="C172" i="46"/>
  <c r="L171" i="46"/>
  <c r="K171" i="46"/>
  <c r="J171" i="46"/>
  <c r="I171" i="46"/>
  <c r="H171" i="46" s="1"/>
  <c r="G171" i="46"/>
  <c r="F171" i="46"/>
  <c r="E171" i="46"/>
  <c r="D171" i="46"/>
  <c r="H170" i="46"/>
  <c r="C170" i="46"/>
  <c r="H169" i="46"/>
  <c r="C169" i="46"/>
  <c r="H168" i="46"/>
  <c r="C168" i="46"/>
  <c r="H167" i="46"/>
  <c r="C167" i="46"/>
  <c r="L166" i="46"/>
  <c r="K166" i="46"/>
  <c r="J166" i="46"/>
  <c r="I166" i="46"/>
  <c r="H166" i="46" s="1"/>
  <c r="G166" i="46"/>
  <c r="F166" i="46"/>
  <c r="E166" i="46"/>
  <c r="D166" i="46"/>
  <c r="H165" i="46"/>
  <c r="C165" i="46"/>
  <c r="H164" i="46"/>
  <c r="C164" i="46"/>
  <c r="H163" i="46"/>
  <c r="C163" i="46"/>
  <c r="L162" i="46"/>
  <c r="L161" i="46" s="1"/>
  <c r="L160" i="46" s="1"/>
  <c r="K162" i="46"/>
  <c r="K161" i="46" s="1"/>
  <c r="J162" i="46"/>
  <c r="I162" i="46"/>
  <c r="H162" i="46"/>
  <c r="G162" i="46"/>
  <c r="G161" i="46" s="1"/>
  <c r="G160" i="46" s="1"/>
  <c r="F162" i="46"/>
  <c r="E162" i="46"/>
  <c r="D162" i="46"/>
  <c r="D161" i="46" s="1"/>
  <c r="J161" i="46"/>
  <c r="J160" i="46" s="1"/>
  <c r="I161" i="46"/>
  <c r="F161" i="46"/>
  <c r="F160" i="46" s="1"/>
  <c r="E161" i="46"/>
  <c r="K160" i="46"/>
  <c r="H159" i="46"/>
  <c r="C159" i="46"/>
  <c r="H158" i="46"/>
  <c r="C158" i="46"/>
  <c r="H157" i="46"/>
  <c r="C157" i="46"/>
  <c r="H156" i="46"/>
  <c r="C156" i="46"/>
  <c r="H155" i="46"/>
  <c r="C155" i="46"/>
  <c r="H154" i="46"/>
  <c r="C154" i="46"/>
  <c r="L153" i="46"/>
  <c r="K153" i="46"/>
  <c r="J153" i="46"/>
  <c r="J152" i="46" s="1"/>
  <c r="I153" i="46"/>
  <c r="G153" i="46"/>
  <c r="F153" i="46"/>
  <c r="F152" i="46" s="1"/>
  <c r="E153" i="46"/>
  <c r="D153" i="46"/>
  <c r="L152" i="46"/>
  <c r="K152" i="46"/>
  <c r="G152" i="46"/>
  <c r="D152" i="46"/>
  <c r="H151" i="46"/>
  <c r="C151" i="46"/>
  <c r="H150" i="46"/>
  <c r="C150" i="46"/>
  <c r="H149" i="46"/>
  <c r="C149" i="46"/>
  <c r="H148" i="46"/>
  <c r="C148" i="46"/>
  <c r="L147" i="46"/>
  <c r="K147" i="46"/>
  <c r="J147" i="46"/>
  <c r="I147" i="46"/>
  <c r="G147" i="46"/>
  <c r="F147" i="46"/>
  <c r="E147" i="46"/>
  <c r="D147" i="46"/>
  <c r="H146" i="46"/>
  <c r="C146" i="46"/>
  <c r="H145" i="46"/>
  <c r="C145" i="46"/>
  <c r="H144" i="46"/>
  <c r="C144" i="46"/>
  <c r="H143" i="46"/>
  <c r="C143" i="46"/>
  <c r="H142" i="46"/>
  <c r="C142" i="46"/>
  <c r="H141" i="46"/>
  <c r="C141" i="46"/>
  <c r="H140" i="46"/>
  <c r="C140" i="46"/>
  <c r="H139" i="46"/>
  <c r="C139" i="46"/>
  <c r="L138" i="46"/>
  <c r="K138" i="46"/>
  <c r="H138" i="46" s="1"/>
  <c r="J138" i="46"/>
  <c r="I138" i="46"/>
  <c r="G138" i="46"/>
  <c r="F138" i="46"/>
  <c r="E138" i="46"/>
  <c r="C138" i="46" s="1"/>
  <c r="D138" i="46"/>
  <c r="H137" i="46"/>
  <c r="C137" i="46"/>
  <c r="K136" i="46"/>
  <c r="K134" i="46" s="1"/>
  <c r="H136" i="46"/>
  <c r="F136" i="46"/>
  <c r="C136" i="46"/>
  <c r="H135" i="46"/>
  <c r="C135" i="46"/>
  <c r="L134" i="46"/>
  <c r="J134" i="46"/>
  <c r="I134" i="46"/>
  <c r="H134" i="46" s="1"/>
  <c r="G134" i="46"/>
  <c r="F134" i="46"/>
  <c r="E134" i="46"/>
  <c r="D134" i="46"/>
  <c r="H133" i="46"/>
  <c r="C133" i="46"/>
  <c r="H132" i="46"/>
  <c r="C132" i="46"/>
  <c r="L131" i="46"/>
  <c r="K131" i="46"/>
  <c r="J131" i="46"/>
  <c r="I131" i="46"/>
  <c r="H131" i="46" s="1"/>
  <c r="G131" i="46"/>
  <c r="F131" i="46"/>
  <c r="E131" i="46"/>
  <c r="D131" i="46"/>
  <c r="C131" i="46" s="1"/>
  <c r="H130" i="46"/>
  <c r="C130" i="46"/>
  <c r="H129" i="46"/>
  <c r="C129" i="46"/>
  <c r="H128" i="46"/>
  <c r="C128" i="46"/>
  <c r="H127" i="46"/>
  <c r="C127" i="46"/>
  <c r="L126" i="46"/>
  <c r="K126" i="46"/>
  <c r="J126" i="46"/>
  <c r="I126" i="46"/>
  <c r="G126" i="46"/>
  <c r="F126" i="46"/>
  <c r="F120" i="46" s="1"/>
  <c r="E126" i="46"/>
  <c r="D126" i="46"/>
  <c r="H125" i="46"/>
  <c r="C125" i="46"/>
  <c r="H124" i="46"/>
  <c r="C124" i="46"/>
  <c r="H123" i="46"/>
  <c r="C123" i="46"/>
  <c r="K122" i="46"/>
  <c r="H122" i="46"/>
  <c r="C122" i="46"/>
  <c r="L121" i="46"/>
  <c r="L120" i="46" s="1"/>
  <c r="K121" i="46"/>
  <c r="J121" i="46"/>
  <c r="I121" i="46"/>
  <c r="I120" i="46" s="1"/>
  <c r="H121" i="46"/>
  <c r="G121" i="46"/>
  <c r="F121" i="46"/>
  <c r="E121" i="46"/>
  <c r="E120" i="46" s="1"/>
  <c r="D121" i="46"/>
  <c r="C121" i="46" s="1"/>
  <c r="J120" i="46"/>
  <c r="H119" i="46"/>
  <c r="C119" i="46"/>
  <c r="H118" i="46"/>
  <c r="C118" i="46"/>
  <c r="H117" i="46"/>
  <c r="C117" i="46"/>
  <c r="H116" i="46"/>
  <c r="C116" i="46"/>
  <c r="H115" i="46"/>
  <c r="C115" i="46"/>
  <c r="L114" i="46"/>
  <c r="K114" i="46"/>
  <c r="J114" i="46"/>
  <c r="I114" i="46"/>
  <c r="H114" i="46" s="1"/>
  <c r="G114" i="46"/>
  <c r="F114" i="46"/>
  <c r="E114" i="46"/>
  <c r="D114" i="46"/>
  <c r="H113" i="46"/>
  <c r="C113" i="46"/>
  <c r="H112" i="46"/>
  <c r="C112" i="46"/>
  <c r="H111" i="46"/>
  <c r="C111" i="46"/>
  <c r="H110" i="46"/>
  <c r="C110" i="46"/>
  <c r="H109" i="46"/>
  <c r="C109" i="46"/>
  <c r="L108" i="46"/>
  <c r="K108" i="46"/>
  <c r="J108" i="46"/>
  <c r="I108" i="46"/>
  <c r="H108" i="46"/>
  <c r="G108" i="46"/>
  <c r="F108" i="46"/>
  <c r="E108" i="46"/>
  <c r="D108" i="46"/>
  <c r="C108" i="46" s="1"/>
  <c r="I107" i="46"/>
  <c r="H107" i="46" s="1"/>
  <c r="C107" i="46"/>
  <c r="H106" i="46"/>
  <c r="C106" i="46"/>
  <c r="H105" i="46"/>
  <c r="C105" i="46"/>
  <c r="H104" i="46"/>
  <c r="C104" i="46"/>
  <c r="H103" i="46"/>
  <c r="C103" i="46"/>
  <c r="H102" i="46"/>
  <c r="C102" i="46"/>
  <c r="H101" i="46"/>
  <c r="C101" i="46"/>
  <c r="H100" i="46"/>
  <c r="C100" i="46"/>
  <c r="L99" i="46"/>
  <c r="K99" i="46"/>
  <c r="J99" i="46"/>
  <c r="I99" i="46"/>
  <c r="H99" i="46" s="1"/>
  <c r="G99" i="46"/>
  <c r="F99" i="46"/>
  <c r="E99" i="46"/>
  <c r="D99" i="46"/>
  <c r="I98" i="46"/>
  <c r="I91" i="46" s="1"/>
  <c r="H98" i="46"/>
  <c r="C98" i="46"/>
  <c r="H97" i="46"/>
  <c r="C97" i="46"/>
  <c r="H96" i="46"/>
  <c r="C96" i="46"/>
  <c r="H95" i="46"/>
  <c r="C95" i="46"/>
  <c r="H94" i="46"/>
  <c r="C94" i="46"/>
  <c r="H93" i="46"/>
  <c r="C93" i="46"/>
  <c r="H92" i="46"/>
  <c r="C92" i="46"/>
  <c r="L91" i="46"/>
  <c r="K91" i="46"/>
  <c r="J91" i="46"/>
  <c r="G91" i="46"/>
  <c r="F91" i="46"/>
  <c r="E91" i="46"/>
  <c r="D91" i="46"/>
  <c r="H90" i="46"/>
  <c r="C90" i="46"/>
  <c r="H89" i="46"/>
  <c r="C89" i="46"/>
  <c r="H88" i="46"/>
  <c r="C88" i="46"/>
  <c r="H87" i="46"/>
  <c r="C87" i="46"/>
  <c r="H86" i="46"/>
  <c r="C86" i="46"/>
  <c r="L85" i="46"/>
  <c r="L83" i="46" s="1"/>
  <c r="K85" i="46"/>
  <c r="J85" i="46"/>
  <c r="I85" i="46"/>
  <c r="H85" i="46" s="1"/>
  <c r="G85" i="46"/>
  <c r="F85" i="46"/>
  <c r="E85" i="46"/>
  <c r="E83" i="46" s="1"/>
  <c r="D85" i="46"/>
  <c r="D83" i="46" s="1"/>
  <c r="K84" i="46"/>
  <c r="I84" i="46"/>
  <c r="H84" i="46" s="1"/>
  <c r="C84" i="46"/>
  <c r="K83" i="46"/>
  <c r="J83" i="46"/>
  <c r="G83" i="46"/>
  <c r="F83" i="46"/>
  <c r="H82" i="46"/>
  <c r="C82" i="46"/>
  <c r="H81" i="46"/>
  <c r="C81" i="46"/>
  <c r="L80" i="46"/>
  <c r="K80" i="46"/>
  <c r="J80" i="46"/>
  <c r="I80" i="46"/>
  <c r="G80" i="46"/>
  <c r="F80" i="46"/>
  <c r="E80" i="46"/>
  <c r="D80" i="46"/>
  <c r="H79" i="46"/>
  <c r="C79" i="46"/>
  <c r="H78" i="46"/>
  <c r="C78" i="46"/>
  <c r="L77" i="46"/>
  <c r="K77" i="46"/>
  <c r="K76" i="46" s="1"/>
  <c r="J77" i="46"/>
  <c r="I77" i="46"/>
  <c r="I76" i="46" s="1"/>
  <c r="G77" i="46"/>
  <c r="G76" i="46" s="1"/>
  <c r="F77" i="46"/>
  <c r="F76" i="46" s="1"/>
  <c r="F75" i="46" s="1"/>
  <c r="E77" i="46"/>
  <c r="D77" i="46"/>
  <c r="C77" i="46"/>
  <c r="L76" i="46"/>
  <c r="L75" i="46" s="1"/>
  <c r="E76" i="46"/>
  <c r="D76" i="46"/>
  <c r="H74" i="46"/>
  <c r="C74" i="46"/>
  <c r="H73" i="46"/>
  <c r="C73" i="46"/>
  <c r="H72" i="46"/>
  <c r="C72" i="46"/>
  <c r="H71" i="46"/>
  <c r="C71" i="46"/>
  <c r="J70" i="46"/>
  <c r="H70" i="46" s="1"/>
  <c r="C70" i="46"/>
  <c r="L69" i="46"/>
  <c r="L67" i="46" s="1"/>
  <c r="K69" i="46"/>
  <c r="K67" i="46" s="1"/>
  <c r="I69" i="46"/>
  <c r="I67" i="46" s="1"/>
  <c r="G69" i="46"/>
  <c r="G67" i="46" s="1"/>
  <c r="F69" i="46"/>
  <c r="E69" i="46"/>
  <c r="D69" i="46"/>
  <c r="C69" i="46" s="1"/>
  <c r="J68" i="46"/>
  <c r="I68" i="46"/>
  <c r="H68" i="46"/>
  <c r="C68" i="46"/>
  <c r="F67" i="46"/>
  <c r="E67" i="46"/>
  <c r="H66" i="46"/>
  <c r="C66" i="46"/>
  <c r="J65" i="46"/>
  <c r="H65" i="46"/>
  <c r="C65" i="46"/>
  <c r="I64" i="46"/>
  <c r="H64" i="46" s="1"/>
  <c r="C64" i="46"/>
  <c r="J63" i="46"/>
  <c r="H63" i="46"/>
  <c r="C63" i="46"/>
  <c r="H62" i="46"/>
  <c r="C62" i="46"/>
  <c r="H61" i="46"/>
  <c r="C61" i="46"/>
  <c r="H60" i="46"/>
  <c r="C60" i="46"/>
  <c r="H59" i="46"/>
  <c r="C59" i="46"/>
  <c r="L58" i="46"/>
  <c r="K58" i="46"/>
  <c r="J58" i="46"/>
  <c r="G58" i="46"/>
  <c r="F58" i="46"/>
  <c r="E58" i="46"/>
  <c r="D58" i="46"/>
  <c r="C58" i="46" s="1"/>
  <c r="J57" i="46"/>
  <c r="H57" i="46" s="1"/>
  <c r="C57" i="46"/>
  <c r="H56" i="46"/>
  <c r="C56" i="46"/>
  <c r="L55" i="46"/>
  <c r="K55" i="46"/>
  <c r="J55" i="46"/>
  <c r="J54" i="46" s="1"/>
  <c r="I55" i="46"/>
  <c r="G55" i="46"/>
  <c r="F55" i="46"/>
  <c r="F54" i="46" s="1"/>
  <c r="F53" i="46" s="1"/>
  <c r="E55" i="46"/>
  <c r="C55" i="46" s="1"/>
  <c r="D55" i="46"/>
  <c r="L54" i="46"/>
  <c r="L53" i="46" s="1"/>
  <c r="K54" i="46"/>
  <c r="K53" i="46" s="1"/>
  <c r="G54" i="46"/>
  <c r="H47" i="46"/>
  <c r="C47" i="46"/>
  <c r="H46" i="46"/>
  <c r="C46" i="46"/>
  <c r="L45" i="46"/>
  <c r="H45" i="46"/>
  <c r="G45" i="46"/>
  <c r="C45" i="46" s="1"/>
  <c r="H44" i="46"/>
  <c r="C44" i="46"/>
  <c r="K43" i="46"/>
  <c r="J43" i="46"/>
  <c r="H43" i="46" s="1"/>
  <c r="I43" i="46"/>
  <c r="F43" i="46"/>
  <c r="E43" i="46"/>
  <c r="D43" i="46"/>
  <c r="H42" i="46"/>
  <c r="C42" i="46"/>
  <c r="I41" i="46"/>
  <c r="H41" i="46"/>
  <c r="D41" i="46"/>
  <c r="C41" i="46" s="1"/>
  <c r="H40" i="46"/>
  <c r="C40" i="46"/>
  <c r="H39" i="46"/>
  <c r="C39" i="46"/>
  <c r="H38" i="46"/>
  <c r="C38" i="46"/>
  <c r="H37" i="46"/>
  <c r="C37" i="46"/>
  <c r="K36" i="46"/>
  <c r="H36" i="46"/>
  <c r="F36" i="46"/>
  <c r="C36" i="46" s="1"/>
  <c r="H35" i="46"/>
  <c r="C35" i="46"/>
  <c r="H34" i="46"/>
  <c r="C34" i="46"/>
  <c r="K33" i="46"/>
  <c r="H33" i="46"/>
  <c r="F33" i="46"/>
  <c r="C33" i="46" s="1"/>
  <c r="H32" i="46"/>
  <c r="C32" i="46"/>
  <c r="K31" i="46"/>
  <c r="H31" i="46" s="1"/>
  <c r="F31" i="46"/>
  <c r="C31" i="46"/>
  <c r="H30" i="46"/>
  <c r="C30" i="46"/>
  <c r="H29" i="46"/>
  <c r="C29" i="46"/>
  <c r="H28" i="46"/>
  <c r="C28" i="46"/>
  <c r="K27" i="46"/>
  <c r="H27" i="46"/>
  <c r="F27" i="46"/>
  <c r="C27" i="46" s="1"/>
  <c r="F26" i="46"/>
  <c r="C26" i="46" s="1"/>
  <c r="H25" i="46"/>
  <c r="C25" i="46"/>
  <c r="C24" i="46"/>
  <c r="H23" i="46"/>
  <c r="C23" i="46"/>
  <c r="H22" i="46"/>
  <c r="C22" i="46"/>
  <c r="L21" i="46"/>
  <c r="L275" i="46" s="1"/>
  <c r="L274" i="46" s="1"/>
  <c r="K21" i="46"/>
  <c r="K275" i="46" s="1"/>
  <c r="K274" i="46" s="1"/>
  <c r="J21" i="46"/>
  <c r="J275" i="46" s="1"/>
  <c r="J274" i="46" s="1"/>
  <c r="I21" i="46"/>
  <c r="I275" i="46" s="1"/>
  <c r="I274" i="46" s="1"/>
  <c r="H21" i="46"/>
  <c r="G21" i="46"/>
  <c r="G275" i="46" s="1"/>
  <c r="G274" i="46" s="1"/>
  <c r="F21" i="46"/>
  <c r="F275" i="46" s="1"/>
  <c r="F274" i="46" s="1"/>
  <c r="E21" i="46"/>
  <c r="E275" i="46" s="1"/>
  <c r="E274" i="46" s="1"/>
  <c r="D21" i="46"/>
  <c r="D275" i="46" s="1"/>
  <c r="D274" i="46" s="1"/>
  <c r="F20" i="46"/>
  <c r="E20" i="46"/>
  <c r="H284" i="45"/>
  <c r="C284" i="45"/>
  <c r="H283" i="45"/>
  <c r="C283" i="45"/>
  <c r="H282" i="45"/>
  <c r="C282" i="45"/>
  <c r="H281" i="45"/>
  <c r="C281" i="45"/>
  <c r="H280" i="45"/>
  <c r="C280" i="45"/>
  <c r="H279" i="45"/>
  <c r="C279" i="45"/>
  <c r="H278" i="45"/>
  <c r="C278" i="45"/>
  <c r="H277" i="45"/>
  <c r="C277" i="45"/>
  <c r="L276" i="45"/>
  <c r="K276" i="45"/>
  <c r="J276" i="45"/>
  <c r="I276" i="45"/>
  <c r="H276" i="45"/>
  <c r="G276" i="45"/>
  <c r="F276" i="45"/>
  <c r="E276" i="45"/>
  <c r="D276" i="45"/>
  <c r="C276" i="45"/>
  <c r="H271" i="45"/>
  <c r="C271" i="45"/>
  <c r="H270" i="45"/>
  <c r="C270" i="45"/>
  <c r="L269" i="45"/>
  <c r="K269" i="45"/>
  <c r="J269" i="45"/>
  <c r="I269" i="45"/>
  <c r="G269" i="45"/>
  <c r="F269" i="45"/>
  <c r="E269" i="45"/>
  <c r="D269" i="45"/>
  <c r="H268" i="45"/>
  <c r="C268" i="45"/>
  <c r="L267" i="45"/>
  <c r="K267" i="45"/>
  <c r="J267" i="45"/>
  <c r="J266" i="45" s="1"/>
  <c r="J265" i="45" s="1"/>
  <c r="I267" i="45"/>
  <c r="I266" i="45" s="1"/>
  <c r="G267" i="45"/>
  <c r="F267" i="45"/>
  <c r="F266" i="45" s="1"/>
  <c r="F265" i="45" s="1"/>
  <c r="E267" i="45"/>
  <c r="C267" i="45" s="1"/>
  <c r="D267" i="45"/>
  <c r="L266" i="45"/>
  <c r="L265" i="45" s="1"/>
  <c r="K266" i="45"/>
  <c r="K265" i="45" s="1"/>
  <c r="G266" i="45"/>
  <c r="G265" i="45" s="1"/>
  <c r="D266" i="45"/>
  <c r="H264" i="45"/>
  <c r="C264" i="45"/>
  <c r="L263" i="45"/>
  <c r="K263" i="45"/>
  <c r="J263" i="45"/>
  <c r="I263" i="45"/>
  <c r="H263" i="45" s="1"/>
  <c r="G263" i="45"/>
  <c r="F263" i="45"/>
  <c r="E263" i="45"/>
  <c r="D263" i="45"/>
  <c r="H262" i="45"/>
  <c r="C262" i="45"/>
  <c r="H261" i="45"/>
  <c r="C261" i="45"/>
  <c r="H260" i="45"/>
  <c r="C260" i="45"/>
  <c r="H259" i="45"/>
  <c r="C259" i="45"/>
  <c r="H258" i="45"/>
  <c r="C258" i="45"/>
  <c r="L257" i="45"/>
  <c r="K257" i="45"/>
  <c r="J257" i="45"/>
  <c r="I257" i="45"/>
  <c r="H257" i="45" s="1"/>
  <c r="G257" i="45"/>
  <c r="F257" i="45"/>
  <c r="E257" i="45"/>
  <c r="C257" i="45" s="1"/>
  <c r="D257" i="45"/>
  <c r="H256" i="45"/>
  <c r="C256" i="45"/>
  <c r="H255" i="45"/>
  <c r="C255" i="45"/>
  <c r="H254" i="45"/>
  <c r="C254" i="45"/>
  <c r="L253" i="45"/>
  <c r="K253" i="45"/>
  <c r="J253" i="45"/>
  <c r="J252" i="45" s="1"/>
  <c r="I253" i="45"/>
  <c r="I252" i="45" s="1"/>
  <c r="G253" i="45"/>
  <c r="F253" i="45"/>
  <c r="F252" i="45" s="1"/>
  <c r="E253" i="45"/>
  <c r="D253" i="45"/>
  <c r="L252" i="45"/>
  <c r="K252" i="45"/>
  <c r="G252" i="45"/>
  <c r="D252" i="45"/>
  <c r="H251" i="45"/>
  <c r="C251" i="45"/>
  <c r="L250" i="45"/>
  <c r="K250" i="45"/>
  <c r="J250" i="45"/>
  <c r="I250" i="45"/>
  <c r="H250" i="45"/>
  <c r="G250" i="45"/>
  <c r="F250" i="45"/>
  <c r="E250" i="45"/>
  <c r="D250" i="45"/>
  <c r="C250" i="45" s="1"/>
  <c r="H249" i="45"/>
  <c r="C249" i="45"/>
  <c r="H248" i="45"/>
  <c r="C248" i="45"/>
  <c r="H247" i="45"/>
  <c r="C247" i="45"/>
  <c r="H246" i="45"/>
  <c r="C246" i="45"/>
  <c r="L245" i="45"/>
  <c r="K245" i="45"/>
  <c r="J245" i="45"/>
  <c r="I245" i="45"/>
  <c r="H245" i="45" s="1"/>
  <c r="G245" i="45"/>
  <c r="F245" i="45"/>
  <c r="E245" i="45"/>
  <c r="D245" i="45"/>
  <c r="H244" i="45"/>
  <c r="C244" i="45"/>
  <c r="H243" i="45"/>
  <c r="C243" i="45"/>
  <c r="H242" i="45"/>
  <c r="C242" i="45"/>
  <c r="L241" i="45"/>
  <c r="K241" i="45"/>
  <c r="J241" i="45"/>
  <c r="J240" i="45" s="1"/>
  <c r="I241" i="45"/>
  <c r="I240" i="45" s="1"/>
  <c r="G241" i="45"/>
  <c r="F241" i="45"/>
  <c r="F240" i="45" s="1"/>
  <c r="E241" i="45"/>
  <c r="C241" i="45" s="1"/>
  <c r="D241" i="45"/>
  <c r="L240" i="45"/>
  <c r="K240" i="45"/>
  <c r="G240" i="45"/>
  <c r="D240" i="45"/>
  <c r="H239" i="45"/>
  <c r="C239" i="45"/>
  <c r="H238" i="45"/>
  <c r="C238" i="45"/>
  <c r="H237" i="45"/>
  <c r="C237" i="45"/>
  <c r="H236" i="45"/>
  <c r="C236" i="45"/>
  <c r="H235" i="45"/>
  <c r="C235" i="45"/>
  <c r="H234" i="45"/>
  <c r="C234" i="45"/>
  <c r="L233" i="45"/>
  <c r="K233" i="45"/>
  <c r="J233" i="45"/>
  <c r="J232" i="45" s="1"/>
  <c r="I233" i="45"/>
  <c r="I232" i="45" s="1"/>
  <c r="G233" i="45"/>
  <c r="F233" i="45"/>
  <c r="F232" i="45" s="1"/>
  <c r="E233" i="45"/>
  <c r="C233" i="45" s="1"/>
  <c r="D233" i="45"/>
  <c r="L232" i="45"/>
  <c r="K232" i="45"/>
  <c r="G232" i="45"/>
  <c r="D232" i="45"/>
  <c r="H231" i="45"/>
  <c r="C231" i="45"/>
  <c r="H230" i="45"/>
  <c r="C230" i="45"/>
  <c r="H229" i="45"/>
  <c r="C229" i="45"/>
  <c r="H228" i="45"/>
  <c r="C228" i="45"/>
  <c r="L227" i="45"/>
  <c r="K227" i="45"/>
  <c r="J227" i="45"/>
  <c r="I227" i="45"/>
  <c r="G227" i="45"/>
  <c r="F227" i="45"/>
  <c r="E227" i="45"/>
  <c r="C227" i="45" s="1"/>
  <c r="D227" i="45"/>
  <c r="H226" i="45"/>
  <c r="C226" i="45"/>
  <c r="H225" i="45"/>
  <c r="C225" i="45"/>
  <c r="H224" i="45"/>
  <c r="C224" i="45"/>
  <c r="H223" i="45"/>
  <c r="C223" i="45"/>
  <c r="H222" i="45"/>
  <c r="C222" i="45"/>
  <c r="H221" i="45"/>
  <c r="C221" i="45"/>
  <c r="H220" i="45"/>
  <c r="C220" i="45"/>
  <c r="L219" i="45"/>
  <c r="K219" i="45"/>
  <c r="J219" i="45"/>
  <c r="I219" i="45"/>
  <c r="G219" i="45"/>
  <c r="F219" i="45"/>
  <c r="E219" i="45"/>
  <c r="D219" i="45"/>
  <c r="H218" i="45"/>
  <c r="C218" i="45"/>
  <c r="H217" i="45"/>
  <c r="C217" i="45"/>
  <c r="L216" i="45"/>
  <c r="K216" i="45"/>
  <c r="J216" i="45"/>
  <c r="I216" i="45"/>
  <c r="H216" i="45" s="1"/>
  <c r="G216" i="45"/>
  <c r="F216" i="45"/>
  <c r="E216" i="45"/>
  <c r="D216" i="45"/>
  <c r="H215" i="45"/>
  <c r="C215" i="45"/>
  <c r="L214" i="45"/>
  <c r="K214" i="45"/>
  <c r="J214" i="45"/>
  <c r="I214" i="45"/>
  <c r="H214" i="45" s="1"/>
  <c r="G214" i="45"/>
  <c r="F214" i="45"/>
  <c r="E214" i="45"/>
  <c r="D214" i="45"/>
  <c r="C214" i="45" s="1"/>
  <c r="H213" i="45"/>
  <c r="C213" i="45"/>
  <c r="L212" i="45"/>
  <c r="L211" i="45" s="1"/>
  <c r="K212" i="45"/>
  <c r="K211" i="45" s="1"/>
  <c r="G212" i="45"/>
  <c r="G211" i="45" s="1"/>
  <c r="D212" i="45"/>
  <c r="H210" i="45"/>
  <c r="C210" i="45"/>
  <c r="H209" i="45"/>
  <c r="C209" i="45"/>
  <c r="L208" i="45"/>
  <c r="K208" i="45"/>
  <c r="J208" i="45"/>
  <c r="I208" i="45"/>
  <c r="H208" i="45"/>
  <c r="G208" i="45"/>
  <c r="F208" i="45"/>
  <c r="E208" i="45"/>
  <c r="D208" i="45"/>
  <c r="C208" i="45" s="1"/>
  <c r="H207" i="45"/>
  <c r="C207" i="45"/>
  <c r="H206" i="45"/>
  <c r="C206" i="45"/>
  <c r="H205" i="45"/>
  <c r="C205" i="45"/>
  <c r="I204" i="45"/>
  <c r="H204" i="45" s="1"/>
  <c r="C204" i="45"/>
  <c r="H203" i="45"/>
  <c r="C203" i="45"/>
  <c r="H202" i="45"/>
  <c r="C202" i="45"/>
  <c r="H201" i="45"/>
  <c r="C201" i="45"/>
  <c r="H200" i="45"/>
  <c r="C200" i="45"/>
  <c r="L199" i="45"/>
  <c r="K199" i="45"/>
  <c r="J199" i="45"/>
  <c r="G199" i="45"/>
  <c r="F199" i="45"/>
  <c r="E199" i="45"/>
  <c r="D199" i="45"/>
  <c r="C199" i="45"/>
  <c r="H198" i="45"/>
  <c r="C198" i="45"/>
  <c r="H197" i="45"/>
  <c r="C197" i="45"/>
  <c r="H196" i="45"/>
  <c r="C196" i="45"/>
  <c r="H195" i="45"/>
  <c r="C195" i="45"/>
  <c r="H194" i="45"/>
  <c r="C194" i="45"/>
  <c r="H193" i="45"/>
  <c r="C193" i="45"/>
  <c r="H192" i="45"/>
  <c r="C192" i="45"/>
  <c r="H191" i="45"/>
  <c r="C191" i="45"/>
  <c r="H190" i="45"/>
  <c r="C190" i="45"/>
  <c r="H189" i="45"/>
  <c r="C189" i="45"/>
  <c r="L188" i="45"/>
  <c r="L187" i="45" s="1"/>
  <c r="L182" i="45" s="1"/>
  <c r="L181" i="45" s="1"/>
  <c r="K188" i="45"/>
  <c r="J188" i="45"/>
  <c r="I188" i="45"/>
  <c r="H188" i="45" s="1"/>
  <c r="G188" i="45"/>
  <c r="G187" i="45" s="1"/>
  <c r="F188" i="45"/>
  <c r="E188" i="45"/>
  <c r="E187" i="45" s="1"/>
  <c r="D188" i="45"/>
  <c r="D187" i="45" s="1"/>
  <c r="K187" i="45"/>
  <c r="J187" i="45"/>
  <c r="F187" i="45"/>
  <c r="H186" i="45"/>
  <c r="C186" i="45"/>
  <c r="H185" i="45"/>
  <c r="C185" i="45"/>
  <c r="H184" i="45"/>
  <c r="C184" i="45"/>
  <c r="L183" i="45"/>
  <c r="K183" i="45"/>
  <c r="K182" i="45" s="1"/>
  <c r="J183" i="45"/>
  <c r="H183" i="45" s="1"/>
  <c r="I183" i="45"/>
  <c r="G183" i="45"/>
  <c r="F183" i="45"/>
  <c r="F182" i="45" s="1"/>
  <c r="E183" i="45"/>
  <c r="D183" i="45"/>
  <c r="H180" i="45"/>
  <c r="C180" i="45"/>
  <c r="L179" i="45"/>
  <c r="K179" i="45"/>
  <c r="K178" i="45" s="1"/>
  <c r="J179" i="45"/>
  <c r="I179" i="45"/>
  <c r="I178" i="45" s="1"/>
  <c r="G179" i="45"/>
  <c r="G178" i="45" s="1"/>
  <c r="F179" i="45"/>
  <c r="F178" i="45" s="1"/>
  <c r="E179" i="45"/>
  <c r="D179" i="45"/>
  <c r="L178" i="45"/>
  <c r="E178" i="45"/>
  <c r="D178" i="45"/>
  <c r="H177" i="45"/>
  <c r="C177" i="45"/>
  <c r="H176" i="45"/>
  <c r="C176" i="45"/>
  <c r="L175" i="45"/>
  <c r="K175" i="45"/>
  <c r="K174" i="45" s="1"/>
  <c r="J175" i="45"/>
  <c r="I175" i="45"/>
  <c r="I174" i="45" s="1"/>
  <c r="G175" i="45"/>
  <c r="G174" i="45" s="1"/>
  <c r="F175" i="45"/>
  <c r="F174" i="45" s="1"/>
  <c r="E175" i="45"/>
  <c r="D175" i="45"/>
  <c r="L174" i="45"/>
  <c r="E174" i="45"/>
  <c r="D174" i="45"/>
  <c r="H173" i="45"/>
  <c r="C173" i="45"/>
  <c r="H172" i="45"/>
  <c r="C172" i="45"/>
  <c r="L171" i="45"/>
  <c r="K171" i="45"/>
  <c r="J171" i="45"/>
  <c r="I171" i="45"/>
  <c r="G171" i="45"/>
  <c r="F171" i="45"/>
  <c r="E171" i="45"/>
  <c r="D171" i="45"/>
  <c r="H170" i="45"/>
  <c r="C170" i="45"/>
  <c r="H169" i="45"/>
  <c r="C169" i="45"/>
  <c r="H168" i="45"/>
  <c r="C168" i="45"/>
  <c r="H167" i="45"/>
  <c r="C167" i="45"/>
  <c r="L166" i="45"/>
  <c r="K166" i="45"/>
  <c r="J166" i="45"/>
  <c r="I166" i="45"/>
  <c r="H166" i="45"/>
  <c r="G166" i="45"/>
  <c r="F166" i="45"/>
  <c r="E166" i="45"/>
  <c r="D166" i="45"/>
  <c r="C166" i="45" s="1"/>
  <c r="H165" i="45"/>
  <c r="C165" i="45"/>
  <c r="H164" i="45"/>
  <c r="C164" i="45"/>
  <c r="H163" i="45"/>
  <c r="C163" i="45"/>
  <c r="L162" i="45"/>
  <c r="L161" i="45" s="1"/>
  <c r="L160" i="45" s="1"/>
  <c r="K162" i="45"/>
  <c r="J162" i="45"/>
  <c r="I162" i="45"/>
  <c r="I161" i="45" s="1"/>
  <c r="H162" i="45"/>
  <c r="G162" i="45"/>
  <c r="F162" i="45"/>
  <c r="E162" i="45"/>
  <c r="E161" i="45" s="1"/>
  <c r="E160" i="45" s="1"/>
  <c r="D162" i="45"/>
  <c r="D161" i="45" s="1"/>
  <c r="K161" i="45"/>
  <c r="K160" i="45" s="1"/>
  <c r="J161" i="45"/>
  <c r="J160" i="45" s="1"/>
  <c r="G161" i="45"/>
  <c r="G160" i="45" s="1"/>
  <c r="F161" i="45"/>
  <c r="F160" i="45" s="1"/>
  <c r="H159" i="45"/>
  <c r="C159" i="45"/>
  <c r="H158" i="45"/>
  <c r="C158" i="45"/>
  <c r="H157" i="45"/>
  <c r="C157" i="45"/>
  <c r="H156" i="45"/>
  <c r="C156" i="45"/>
  <c r="H155" i="45"/>
  <c r="C155" i="45"/>
  <c r="H154" i="45"/>
  <c r="C154" i="45"/>
  <c r="L153" i="45"/>
  <c r="K153" i="45"/>
  <c r="K152" i="45" s="1"/>
  <c r="J153" i="45"/>
  <c r="I153" i="45"/>
  <c r="G153" i="45"/>
  <c r="G152" i="45" s="1"/>
  <c r="F153" i="45"/>
  <c r="F152" i="45" s="1"/>
  <c r="E153" i="45"/>
  <c r="D153" i="45"/>
  <c r="L152" i="45"/>
  <c r="I152" i="45"/>
  <c r="E152" i="45"/>
  <c r="D152" i="45"/>
  <c r="H151" i="45"/>
  <c r="C151" i="45"/>
  <c r="H150" i="45"/>
  <c r="C150" i="45"/>
  <c r="H149" i="45"/>
  <c r="C149" i="45"/>
  <c r="H148" i="45"/>
  <c r="C148" i="45"/>
  <c r="L147" i="45"/>
  <c r="K147" i="45"/>
  <c r="J147" i="45"/>
  <c r="H147" i="45" s="1"/>
  <c r="I147" i="45"/>
  <c r="G147" i="45"/>
  <c r="F147" i="45"/>
  <c r="E147" i="45"/>
  <c r="D147" i="45"/>
  <c r="H146" i="45"/>
  <c r="C146" i="45"/>
  <c r="H145" i="45"/>
  <c r="C145" i="45"/>
  <c r="H144" i="45"/>
  <c r="C144" i="45"/>
  <c r="H143" i="45"/>
  <c r="C143" i="45"/>
  <c r="H142" i="45"/>
  <c r="C142" i="45"/>
  <c r="H141" i="45"/>
  <c r="C141" i="45"/>
  <c r="H140" i="45"/>
  <c r="C140" i="45"/>
  <c r="H139" i="45"/>
  <c r="C139" i="45"/>
  <c r="L138" i="45"/>
  <c r="K138" i="45"/>
  <c r="J138" i="45"/>
  <c r="I138" i="45"/>
  <c r="H138" i="45" s="1"/>
  <c r="G138" i="45"/>
  <c r="F138" i="45"/>
  <c r="E138" i="45"/>
  <c r="D138" i="45"/>
  <c r="H137" i="45"/>
  <c r="D137" i="45"/>
  <c r="C137" i="45"/>
  <c r="I136" i="45"/>
  <c r="H136" i="45"/>
  <c r="C136" i="45"/>
  <c r="I135" i="45"/>
  <c r="I134" i="45" s="1"/>
  <c r="C135" i="45"/>
  <c r="L134" i="45"/>
  <c r="K134" i="45"/>
  <c r="J134" i="45"/>
  <c r="G134" i="45"/>
  <c r="F134" i="45"/>
  <c r="E134" i="45"/>
  <c r="D134" i="45"/>
  <c r="C134" i="45" s="1"/>
  <c r="H133" i="45"/>
  <c r="C133" i="45"/>
  <c r="H132" i="45"/>
  <c r="C132" i="45"/>
  <c r="L131" i="45"/>
  <c r="K131" i="45"/>
  <c r="J131" i="45"/>
  <c r="I131" i="45"/>
  <c r="G131" i="45"/>
  <c r="F131" i="45"/>
  <c r="E131" i="45"/>
  <c r="C131" i="45" s="1"/>
  <c r="D131" i="45"/>
  <c r="H130" i="45"/>
  <c r="C130" i="45"/>
  <c r="H129" i="45"/>
  <c r="C129" i="45"/>
  <c r="H128" i="45"/>
  <c r="C128" i="45"/>
  <c r="H127" i="45"/>
  <c r="C127" i="45"/>
  <c r="L126" i="45"/>
  <c r="K126" i="45"/>
  <c r="J126" i="45"/>
  <c r="I126" i="45"/>
  <c r="G126" i="45"/>
  <c r="F126" i="45"/>
  <c r="E126" i="45"/>
  <c r="C126" i="45" s="1"/>
  <c r="D126" i="45"/>
  <c r="H125" i="45"/>
  <c r="C125" i="45"/>
  <c r="H124" i="45"/>
  <c r="C124" i="45"/>
  <c r="H123" i="45"/>
  <c r="C123" i="45"/>
  <c r="H122" i="45"/>
  <c r="C122" i="45"/>
  <c r="L121" i="45"/>
  <c r="K121" i="45"/>
  <c r="J121" i="45"/>
  <c r="J120" i="45" s="1"/>
  <c r="I121" i="45"/>
  <c r="I120" i="45" s="1"/>
  <c r="G121" i="45"/>
  <c r="F121" i="45"/>
  <c r="F120" i="45" s="1"/>
  <c r="E121" i="45"/>
  <c r="D121" i="45"/>
  <c r="L120" i="45"/>
  <c r="K120" i="45"/>
  <c r="G120" i="45"/>
  <c r="D120" i="45"/>
  <c r="H119" i="45"/>
  <c r="C119" i="45"/>
  <c r="H118" i="45"/>
  <c r="C118" i="45"/>
  <c r="H117" i="45"/>
  <c r="C117" i="45"/>
  <c r="H116" i="45"/>
  <c r="C116" i="45"/>
  <c r="H115" i="45"/>
  <c r="C115" i="45"/>
  <c r="L114" i="45"/>
  <c r="K114" i="45"/>
  <c r="H114" i="45" s="1"/>
  <c r="J114" i="45"/>
  <c r="I114" i="45"/>
  <c r="G114" i="45"/>
  <c r="F114" i="45"/>
  <c r="E114" i="45"/>
  <c r="D114" i="45"/>
  <c r="C114" i="45"/>
  <c r="H113" i="45"/>
  <c r="C113" i="45"/>
  <c r="H112" i="45"/>
  <c r="C112" i="45"/>
  <c r="H111" i="45"/>
  <c r="C111" i="45"/>
  <c r="H110" i="45"/>
  <c r="C110" i="45"/>
  <c r="H109" i="45"/>
  <c r="C109" i="45"/>
  <c r="L108" i="45"/>
  <c r="K108" i="45"/>
  <c r="H108" i="45" s="1"/>
  <c r="J108" i="45"/>
  <c r="I108" i="45"/>
  <c r="G108" i="45"/>
  <c r="F108" i="45"/>
  <c r="E108" i="45"/>
  <c r="C108" i="45" s="1"/>
  <c r="D108" i="45"/>
  <c r="I107" i="45"/>
  <c r="H107" i="45"/>
  <c r="C107" i="45"/>
  <c r="H106" i="45"/>
  <c r="C106" i="45"/>
  <c r="H105" i="45"/>
  <c r="C105" i="45"/>
  <c r="H104" i="45"/>
  <c r="C104" i="45"/>
  <c r="I103" i="45"/>
  <c r="H103" i="45"/>
  <c r="C103" i="45"/>
  <c r="H102" i="45"/>
  <c r="C102" i="45"/>
  <c r="H101" i="45"/>
  <c r="C101" i="45"/>
  <c r="H100" i="45"/>
  <c r="C100" i="45"/>
  <c r="L99" i="45"/>
  <c r="K99" i="45"/>
  <c r="J99" i="45"/>
  <c r="I99" i="45"/>
  <c r="G99" i="45"/>
  <c r="F99" i="45"/>
  <c r="E99" i="45"/>
  <c r="D99" i="45"/>
  <c r="C99" i="45" s="1"/>
  <c r="I98" i="45"/>
  <c r="H98" i="45"/>
  <c r="C98" i="45"/>
  <c r="H97" i="45"/>
  <c r="C97" i="45"/>
  <c r="H96" i="45"/>
  <c r="C96" i="45"/>
  <c r="H95" i="45"/>
  <c r="C95" i="45"/>
  <c r="H94" i="45"/>
  <c r="C94" i="45"/>
  <c r="H93" i="45"/>
  <c r="C93" i="45"/>
  <c r="I92" i="45"/>
  <c r="I91" i="45" s="1"/>
  <c r="H92" i="45"/>
  <c r="D92" i="45"/>
  <c r="D91" i="45" s="1"/>
  <c r="L91" i="45"/>
  <c r="K91" i="45"/>
  <c r="J91" i="45"/>
  <c r="G91" i="45"/>
  <c r="F91" i="45"/>
  <c r="E91" i="45"/>
  <c r="H90" i="45"/>
  <c r="C90" i="45"/>
  <c r="H89" i="45"/>
  <c r="C89" i="45"/>
  <c r="I88" i="45"/>
  <c r="I85" i="45" s="1"/>
  <c r="C88" i="45"/>
  <c r="H87" i="45"/>
  <c r="C87" i="45"/>
  <c r="H86" i="45"/>
  <c r="C86" i="45"/>
  <c r="L85" i="45"/>
  <c r="K85" i="45"/>
  <c r="K83" i="45" s="1"/>
  <c r="J85" i="45"/>
  <c r="G85" i="45"/>
  <c r="G83" i="45" s="1"/>
  <c r="F85" i="45"/>
  <c r="E85" i="45"/>
  <c r="E83" i="45" s="1"/>
  <c r="D85" i="45"/>
  <c r="C85" i="45" s="1"/>
  <c r="I84" i="45"/>
  <c r="H84" i="45"/>
  <c r="C84" i="45"/>
  <c r="L83" i="45"/>
  <c r="H82" i="45"/>
  <c r="C82" i="45"/>
  <c r="H81" i="45"/>
  <c r="C81" i="45"/>
  <c r="L80" i="45"/>
  <c r="K80" i="45"/>
  <c r="J80" i="45"/>
  <c r="I80" i="45"/>
  <c r="G80" i="45"/>
  <c r="F80" i="45"/>
  <c r="C80" i="45" s="1"/>
  <c r="E80" i="45"/>
  <c r="D80" i="45"/>
  <c r="H79" i="45"/>
  <c r="C79" i="45"/>
  <c r="H78" i="45"/>
  <c r="C78" i="45"/>
  <c r="L77" i="45"/>
  <c r="L76" i="45" s="1"/>
  <c r="L75" i="45" s="1"/>
  <c r="K77" i="45"/>
  <c r="J77" i="45"/>
  <c r="I77" i="45"/>
  <c r="I76" i="45" s="1"/>
  <c r="H77" i="45"/>
  <c r="G77" i="45"/>
  <c r="G76" i="45" s="1"/>
  <c r="G75" i="45" s="1"/>
  <c r="F77" i="45"/>
  <c r="E77" i="45"/>
  <c r="E76" i="45" s="1"/>
  <c r="D77" i="45"/>
  <c r="D76" i="45" s="1"/>
  <c r="K76" i="45"/>
  <c r="K75" i="45" s="1"/>
  <c r="J76" i="45"/>
  <c r="F76" i="45"/>
  <c r="I74" i="45"/>
  <c r="H74" i="45"/>
  <c r="C74" i="45"/>
  <c r="H73" i="45"/>
  <c r="C73" i="45"/>
  <c r="H72" i="45"/>
  <c r="C72" i="45"/>
  <c r="H71" i="45"/>
  <c r="C71" i="45"/>
  <c r="H70" i="45"/>
  <c r="C70" i="45"/>
  <c r="L69" i="45"/>
  <c r="L67" i="45" s="1"/>
  <c r="K69" i="45"/>
  <c r="J69" i="45"/>
  <c r="I69" i="45"/>
  <c r="G69" i="45"/>
  <c r="G67" i="45" s="1"/>
  <c r="F69" i="45"/>
  <c r="E69" i="45"/>
  <c r="D69" i="45"/>
  <c r="I68" i="45"/>
  <c r="I67" i="45" s="1"/>
  <c r="H68" i="45"/>
  <c r="C68" i="45"/>
  <c r="K67" i="45"/>
  <c r="J67" i="45"/>
  <c r="F67" i="45"/>
  <c r="D67" i="45"/>
  <c r="K66" i="45"/>
  <c r="H66" i="45" s="1"/>
  <c r="C66" i="45"/>
  <c r="H65" i="45"/>
  <c r="C65" i="45"/>
  <c r="I64" i="45"/>
  <c r="H64" i="45"/>
  <c r="C64" i="45"/>
  <c r="H63" i="45"/>
  <c r="C63" i="45"/>
  <c r="H62" i="45"/>
  <c r="C62" i="45"/>
  <c r="H61" i="45"/>
  <c r="C61" i="45"/>
  <c r="H60" i="45"/>
  <c r="C60" i="45"/>
  <c r="H59" i="45"/>
  <c r="C59" i="45"/>
  <c r="L58" i="45"/>
  <c r="K58" i="45"/>
  <c r="J58" i="45"/>
  <c r="H58" i="45" s="1"/>
  <c r="I58" i="45"/>
  <c r="G58" i="45"/>
  <c r="F58" i="45"/>
  <c r="E58" i="45"/>
  <c r="D58" i="45"/>
  <c r="H57" i="45"/>
  <c r="C57" i="45"/>
  <c r="H56" i="45"/>
  <c r="C56" i="45"/>
  <c r="L55" i="45"/>
  <c r="L54" i="45" s="1"/>
  <c r="K55" i="45"/>
  <c r="J55" i="45"/>
  <c r="I55" i="45"/>
  <c r="I54" i="45" s="1"/>
  <c r="H55" i="45"/>
  <c r="G55" i="45"/>
  <c r="F55" i="45"/>
  <c r="E55" i="45"/>
  <c r="E54" i="45" s="1"/>
  <c r="D55" i="45"/>
  <c r="D54" i="45" s="1"/>
  <c r="K54" i="45"/>
  <c r="K53" i="45" s="1"/>
  <c r="J54" i="45"/>
  <c r="J53" i="45" s="1"/>
  <c r="G54" i="45"/>
  <c r="F54" i="45"/>
  <c r="F53" i="45" s="1"/>
  <c r="H47" i="45"/>
  <c r="C47" i="45"/>
  <c r="H46" i="45"/>
  <c r="C46" i="45"/>
  <c r="L45" i="45"/>
  <c r="G45" i="45"/>
  <c r="C45" i="45"/>
  <c r="H44" i="45"/>
  <c r="C44" i="45"/>
  <c r="K43" i="45"/>
  <c r="J43" i="45"/>
  <c r="I43" i="45"/>
  <c r="H43" i="45" s="1"/>
  <c r="F43" i="45"/>
  <c r="E43" i="45"/>
  <c r="D43" i="45"/>
  <c r="C43" i="45" s="1"/>
  <c r="H42" i="45"/>
  <c r="C42" i="45"/>
  <c r="I41" i="45"/>
  <c r="H41" i="45" s="1"/>
  <c r="D41" i="45"/>
  <c r="C41" i="45"/>
  <c r="K40" i="45"/>
  <c r="H40" i="45" s="1"/>
  <c r="C40" i="45"/>
  <c r="H39" i="45"/>
  <c r="C39" i="45"/>
  <c r="H38" i="45"/>
  <c r="C38" i="45"/>
  <c r="H37" i="45"/>
  <c r="C37" i="45"/>
  <c r="F36" i="45"/>
  <c r="C36" i="45"/>
  <c r="H35" i="45"/>
  <c r="C35" i="45"/>
  <c r="H34" i="45"/>
  <c r="C34" i="45"/>
  <c r="K33" i="45"/>
  <c r="H33" i="45"/>
  <c r="F33" i="45"/>
  <c r="C33" i="45"/>
  <c r="H32" i="45"/>
  <c r="C32" i="45"/>
  <c r="K31" i="45"/>
  <c r="H31" i="45" s="1"/>
  <c r="F31" i="45"/>
  <c r="C31" i="45"/>
  <c r="H30" i="45"/>
  <c r="C30" i="45"/>
  <c r="H29" i="45"/>
  <c r="C29" i="45"/>
  <c r="H28" i="45"/>
  <c r="C28" i="45"/>
  <c r="K27" i="45"/>
  <c r="H27" i="45"/>
  <c r="F27" i="45"/>
  <c r="C27" i="45" s="1"/>
  <c r="F26" i="45"/>
  <c r="C26" i="45" s="1"/>
  <c r="H25" i="45"/>
  <c r="C25" i="45"/>
  <c r="C24" i="45"/>
  <c r="H23" i="45"/>
  <c r="C23" i="45"/>
  <c r="H22" i="45"/>
  <c r="C22" i="45"/>
  <c r="L21" i="45"/>
  <c r="L275" i="45" s="1"/>
  <c r="L274" i="45" s="1"/>
  <c r="K21" i="45"/>
  <c r="K275" i="45" s="1"/>
  <c r="K274" i="45" s="1"/>
  <c r="J21" i="45"/>
  <c r="J275" i="45" s="1"/>
  <c r="J274" i="45" s="1"/>
  <c r="I21" i="45"/>
  <c r="I275" i="45" s="1"/>
  <c r="I274" i="45" s="1"/>
  <c r="G21" i="45"/>
  <c r="G275" i="45" s="1"/>
  <c r="G274" i="45" s="1"/>
  <c r="F21" i="45"/>
  <c r="F275" i="45" s="1"/>
  <c r="F274" i="45" s="1"/>
  <c r="E21" i="45"/>
  <c r="E275" i="45" s="1"/>
  <c r="E274" i="45" s="1"/>
  <c r="D21" i="45"/>
  <c r="D275" i="45" s="1"/>
  <c r="D274" i="45" s="1"/>
  <c r="C21" i="45"/>
  <c r="F20" i="45"/>
  <c r="E20" i="45"/>
  <c r="K76" i="49" l="1"/>
  <c r="K75" i="49" s="1"/>
  <c r="H85" i="49"/>
  <c r="H99" i="49"/>
  <c r="H114" i="49"/>
  <c r="H166" i="49"/>
  <c r="G174" i="49"/>
  <c r="H199" i="49"/>
  <c r="K212" i="49"/>
  <c r="G240" i="49"/>
  <c r="G211" i="49" s="1"/>
  <c r="C108" i="49"/>
  <c r="C147" i="49"/>
  <c r="J174" i="49"/>
  <c r="H216" i="49"/>
  <c r="H219" i="49"/>
  <c r="C240" i="49"/>
  <c r="E20" i="49"/>
  <c r="G76" i="49"/>
  <c r="G75" i="49" s="1"/>
  <c r="G52" i="49" s="1"/>
  <c r="H91" i="49"/>
  <c r="C166" i="49"/>
  <c r="H171" i="49"/>
  <c r="E174" i="49"/>
  <c r="K174" i="49"/>
  <c r="K52" i="49" s="1"/>
  <c r="E181" i="49"/>
  <c r="J182" i="49"/>
  <c r="J181" i="49" s="1"/>
  <c r="C199" i="49"/>
  <c r="H208" i="49"/>
  <c r="C216" i="49"/>
  <c r="C219" i="49"/>
  <c r="C232" i="49"/>
  <c r="C245" i="49"/>
  <c r="C250" i="49"/>
  <c r="C275" i="49"/>
  <c r="C274" i="49" s="1"/>
  <c r="J52" i="49"/>
  <c r="J51" i="49" s="1"/>
  <c r="H131" i="49"/>
  <c r="C134" i="49"/>
  <c r="H147" i="49"/>
  <c r="C171" i="49"/>
  <c r="C179" i="49"/>
  <c r="F182" i="49"/>
  <c r="C188" i="49"/>
  <c r="C208" i="49"/>
  <c r="J252" i="49"/>
  <c r="C257" i="49"/>
  <c r="H276" i="49"/>
  <c r="H55" i="48"/>
  <c r="G54" i="48"/>
  <c r="G53" i="48" s="1"/>
  <c r="D67" i="48"/>
  <c r="C67" i="48" s="1"/>
  <c r="H91" i="48"/>
  <c r="C99" i="48"/>
  <c r="H108" i="48"/>
  <c r="H138" i="48"/>
  <c r="H166" i="48"/>
  <c r="J211" i="48"/>
  <c r="E240" i="48"/>
  <c r="C250" i="48"/>
  <c r="H58" i="48"/>
  <c r="D76" i="48"/>
  <c r="C76" i="48" s="1"/>
  <c r="G76" i="48"/>
  <c r="K187" i="48"/>
  <c r="K182" i="48" s="1"/>
  <c r="C214" i="48"/>
  <c r="C126" i="48"/>
  <c r="H178" i="48"/>
  <c r="G187" i="48"/>
  <c r="G182" i="48" s="1"/>
  <c r="G212" i="48"/>
  <c r="C233" i="48"/>
  <c r="H267" i="48"/>
  <c r="C43" i="48"/>
  <c r="C55" i="48"/>
  <c r="K54" i="48"/>
  <c r="K53" i="48" s="1"/>
  <c r="G83" i="48"/>
  <c r="H99" i="48"/>
  <c r="G120" i="48"/>
  <c r="L120" i="48"/>
  <c r="F174" i="48"/>
  <c r="C216" i="48"/>
  <c r="G53" i="47"/>
  <c r="C152" i="47"/>
  <c r="C160" i="47"/>
  <c r="C174" i="47"/>
  <c r="C178" i="47"/>
  <c r="H179" i="47"/>
  <c r="G182" i="47"/>
  <c r="G181" i="47" s="1"/>
  <c r="D212" i="47"/>
  <c r="C55" i="47"/>
  <c r="K83" i="47"/>
  <c r="C126" i="47"/>
  <c r="H126" i="47"/>
  <c r="H138" i="47"/>
  <c r="H166" i="47"/>
  <c r="L182" i="47"/>
  <c r="C216" i="47"/>
  <c r="E212" i="47"/>
  <c r="H58" i="47"/>
  <c r="C69" i="47"/>
  <c r="G83" i="47"/>
  <c r="G75" i="47" s="1"/>
  <c r="G272" i="47" s="1"/>
  <c r="H121" i="47"/>
  <c r="C134" i="47"/>
  <c r="H183" i="47"/>
  <c r="H188" i="47"/>
  <c r="H208" i="47"/>
  <c r="H214" i="47"/>
  <c r="C232" i="47"/>
  <c r="H43" i="47"/>
  <c r="K54" i="47"/>
  <c r="K53" i="47" s="1"/>
  <c r="I67" i="47"/>
  <c r="I76" i="47"/>
  <c r="H76" i="47" s="1"/>
  <c r="C80" i="47"/>
  <c r="C91" i="47"/>
  <c r="C99" i="47"/>
  <c r="H131" i="47"/>
  <c r="F182" i="47"/>
  <c r="K182" i="47"/>
  <c r="K181" i="47" s="1"/>
  <c r="C208" i="47"/>
  <c r="C214" i="47"/>
  <c r="L212" i="47"/>
  <c r="L211" i="47" s="1"/>
  <c r="F240" i="47"/>
  <c r="F211" i="47" s="1"/>
  <c r="H250" i="47"/>
  <c r="C80" i="46"/>
  <c r="H80" i="46"/>
  <c r="C99" i="46"/>
  <c r="G120" i="46"/>
  <c r="C134" i="46"/>
  <c r="L174" i="46"/>
  <c r="L52" i="46" s="1"/>
  <c r="F212" i="46"/>
  <c r="F211" i="46" s="1"/>
  <c r="H227" i="46"/>
  <c r="H232" i="46"/>
  <c r="H240" i="46"/>
  <c r="C257" i="46"/>
  <c r="D54" i="46"/>
  <c r="H77" i="46"/>
  <c r="C91" i="46"/>
  <c r="H91" i="46"/>
  <c r="D120" i="46"/>
  <c r="C171" i="46"/>
  <c r="D174" i="46"/>
  <c r="C241" i="46"/>
  <c r="H252" i="46"/>
  <c r="H263" i="46"/>
  <c r="C114" i="46"/>
  <c r="C126" i="46"/>
  <c r="H199" i="46"/>
  <c r="C208" i="46"/>
  <c r="C214" i="46"/>
  <c r="I212" i="46"/>
  <c r="H212" i="46" s="1"/>
  <c r="C253" i="46"/>
  <c r="C263" i="46"/>
  <c r="C43" i="46"/>
  <c r="D75" i="46"/>
  <c r="K120" i="46"/>
  <c r="K75" i="46" s="1"/>
  <c r="C147" i="46"/>
  <c r="C166" i="46"/>
  <c r="J187" i="46"/>
  <c r="H187" i="46" s="1"/>
  <c r="C219" i="46"/>
  <c r="J212" i="46"/>
  <c r="J211" i="46" s="1"/>
  <c r="H257" i="46"/>
  <c r="G53" i="45"/>
  <c r="G52" i="45" s="1"/>
  <c r="J83" i="45"/>
  <c r="H120" i="45"/>
  <c r="C147" i="45"/>
  <c r="C171" i="45"/>
  <c r="C216" i="45"/>
  <c r="H252" i="45"/>
  <c r="H67" i="45"/>
  <c r="F75" i="45"/>
  <c r="H91" i="45"/>
  <c r="C121" i="45"/>
  <c r="H131" i="45"/>
  <c r="C138" i="45"/>
  <c r="I212" i="45"/>
  <c r="C253" i="45"/>
  <c r="C263" i="45"/>
  <c r="C58" i="45"/>
  <c r="H69" i="45"/>
  <c r="F83" i="45"/>
  <c r="H99" i="45"/>
  <c r="H134" i="45"/>
  <c r="C219" i="45"/>
  <c r="J212" i="45"/>
  <c r="C245" i="45"/>
  <c r="L53" i="45"/>
  <c r="L52" i="45" s="1"/>
  <c r="L51" i="45" s="1"/>
  <c r="C69" i="45"/>
  <c r="H80" i="45"/>
  <c r="H126" i="45"/>
  <c r="H153" i="45"/>
  <c r="H171" i="45"/>
  <c r="H175" i="45"/>
  <c r="H179" i="45"/>
  <c r="G182" i="45"/>
  <c r="G272" i="45" s="1"/>
  <c r="E182" i="45"/>
  <c r="F212" i="45"/>
  <c r="H227" i="45"/>
  <c r="F52" i="45"/>
  <c r="C54" i="45"/>
  <c r="D53" i="45"/>
  <c r="C91" i="45"/>
  <c r="D83" i="45"/>
  <c r="C83" i="45" s="1"/>
  <c r="H161" i="45"/>
  <c r="I160" i="45"/>
  <c r="H160" i="45" s="1"/>
  <c r="G181" i="45"/>
  <c r="G51" i="45" s="1"/>
  <c r="F211" i="45"/>
  <c r="H232" i="45"/>
  <c r="H240" i="45"/>
  <c r="L272" i="45"/>
  <c r="F52" i="46"/>
  <c r="G75" i="46"/>
  <c r="C83" i="46"/>
  <c r="C120" i="46"/>
  <c r="H120" i="46"/>
  <c r="H54" i="45"/>
  <c r="I53" i="45"/>
  <c r="H85" i="45"/>
  <c r="I83" i="45"/>
  <c r="H83" i="45" s="1"/>
  <c r="C76" i="45"/>
  <c r="D75" i="45"/>
  <c r="H212" i="45"/>
  <c r="I211" i="45"/>
  <c r="K52" i="45"/>
  <c r="H76" i="45"/>
  <c r="C152" i="45"/>
  <c r="C161" i="45"/>
  <c r="D160" i="45"/>
  <c r="C160" i="45" s="1"/>
  <c r="C174" i="45"/>
  <c r="C178" i="45"/>
  <c r="F181" i="45"/>
  <c r="K181" i="45"/>
  <c r="C187" i="45"/>
  <c r="D182" i="45"/>
  <c r="J211" i="45"/>
  <c r="K272" i="45"/>
  <c r="H266" i="45"/>
  <c r="I265" i="45"/>
  <c r="H265" i="45" s="1"/>
  <c r="F272" i="45"/>
  <c r="G53" i="46"/>
  <c r="G52" i="46" s="1"/>
  <c r="G51" i="46" s="1"/>
  <c r="G50" i="46" s="1"/>
  <c r="D20" i="45"/>
  <c r="L20" i="45"/>
  <c r="K36" i="45"/>
  <c r="H36" i="45" s="1"/>
  <c r="H45" i="45"/>
  <c r="C55" i="45"/>
  <c r="E67" i="45"/>
  <c r="C67" i="45" s="1"/>
  <c r="C77" i="45"/>
  <c r="H88" i="45"/>
  <c r="C92" i="45"/>
  <c r="H121" i="45"/>
  <c r="H135" i="45"/>
  <c r="C162" i="45"/>
  <c r="C188" i="45"/>
  <c r="I199" i="45"/>
  <c r="H199" i="45" s="1"/>
  <c r="D211" i="45"/>
  <c r="H219" i="45"/>
  <c r="H233" i="45"/>
  <c r="H241" i="45"/>
  <c r="H253" i="45"/>
  <c r="D265" i="45"/>
  <c r="H267" i="45"/>
  <c r="H269" i="45"/>
  <c r="D20" i="46"/>
  <c r="L20" i="46"/>
  <c r="K26" i="46"/>
  <c r="D53" i="46"/>
  <c r="H55" i="46"/>
  <c r="I58" i="46"/>
  <c r="H58" i="46" s="1"/>
  <c r="D67" i="46"/>
  <c r="C67" i="46" s="1"/>
  <c r="J69" i="46"/>
  <c r="C76" i="46"/>
  <c r="I83" i="46"/>
  <c r="H83" i="46" s="1"/>
  <c r="C85" i="46"/>
  <c r="H126" i="46"/>
  <c r="H147" i="46"/>
  <c r="E160" i="46"/>
  <c r="C162" i="46"/>
  <c r="H175" i="46"/>
  <c r="F182" i="46"/>
  <c r="F181" i="46" s="1"/>
  <c r="C188" i="46"/>
  <c r="D187" i="46"/>
  <c r="L187" i="46"/>
  <c r="L182" i="46" s="1"/>
  <c r="L181" i="46" s="1"/>
  <c r="D211" i="46"/>
  <c r="H266" i="46"/>
  <c r="I265" i="46"/>
  <c r="H265" i="46" s="1"/>
  <c r="F272" i="46"/>
  <c r="H67" i="47"/>
  <c r="H91" i="47"/>
  <c r="F120" i="47"/>
  <c r="C120" i="47" s="1"/>
  <c r="K120" i="47"/>
  <c r="K75" i="47" s="1"/>
  <c r="H232" i="47"/>
  <c r="C21" i="46"/>
  <c r="C161" i="46"/>
  <c r="C175" i="46"/>
  <c r="H54" i="47"/>
  <c r="I53" i="47"/>
  <c r="C212" i="47"/>
  <c r="I252" i="47"/>
  <c r="H252" i="47" s="1"/>
  <c r="H253" i="47"/>
  <c r="H21" i="45"/>
  <c r="H275" i="45" s="1"/>
  <c r="H274" i="45" s="1"/>
  <c r="C153" i="45"/>
  <c r="C175" i="45"/>
  <c r="C179" i="45"/>
  <c r="C183" i="45"/>
  <c r="G273" i="46"/>
  <c r="I152" i="46"/>
  <c r="H152" i="46" s="1"/>
  <c r="H153" i="46"/>
  <c r="I160" i="46"/>
  <c r="H160" i="46" s="1"/>
  <c r="H161" i="46"/>
  <c r="I178" i="46"/>
  <c r="H178" i="46" s="1"/>
  <c r="H179" i="46"/>
  <c r="I182" i="46"/>
  <c r="H183" i="46"/>
  <c r="J53" i="47"/>
  <c r="H134" i="47"/>
  <c r="G20" i="45"/>
  <c r="E120" i="45"/>
  <c r="C120" i="45" s="1"/>
  <c r="J152" i="45"/>
  <c r="H152" i="45" s="1"/>
  <c r="J174" i="45"/>
  <c r="H174" i="45" s="1"/>
  <c r="J178" i="45"/>
  <c r="H178" i="45" s="1"/>
  <c r="J182" i="45"/>
  <c r="J181" i="45" s="1"/>
  <c r="E212" i="45"/>
  <c r="E232" i="45"/>
  <c r="C232" i="45" s="1"/>
  <c r="E240" i="45"/>
  <c r="C240" i="45" s="1"/>
  <c r="E252" i="45"/>
  <c r="E266" i="45"/>
  <c r="E265" i="45" s="1"/>
  <c r="C269" i="45"/>
  <c r="G20" i="46"/>
  <c r="K20" i="46"/>
  <c r="E54" i="46"/>
  <c r="E53" i="46" s="1"/>
  <c r="J76" i="46"/>
  <c r="J75" i="46" s="1"/>
  <c r="C153" i="46"/>
  <c r="E152" i="46"/>
  <c r="E75" i="46" s="1"/>
  <c r="C75" i="46" s="1"/>
  <c r="D160" i="46"/>
  <c r="C160" i="46" s="1"/>
  <c r="C179" i="46"/>
  <c r="E178" i="46"/>
  <c r="C178" i="46" s="1"/>
  <c r="C183" i="46"/>
  <c r="E182" i="46"/>
  <c r="J182" i="46"/>
  <c r="I211" i="46"/>
  <c r="G272" i="46"/>
  <c r="L75" i="47"/>
  <c r="L52" i="47" s="1"/>
  <c r="C182" i="47"/>
  <c r="H266" i="47"/>
  <c r="L265" i="47"/>
  <c r="H265" i="47" s="1"/>
  <c r="H219" i="46"/>
  <c r="H233" i="46"/>
  <c r="H241" i="46"/>
  <c r="H253" i="46"/>
  <c r="D265" i="46"/>
  <c r="H267" i="46"/>
  <c r="H269" i="46"/>
  <c r="H275" i="46" s="1"/>
  <c r="H274" i="46" s="1"/>
  <c r="D20" i="47"/>
  <c r="L20" i="47"/>
  <c r="K26" i="47"/>
  <c r="D53" i="47"/>
  <c r="H55" i="47"/>
  <c r="H68" i="47"/>
  <c r="H77" i="47"/>
  <c r="D83" i="47"/>
  <c r="I114" i="47"/>
  <c r="H114" i="47" s="1"/>
  <c r="C136" i="47"/>
  <c r="I152" i="47"/>
  <c r="H152" i="47" s="1"/>
  <c r="C153" i="47"/>
  <c r="I160" i="47"/>
  <c r="C161" i="47"/>
  <c r="I174" i="47"/>
  <c r="H174" i="47" s="1"/>
  <c r="C175" i="47"/>
  <c r="I178" i="47"/>
  <c r="H178" i="47" s="1"/>
  <c r="C179" i="47"/>
  <c r="I182" i="47"/>
  <c r="C183" i="47"/>
  <c r="C227" i="47"/>
  <c r="C263" i="47"/>
  <c r="C21" i="47"/>
  <c r="I83" i="47"/>
  <c r="H83" i="47" s="1"/>
  <c r="I212" i="47"/>
  <c r="C219" i="47"/>
  <c r="C233" i="47"/>
  <c r="H233" i="47"/>
  <c r="C245" i="47"/>
  <c r="C257" i="47"/>
  <c r="H257" i="47"/>
  <c r="C269" i="47"/>
  <c r="C253" i="47"/>
  <c r="G75" i="48"/>
  <c r="G52" i="48" s="1"/>
  <c r="E212" i="46"/>
  <c r="E232" i="46"/>
  <c r="C232" i="46" s="1"/>
  <c r="E240" i="46"/>
  <c r="C240" i="46" s="1"/>
  <c r="E252" i="46"/>
  <c r="E266" i="46"/>
  <c r="E265" i="46" s="1"/>
  <c r="C269" i="46"/>
  <c r="G20" i="47"/>
  <c r="K20" i="47"/>
  <c r="E54" i="47"/>
  <c r="E67" i="47"/>
  <c r="C67" i="47" s="1"/>
  <c r="E76" i="47"/>
  <c r="E75" i="47" s="1"/>
  <c r="J120" i="47"/>
  <c r="J75" i="47" s="1"/>
  <c r="J161" i="47"/>
  <c r="J160" i="47" s="1"/>
  <c r="J187" i="47"/>
  <c r="J182" i="47" s="1"/>
  <c r="J181" i="47" s="1"/>
  <c r="D240" i="47"/>
  <c r="E240" i="47"/>
  <c r="E211" i="47" s="1"/>
  <c r="I240" i="47"/>
  <c r="H240" i="47" s="1"/>
  <c r="D252" i="47"/>
  <c r="C252" i="47" s="1"/>
  <c r="D266" i="47"/>
  <c r="D275" i="48"/>
  <c r="D274" i="48" s="1"/>
  <c r="C21" i="48"/>
  <c r="C275" i="48" s="1"/>
  <c r="C274" i="48" s="1"/>
  <c r="L275" i="48"/>
  <c r="L274" i="48" s="1"/>
  <c r="L20" i="48"/>
  <c r="G211" i="48"/>
  <c r="G252" i="48"/>
  <c r="C253" i="48"/>
  <c r="G20" i="48"/>
  <c r="C20" i="48" s="1"/>
  <c r="K20" i="48"/>
  <c r="I67" i="48"/>
  <c r="H67" i="48" s="1"/>
  <c r="F120" i="48"/>
  <c r="I120" i="48"/>
  <c r="H131" i="48"/>
  <c r="H152" i="48"/>
  <c r="C162" i="48"/>
  <c r="D178" i="48"/>
  <c r="C178" i="48" s="1"/>
  <c r="C179" i="48"/>
  <c r="D182" i="48"/>
  <c r="C183" i="48"/>
  <c r="L182" i="48"/>
  <c r="L181" i="48" s="1"/>
  <c r="I187" i="48"/>
  <c r="H208" i="48"/>
  <c r="I212" i="48"/>
  <c r="H219" i="48"/>
  <c r="C232" i="48"/>
  <c r="H233" i="48"/>
  <c r="G240" i="48"/>
  <c r="C240" i="48" s="1"/>
  <c r="H245" i="48"/>
  <c r="H252" i="48"/>
  <c r="I265" i="48"/>
  <c r="H265" i="48" s="1"/>
  <c r="H266" i="48"/>
  <c r="H274" i="48"/>
  <c r="D53" i="49"/>
  <c r="J273" i="49"/>
  <c r="J50" i="49"/>
  <c r="K26" i="48"/>
  <c r="D53" i="48"/>
  <c r="J54" i="48"/>
  <c r="J53" i="48" s="1"/>
  <c r="I76" i="48"/>
  <c r="H77" i="48"/>
  <c r="C131" i="48"/>
  <c r="E120" i="48"/>
  <c r="H134" i="48"/>
  <c r="D160" i="48"/>
  <c r="C160" i="48" s="1"/>
  <c r="C161" i="48"/>
  <c r="H162" i="48"/>
  <c r="J161" i="48"/>
  <c r="D174" i="48"/>
  <c r="C174" i="48" s="1"/>
  <c r="C175" i="48"/>
  <c r="C208" i="48"/>
  <c r="E187" i="48"/>
  <c r="E182" i="48" s="1"/>
  <c r="H241" i="48"/>
  <c r="H263" i="48"/>
  <c r="G272" i="48"/>
  <c r="E83" i="48"/>
  <c r="D85" i="48"/>
  <c r="L75" i="48"/>
  <c r="L52" i="48" s="1"/>
  <c r="L51" i="48" s="1"/>
  <c r="K120" i="48"/>
  <c r="K75" i="48" s="1"/>
  <c r="K52" i="48" s="1"/>
  <c r="K51" i="48" s="1"/>
  <c r="K50" i="48" s="1"/>
  <c r="D152" i="48"/>
  <c r="C152" i="48" s="1"/>
  <c r="C153" i="48"/>
  <c r="K181" i="48"/>
  <c r="C212" i="48"/>
  <c r="E211" i="48"/>
  <c r="K212" i="48"/>
  <c r="K211" i="48" s="1"/>
  <c r="K272" i="48" s="1"/>
  <c r="F211" i="48"/>
  <c r="F272" i="48" s="1"/>
  <c r="H240" i="48"/>
  <c r="F75" i="48"/>
  <c r="F52" i="48" s="1"/>
  <c r="C120" i="48"/>
  <c r="H121" i="48"/>
  <c r="J120" i="48"/>
  <c r="J75" i="48" s="1"/>
  <c r="H188" i="48"/>
  <c r="J187" i="48"/>
  <c r="J182" i="48" s="1"/>
  <c r="J181" i="48" s="1"/>
  <c r="G181" i="48"/>
  <c r="H227" i="48"/>
  <c r="C252" i="48"/>
  <c r="C266" i="48"/>
  <c r="E265" i="48"/>
  <c r="C265" i="48" s="1"/>
  <c r="C20" i="49"/>
  <c r="K26" i="49"/>
  <c r="K20" i="49" s="1"/>
  <c r="H45" i="49"/>
  <c r="E54" i="49"/>
  <c r="I55" i="49"/>
  <c r="E67" i="49"/>
  <c r="C67" i="49" s="1"/>
  <c r="C69" i="49"/>
  <c r="C77" i="49"/>
  <c r="D76" i="49"/>
  <c r="H121" i="49"/>
  <c r="H21" i="49"/>
  <c r="L272" i="48"/>
  <c r="J275" i="49"/>
  <c r="J274" i="49" s="1"/>
  <c r="J20" i="49"/>
  <c r="C43" i="49"/>
  <c r="C58" i="49"/>
  <c r="I67" i="49"/>
  <c r="H67" i="49" s="1"/>
  <c r="F75" i="49"/>
  <c r="F52" i="49" s="1"/>
  <c r="F275" i="49"/>
  <c r="F274" i="49" s="1"/>
  <c r="F20" i="49"/>
  <c r="C55" i="49"/>
  <c r="I58" i="49"/>
  <c r="H58" i="49" s="1"/>
  <c r="I69" i="49"/>
  <c r="H69" i="49" s="1"/>
  <c r="C120" i="49"/>
  <c r="I77" i="49"/>
  <c r="D83" i="49"/>
  <c r="C83" i="49" s="1"/>
  <c r="H92" i="49"/>
  <c r="I108" i="49"/>
  <c r="H108" i="49" s="1"/>
  <c r="C109" i="49"/>
  <c r="H115" i="49"/>
  <c r="C121" i="49"/>
  <c r="I126" i="49"/>
  <c r="H126" i="49" s="1"/>
  <c r="H132" i="49"/>
  <c r="H148" i="49"/>
  <c r="H154" i="49"/>
  <c r="I153" i="49"/>
  <c r="C212" i="49"/>
  <c r="C266" i="49"/>
  <c r="D265" i="49"/>
  <c r="C265" i="49" s="1"/>
  <c r="H267" i="49"/>
  <c r="I266" i="49"/>
  <c r="L272" i="49"/>
  <c r="I80" i="49"/>
  <c r="H80" i="49" s="1"/>
  <c r="I83" i="49"/>
  <c r="H83" i="49" s="1"/>
  <c r="D160" i="49"/>
  <c r="C160" i="49" s="1"/>
  <c r="C161" i="49"/>
  <c r="H188" i="49"/>
  <c r="I187" i="49"/>
  <c r="H187" i="49" s="1"/>
  <c r="I138" i="49"/>
  <c r="H138" i="49" s="1"/>
  <c r="I178" i="49"/>
  <c r="H178" i="49" s="1"/>
  <c r="H179" i="49"/>
  <c r="J272" i="49"/>
  <c r="C152" i="49"/>
  <c r="F181" i="49"/>
  <c r="L181" i="49"/>
  <c r="L51" i="49" s="1"/>
  <c r="K211" i="49"/>
  <c r="K181" i="49" s="1"/>
  <c r="K272" i="49"/>
  <c r="I162" i="49"/>
  <c r="D174" i="49"/>
  <c r="F178" i="49"/>
  <c r="F174" i="49" s="1"/>
  <c r="D187" i="49"/>
  <c r="D211" i="49"/>
  <c r="I214" i="49"/>
  <c r="I227" i="49"/>
  <c r="H227" i="49" s="1"/>
  <c r="I233" i="49"/>
  <c r="H268" i="49"/>
  <c r="I269" i="49"/>
  <c r="H170" i="49"/>
  <c r="H192" i="49"/>
  <c r="H203" i="49"/>
  <c r="I245" i="49"/>
  <c r="H245" i="49" s="1"/>
  <c r="D253" i="49"/>
  <c r="I257" i="49"/>
  <c r="H257" i="49" s="1"/>
  <c r="I241" i="49"/>
  <c r="I263" i="49"/>
  <c r="H263" i="49" s="1"/>
  <c r="G272" i="49" l="1"/>
  <c r="G181" i="49"/>
  <c r="G51" i="49" s="1"/>
  <c r="G50" i="49" s="1"/>
  <c r="C211" i="49"/>
  <c r="I253" i="49"/>
  <c r="F272" i="49"/>
  <c r="K51" i="49"/>
  <c r="K50" i="49" s="1"/>
  <c r="F51" i="49"/>
  <c r="F273" i="49" s="1"/>
  <c r="I182" i="49"/>
  <c r="C187" i="48"/>
  <c r="C54" i="48"/>
  <c r="G51" i="48"/>
  <c r="G273" i="48" s="1"/>
  <c r="F181" i="47"/>
  <c r="C83" i="47"/>
  <c r="F75" i="47"/>
  <c r="H161" i="47"/>
  <c r="G52" i="47"/>
  <c r="G51" i="47" s="1"/>
  <c r="K52" i="46"/>
  <c r="K51" i="46" s="1"/>
  <c r="K50" i="46" s="1"/>
  <c r="K272" i="46"/>
  <c r="J181" i="46"/>
  <c r="L272" i="46"/>
  <c r="L51" i="46"/>
  <c r="H211" i="46"/>
  <c r="L50" i="45"/>
  <c r="L273" i="45"/>
  <c r="I75" i="45"/>
  <c r="K51" i="45"/>
  <c r="K50" i="45" s="1"/>
  <c r="L50" i="48"/>
  <c r="L273" i="48"/>
  <c r="L50" i="49"/>
  <c r="L273" i="49"/>
  <c r="F50" i="49"/>
  <c r="E181" i="47"/>
  <c r="E272" i="46"/>
  <c r="G50" i="48"/>
  <c r="K272" i="47"/>
  <c r="K52" i="47"/>
  <c r="K51" i="47" s="1"/>
  <c r="K50" i="47" s="1"/>
  <c r="E272" i="48"/>
  <c r="L50" i="46"/>
  <c r="L273" i="46"/>
  <c r="G50" i="45"/>
  <c r="G273" i="45"/>
  <c r="H241" i="49"/>
  <c r="I240" i="49"/>
  <c r="H240" i="49" s="1"/>
  <c r="C174" i="49"/>
  <c r="I174" i="49"/>
  <c r="H174" i="49" s="1"/>
  <c r="I76" i="49"/>
  <c r="H77" i="49"/>
  <c r="I120" i="49"/>
  <c r="H120" i="49" s="1"/>
  <c r="E53" i="49"/>
  <c r="E75" i="48"/>
  <c r="E52" i="48" s="1"/>
  <c r="E181" i="48"/>
  <c r="J160" i="48"/>
  <c r="J52" i="48" s="1"/>
  <c r="J51" i="48" s="1"/>
  <c r="H161" i="48"/>
  <c r="H76" i="48"/>
  <c r="I75" i="48"/>
  <c r="H75" i="48" s="1"/>
  <c r="K273" i="48"/>
  <c r="H26" i="48"/>
  <c r="C54" i="49"/>
  <c r="I211" i="48"/>
  <c r="H212" i="48"/>
  <c r="E53" i="47"/>
  <c r="E52" i="47" s="1"/>
  <c r="E211" i="46"/>
  <c r="C275" i="47"/>
  <c r="C274" i="47" s="1"/>
  <c r="I53" i="48"/>
  <c r="H160" i="47"/>
  <c r="C265" i="46"/>
  <c r="H187" i="47"/>
  <c r="H120" i="47"/>
  <c r="C54" i="47"/>
  <c r="E174" i="46"/>
  <c r="C174" i="46" s="1"/>
  <c r="C252" i="45"/>
  <c r="C211" i="46"/>
  <c r="I174" i="46"/>
  <c r="I75" i="46"/>
  <c r="H75" i="46" s="1"/>
  <c r="C265" i="45"/>
  <c r="I187" i="45"/>
  <c r="C20" i="45"/>
  <c r="K26" i="45"/>
  <c r="I54" i="46"/>
  <c r="D52" i="45"/>
  <c r="H233" i="49"/>
  <c r="I232" i="49"/>
  <c r="H232" i="49" s="1"/>
  <c r="C187" i="49"/>
  <c r="D182" i="49"/>
  <c r="H162" i="49"/>
  <c r="I161" i="49"/>
  <c r="H153" i="49"/>
  <c r="I152" i="49"/>
  <c r="H152" i="49" s="1"/>
  <c r="C182" i="48"/>
  <c r="D181" i="48"/>
  <c r="C252" i="46"/>
  <c r="H54" i="48"/>
  <c r="C20" i="47"/>
  <c r="J272" i="47"/>
  <c r="L181" i="47"/>
  <c r="L51" i="47" s="1"/>
  <c r="J52" i="47"/>
  <c r="J51" i="47" s="1"/>
  <c r="I75" i="47"/>
  <c r="H75" i="47" s="1"/>
  <c r="C212" i="46"/>
  <c r="H69" i="46"/>
  <c r="J67" i="46"/>
  <c r="C53" i="46"/>
  <c r="D52" i="46"/>
  <c r="C20" i="46"/>
  <c r="C152" i="46"/>
  <c r="E75" i="45"/>
  <c r="C54" i="46"/>
  <c r="H211" i="45"/>
  <c r="H53" i="45"/>
  <c r="I52" i="45"/>
  <c r="D252" i="49"/>
  <c r="C253" i="49"/>
  <c r="H182" i="49"/>
  <c r="C178" i="49"/>
  <c r="G273" i="49"/>
  <c r="C76" i="49"/>
  <c r="D75" i="49"/>
  <c r="C75" i="49" s="1"/>
  <c r="F181" i="48"/>
  <c r="F51" i="48" s="1"/>
  <c r="C53" i="48"/>
  <c r="I182" i="48"/>
  <c r="H187" i="48"/>
  <c r="D265" i="47"/>
  <c r="C265" i="47" s="1"/>
  <c r="C266" i="47"/>
  <c r="C240" i="47"/>
  <c r="I211" i="47"/>
  <c r="H212" i="47"/>
  <c r="H182" i="47"/>
  <c r="C53" i="47"/>
  <c r="E181" i="46"/>
  <c r="E52" i="46"/>
  <c r="E211" i="45"/>
  <c r="E181" i="45" s="1"/>
  <c r="L272" i="47"/>
  <c r="C266" i="46"/>
  <c r="D181" i="45"/>
  <c r="C182" i="45"/>
  <c r="H76" i="46"/>
  <c r="D272" i="45"/>
  <c r="J75" i="45"/>
  <c r="J52" i="45" s="1"/>
  <c r="J51" i="45" s="1"/>
  <c r="F51" i="45"/>
  <c r="H253" i="49"/>
  <c r="I252" i="49"/>
  <c r="H252" i="49" s="1"/>
  <c r="H269" i="49"/>
  <c r="H214" i="49"/>
  <c r="I212" i="49"/>
  <c r="I265" i="49"/>
  <c r="H265" i="49" s="1"/>
  <c r="H266" i="49"/>
  <c r="I275" i="49"/>
  <c r="I274" i="49" s="1"/>
  <c r="I54" i="49"/>
  <c r="H55" i="49"/>
  <c r="K273" i="49"/>
  <c r="H26" i="49"/>
  <c r="C211" i="48"/>
  <c r="C85" i="48"/>
  <c r="D83" i="48"/>
  <c r="C53" i="49"/>
  <c r="H120" i="48"/>
  <c r="D75" i="47"/>
  <c r="H26" i="47"/>
  <c r="H182" i="46"/>
  <c r="I181" i="46"/>
  <c r="H181" i="46" s="1"/>
  <c r="D211" i="47"/>
  <c r="H53" i="47"/>
  <c r="C275" i="46"/>
  <c r="C274" i="46" s="1"/>
  <c r="C76" i="47"/>
  <c r="C187" i="46"/>
  <c r="D182" i="46"/>
  <c r="K273" i="46"/>
  <c r="H26" i="46"/>
  <c r="C266" i="45"/>
  <c r="C75" i="45"/>
  <c r="E53" i="45"/>
  <c r="F51" i="46"/>
  <c r="C212" i="45"/>
  <c r="C275" i="45"/>
  <c r="C274" i="45" s="1"/>
  <c r="D52" i="49" l="1"/>
  <c r="K273" i="47"/>
  <c r="G50" i="47"/>
  <c r="G273" i="47"/>
  <c r="C75" i="47"/>
  <c r="E51" i="47"/>
  <c r="E273" i="47" s="1"/>
  <c r="F272" i="47"/>
  <c r="F52" i="47"/>
  <c r="F51" i="47" s="1"/>
  <c r="E51" i="46"/>
  <c r="C181" i="45"/>
  <c r="E52" i="45"/>
  <c r="E51" i="45" s="1"/>
  <c r="E273" i="45" s="1"/>
  <c r="F50" i="48"/>
  <c r="F273" i="48"/>
  <c r="J24" i="48"/>
  <c r="J20" i="48" s="1"/>
  <c r="J50" i="48"/>
  <c r="L50" i="47"/>
  <c r="L273" i="47"/>
  <c r="C272" i="46"/>
  <c r="D181" i="46"/>
  <c r="C181" i="46" s="1"/>
  <c r="C182" i="46"/>
  <c r="D272" i="46"/>
  <c r="F50" i="46"/>
  <c r="F273" i="46"/>
  <c r="I52" i="47"/>
  <c r="C83" i="48"/>
  <c r="D75" i="48"/>
  <c r="F50" i="45"/>
  <c r="F273" i="45"/>
  <c r="H52" i="45"/>
  <c r="K273" i="45"/>
  <c r="H26" i="45"/>
  <c r="K20" i="45"/>
  <c r="E51" i="48"/>
  <c r="H76" i="49"/>
  <c r="I75" i="49"/>
  <c r="H75" i="49" s="1"/>
  <c r="E272" i="47"/>
  <c r="C211" i="47"/>
  <c r="C272" i="47" s="1"/>
  <c r="D181" i="47"/>
  <c r="C181" i="47" s="1"/>
  <c r="D272" i="47"/>
  <c r="J24" i="45"/>
  <c r="J20" i="45" s="1"/>
  <c r="J50" i="45"/>
  <c r="D52" i="47"/>
  <c r="H275" i="49"/>
  <c r="H274" i="49" s="1"/>
  <c r="C52" i="46"/>
  <c r="C182" i="49"/>
  <c r="D181" i="49"/>
  <c r="C181" i="49" s="1"/>
  <c r="C53" i="45"/>
  <c r="H174" i="46"/>
  <c r="E50" i="47"/>
  <c r="E52" i="49"/>
  <c r="E51" i="49" s="1"/>
  <c r="E272" i="49"/>
  <c r="E272" i="45"/>
  <c r="H54" i="49"/>
  <c r="I53" i="49"/>
  <c r="H212" i="49"/>
  <c r="I211" i="49"/>
  <c r="E273" i="46"/>
  <c r="E50" i="46"/>
  <c r="H211" i="47"/>
  <c r="H272" i="47" s="1"/>
  <c r="I272" i="47"/>
  <c r="C181" i="48"/>
  <c r="C52" i="45"/>
  <c r="D51" i="45"/>
  <c r="H187" i="45"/>
  <c r="I182" i="45"/>
  <c r="H53" i="48"/>
  <c r="I52" i="48"/>
  <c r="H160" i="48"/>
  <c r="J272" i="48"/>
  <c r="J272" i="45"/>
  <c r="H75" i="45"/>
  <c r="I181" i="47"/>
  <c r="H181" i="47" s="1"/>
  <c r="H182" i="48"/>
  <c r="I181" i="48"/>
  <c r="H181" i="48" s="1"/>
  <c r="C252" i="49"/>
  <c r="D272" i="49"/>
  <c r="C211" i="45"/>
  <c r="H67" i="46"/>
  <c r="J53" i="46"/>
  <c r="J24" i="47"/>
  <c r="J20" i="47" s="1"/>
  <c r="J50" i="47"/>
  <c r="H161" i="49"/>
  <c r="I160" i="49"/>
  <c r="H160" i="49" s="1"/>
  <c r="H54" i="46"/>
  <c r="I53" i="46"/>
  <c r="H211" i="48"/>
  <c r="I272" i="48"/>
  <c r="I272" i="49" l="1"/>
  <c r="D51" i="49"/>
  <c r="C51" i="49" s="1"/>
  <c r="C272" i="49"/>
  <c r="F50" i="47"/>
  <c r="F273" i="47"/>
  <c r="J273" i="47"/>
  <c r="D51" i="46"/>
  <c r="E50" i="45"/>
  <c r="E273" i="48"/>
  <c r="E50" i="48"/>
  <c r="D273" i="49"/>
  <c r="C75" i="48"/>
  <c r="C272" i="48" s="1"/>
  <c r="D272" i="48"/>
  <c r="D52" i="48"/>
  <c r="I52" i="46"/>
  <c r="H53" i="46"/>
  <c r="H272" i="46" s="1"/>
  <c r="C272" i="45"/>
  <c r="H182" i="45"/>
  <c r="H272" i="45" s="1"/>
  <c r="I181" i="45"/>
  <c r="I272" i="45"/>
  <c r="I272" i="46"/>
  <c r="C52" i="47"/>
  <c r="D51" i="47"/>
  <c r="H52" i="47"/>
  <c r="I51" i="47"/>
  <c r="J273" i="48"/>
  <c r="C52" i="49"/>
  <c r="E273" i="49"/>
  <c r="E50" i="49"/>
  <c r="H211" i="49"/>
  <c r="I181" i="49"/>
  <c r="H181" i="49" s="1"/>
  <c r="D273" i="46"/>
  <c r="C273" i="46" s="1"/>
  <c r="C51" i="46"/>
  <c r="D50" i="46"/>
  <c r="C50" i="46" s="1"/>
  <c r="H272" i="48"/>
  <c r="J52" i="46"/>
  <c r="J51" i="46" s="1"/>
  <c r="J272" i="46"/>
  <c r="H52" i="48"/>
  <c r="I51" i="48"/>
  <c r="D50" i="45"/>
  <c r="C50" i="45" s="1"/>
  <c r="D273" i="45"/>
  <c r="C273" i="45" s="1"/>
  <c r="C51" i="45"/>
  <c r="I52" i="49"/>
  <c r="H53" i="49"/>
  <c r="J273" i="45"/>
  <c r="D50" i="49" l="1"/>
  <c r="C50" i="49" s="1"/>
  <c r="J24" i="46"/>
  <c r="J20" i="46" s="1"/>
  <c r="J50" i="46"/>
  <c r="I50" i="47"/>
  <c r="H50" i="47" s="1"/>
  <c r="I24" i="47"/>
  <c r="I273" i="47" s="1"/>
  <c r="H273" i="47" s="1"/>
  <c r="H51" i="47"/>
  <c r="C273" i="49"/>
  <c r="I51" i="49"/>
  <c r="H52" i="49"/>
  <c r="I24" i="48"/>
  <c r="I273" i="48" s="1"/>
  <c r="H273" i="48" s="1"/>
  <c r="H51" i="48"/>
  <c r="I50" i="48"/>
  <c r="H50" i="48" s="1"/>
  <c r="C51" i="47"/>
  <c r="D273" i="47"/>
  <c r="C273" i="47" s="1"/>
  <c r="D50" i="47"/>
  <c r="C50" i="47" s="1"/>
  <c r="H181" i="45"/>
  <c r="I51" i="45"/>
  <c r="H52" i="46"/>
  <c r="I51" i="46"/>
  <c r="H272" i="49"/>
  <c r="C52" i="48"/>
  <c r="D51" i="48"/>
  <c r="J273" i="46" l="1"/>
  <c r="D50" i="48"/>
  <c r="C50" i="48" s="1"/>
  <c r="D273" i="48"/>
  <c r="C273" i="48" s="1"/>
  <c r="C51" i="48"/>
  <c r="H51" i="45"/>
  <c r="I24" i="45"/>
  <c r="I50" i="45"/>
  <c r="H50" i="45" s="1"/>
  <c r="I20" i="48"/>
  <c r="H20" i="48" s="1"/>
  <c r="H24" i="48"/>
  <c r="I20" i="47"/>
  <c r="H20" i="47" s="1"/>
  <c r="H24" i="47"/>
  <c r="I50" i="46"/>
  <c r="H50" i="46" s="1"/>
  <c r="I24" i="46"/>
  <c r="H51" i="46"/>
  <c r="I50" i="49"/>
  <c r="H50" i="49" s="1"/>
  <c r="I24" i="49"/>
  <c r="H51" i="49"/>
  <c r="H24" i="49" l="1"/>
  <c r="I20" i="49"/>
  <c r="H20" i="49" s="1"/>
  <c r="I20" i="46"/>
  <c r="H20" i="46" s="1"/>
  <c r="H24" i="46"/>
  <c r="I20" i="45"/>
  <c r="H20" i="45" s="1"/>
  <c r="H24" i="45"/>
  <c r="I273" i="49"/>
  <c r="H273" i="49" s="1"/>
  <c r="I273" i="46"/>
  <c r="H273" i="46" s="1"/>
  <c r="I273" i="45"/>
  <c r="H273" i="45" s="1"/>
  <c r="H284" i="44" l="1"/>
  <c r="C284" i="44"/>
  <c r="H283" i="44"/>
  <c r="C283" i="44"/>
  <c r="H282" i="44"/>
  <c r="C282" i="44"/>
  <c r="H281" i="44"/>
  <c r="C281" i="44"/>
  <c r="H280" i="44"/>
  <c r="C280" i="44"/>
  <c r="H279" i="44"/>
  <c r="C279" i="44"/>
  <c r="H278" i="44"/>
  <c r="C278" i="44"/>
  <c r="H277" i="44"/>
  <c r="H276" i="44" s="1"/>
  <c r="C277" i="44"/>
  <c r="L276" i="44"/>
  <c r="K276" i="44"/>
  <c r="J276" i="44"/>
  <c r="I276" i="44"/>
  <c r="G276" i="44"/>
  <c r="F276" i="44"/>
  <c r="E276" i="44"/>
  <c r="D276" i="44"/>
  <c r="H271" i="44"/>
  <c r="C271" i="44"/>
  <c r="H270" i="44"/>
  <c r="C270" i="44"/>
  <c r="L269" i="44"/>
  <c r="K269" i="44"/>
  <c r="J269" i="44"/>
  <c r="I269" i="44"/>
  <c r="G269" i="44"/>
  <c r="F269" i="44"/>
  <c r="E269" i="44"/>
  <c r="D269" i="44"/>
  <c r="C269" i="44"/>
  <c r="H268" i="44"/>
  <c r="C268" i="44"/>
  <c r="L267" i="44"/>
  <c r="K267" i="44"/>
  <c r="K266" i="44" s="1"/>
  <c r="J267" i="44"/>
  <c r="J266" i="44" s="1"/>
  <c r="J265" i="44" s="1"/>
  <c r="I267" i="44"/>
  <c r="G267" i="44"/>
  <c r="G266" i="44" s="1"/>
  <c r="F267" i="44"/>
  <c r="F266" i="44" s="1"/>
  <c r="F265" i="44" s="1"/>
  <c r="E267" i="44"/>
  <c r="C267" i="44" s="1"/>
  <c r="D267" i="44"/>
  <c r="L266" i="44"/>
  <c r="L265" i="44" s="1"/>
  <c r="I266" i="44"/>
  <c r="D266" i="44"/>
  <c r="D265" i="44" s="1"/>
  <c r="K265" i="44"/>
  <c r="G265" i="44"/>
  <c r="H264" i="44"/>
  <c r="C264" i="44"/>
  <c r="L263" i="44"/>
  <c r="K263" i="44"/>
  <c r="J263" i="44"/>
  <c r="I263" i="44"/>
  <c r="G263" i="44"/>
  <c r="F263" i="44"/>
  <c r="E263" i="44"/>
  <c r="D263" i="44"/>
  <c r="C263" i="44"/>
  <c r="L262" i="44"/>
  <c r="K262" i="44" s="1"/>
  <c r="H261" i="44"/>
  <c r="C261" i="44"/>
  <c r="H260" i="44"/>
  <c r="C260" i="44"/>
  <c r="H259" i="44"/>
  <c r="C259" i="44"/>
  <c r="H258" i="44"/>
  <c r="C258" i="44"/>
  <c r="L257" i="44"/>
  <c r="L253" i="44" s="1"/>
  <c r="L252" i="44" s="1"/>
  <c r="K257" i="44"/>
  <c r="J257" i="44"/>
  <c r="I257" i="44"/>
  <c r="G257" i="44"/>
  <c r="F257" i="44"/>
  <c r="E257" i="44"/>
  <c r="D257" i="44"/>
  <c r="C257" i="44"/>
  <c r="H256" i="44"/>
  <c r="C256" i="44"/>
  <c r="H255" i="44"/>
  <c r="C255" i="44"/>
  <c r="H254" i="44"/>
  <c r="C254" i="44"/>
  <c r="H251" i="44"/>
  <c r="C251" i="44"/>
  <c r="L250" i="44"/>
  <c r="K250" i="44"/>
  <c r="J250" i="44"/>
  <c r="I250" i="44"/>
  <c r="G250" i="44"/>
  <c r="F250" i="44"/>
  <c r="E250" i="44"/>
  <c r="D250" i="44"/>
  <c r="H249" i="44"/>
  <c r="C249" i="44"/>
  <c r="H248" i="44"/>
  <c r="C248" i="44"/>
  <c r="H247" i="44"/>
  <c r="C247" i="44"/>
  <c r="H246" i="44"/>
  <c r="C246" i="44"/>
  <c r="L245" i="44"/>
  <c r="K245" i="44"/>
  <c r="J245" i="44"/>
  <c r="I245" i="44"/>
  <c r="G245" i="44"/>
  <c r="F245" i="44"/>
  <c r="E245" i="44"/>
  <c r="D245" i="44"/>
  <c r="C245" i="44"/>
  <c r="H244" i="44"/>
  <c r="C244" i="44"/>
  <c r="H243" i="44"/>
  <c r="C243" i="44"/>
  <c r="H242" i="44"/>
  <c r="C242" i="44"/>
  <c r="L241" i="44"/>
  <c r="K241" i="44"/>
  <c r="K240" i="44" s="1"/>
  <c r="J241" i="44"/>
  <c r="I241" i="44"/>
  <c r="G241" i="44"/>
  <c r="F241" i="44"/>
  <c r="F240" i="44" s="1"/>
  <c r="E241" i="44"/>
  <c r="D241" i="44"/>
  <c r="C241" i="44" s="1"/>
  <c r="L240" i="44"/>
  <c r="J240" i="44"/>
  <c r="I240" i="44"/>
  <c r="E240" i="44"/>
  <c r="D240" i="44"/>
  <c r="H239" i="44"/>
  <c r="C239" i="44"/>
  <c r="H238" i="44"/>
  <c r="C238" i="44"/>
  <c r="H237" i="44"/>
  <c r="C237" i="44"/>
  <c r="H236" i="44"/>
  <c r="C236" i="44"/>
  <c r="H235" i="44"/>
  <c r="C235" i="44"/>
  <c r="H234" i="44"/>
  <c r="C234" i="44"/>
  <c r="L233" i="44"/>
  <c r="L232" i="44" s="1"/>
  <c r="K233" i="44"/>
  <c r="J233" i="44"/>
  <c r="J232" i="44" s="1"/>
  <c r="J211" i="44" s="1"/>
  <c r="I233" i="44"/>
  <c r="G233" i="44"/>
  <c r="G232" i="44" s="1"/>
  <c r="F233" i="44"/>
  <c r="E233" i="44"/>
  <c r="D233" i="44"/>
  <c r="D232" i="44" s="1"/>
  <c r="C233" i="44"/>
  <c r="I232" i="44"/>
  <c r="F232" i="44"/>
  <c r="E232" i="44"/>
  <c r="H231" i="44"/>
  <c r="C231" i="44"/>
  <c r="H230" i="44"/>
  <c r="C230" i="44"/>
  <c r="H229" i="44"/>
  <c r="C229" i="44"/>
  <c r="H228" i="44"/>
  <c r="C228" i="44"/>
  <c r="L227" i="44"/>
  <c r="K227" i="44"/>
  <c r="J227" i="44"/>
  <c r="I227" i="44"/>
  <c r="H227" i="44" s="1"/>
  <c r="G227" i="44"/>
  <c r="F227" i="44"/>
  <c r="E227" i="44"/>
  <c r="D227" i="44"/>
  <c r="C227" i="44" s="1"/>
  <c r="H226" i="44"/>
  <c r="C226" i="44"/>
  <c r="H225" i="44"/>
  <c r="C225" i="44"/>
  <c r="H224" i="44"/>
  <c r="C224" i="44"/>
  <c r="H223" i="44"/>
  <c r="C223" i="44"/>
  <c r="H222" i="44"/>
  <c r="C222" i="44"/>
  <c r="H221" i="44"/>
  <c r="C221" i="44"/>
  <c r="H220" i="44"/>
  <c r="C220" i="44"/>
  <c r="L219" i="44"/>
  <c r="K219" i="44"/>
  <c r="J219" i="44"/>
  <c r="I219" i="44"/>
  <c r="G219" i="44"/>
  <c r="F219" i="44"/>
  <c r="E219" i="44"/>
  <c r="D219" i="44"/>
  <c r="C219" i="44"/>
  <c r="H218" i="44"/>
  <c r="C218" i="44"/>
  <c r="H217" i="44"/>
  <c r="C217" i="44"/>
  <c r="L216" i="44"/>
  <c r="K216" i="44"/>
  <c r="J216" i="44"/>
  <c r="I216" i="44"/>
  <c r="H216" i="44" s="1"/>
  <c r="G216" i="44"/>
  <c r="F216" i="44"/>
  <c r="E216" i="44"/>
  <c r="D216" i="44"/>
  <c r="H215" i="44"/>
  <c r="C215" i="44"/>
  <c r="L214" i="44"/>
  <c r="K214" i="44"/>
  <c r="J214" i="44"/>
  <c r="I214" i="44"/>
  <c r="G214" i="44"/>
  <c r="F214" i="44"/>
  <c r="F212" i="44" s="1"/>
  <c r="E214" i="44"/>
  <c r="D214" i="44"/>
  <c r="H213" i="44"/>
  <c r="C213" i="44"/>
  <c r="L212" i="44"/>
  <c r="J212" i="44"/>
  <c r="E212" i="44"/>
  <c r="D212" i="44"/>
  <c r="H210" i="44"/>
  <c r="C210" i="44"/>
  <c r="H209" i="44"/>
  <c r="C209" i="44"/>
  <c r="L208" i="44"/>
  <c r="K208" i="44"/>
  <c r="J208" i="44"/>
  <c r="I208" i="44"/>
  <c r="G208" i="44"/>
  <c r="F208" i="44"/>
  <c r="E208" i="44"/>
  <c r="D208" i="44"/>
  <c r="H207" i="44"/>
  <c r="C207" i="44"/>
  <c r="H206" i="44"/>
  <c r="C206" i="44"/>
  <c r="I205" i="44"/>
  <c r="H205" i="44"/>
  <c r="C205" i="44"/>
  <c r="H204" i="44"/>
  <c r="C204" i="44"/>
  <c r="H203" i="44"/>
  <c r="C203" i="44"/>
  <c r="H202" i="44"/>
  <c r="C202" i="44"/>
  <c r="H201" i="44"/>
  <c r="C201" i="44"/>
  <c r="H200" i="44"/>
  <c r="C200" i="44"/>
  <c r="L199" i="44"/>
  <c r="K199" i="44"/>
  <c r="J199" i="44"/>
  <c r="I199" i="44"/>
  <c r="H199" i="44" s="1"/>
  <c r="G199" i="44"/>
  <c r="F199" i="44"/>
  <c r="E199" i="44"/>
  <c r="D199" i="44"/>
  <c r="H198" i="44"/>
  <c r="C198" i="44"/>
  <c r="H197" i="44"/>
  <c r="C197" i="44"/>
  <c r="H196" i="44"/>
  <c r="C196" i="44"/>
  <c r="H195" i="44"/>
  <c r="C195" i="44"/>
  <c r="H194" i="44"/>
  <c r="C194" i="44"/>
  <c r="H193" i="44"/>
  <c r="C193" i="44"/>
  <c r="H192" i="44"/>
  <c r="C192" i="44"/>
  <c r="H191" i="44"/>
  <c r="C191" i="44"/>
  <c r="H190" i="44"/>
  <c r="C190" i="44"/>
  <c r="H189" i="44"/>
  <c r="C189" i="44"/>
  <c r="L188" i="44"/>
  <c r="K188" i="44"/>
  <c r="J188" i="44"/>
  <c r="I188" i="44"/>
  <c r="G188" i="44"/>
  <c r="F188" i="44"/>
  <c r="F187" i="44" s="1"/>
  <c r="E188" i="44"/>
  <c r="D188" i="44"/>
  <c r="L187" i="44"/>
  <c r="K187" i="44"/>
  <c r="G187" i="44"/>
  <c r="D187" i="44"/>
  <c r="H186" i="44"/>
  <c r="C186" i="44"/>
  <c r="H185" i="44"/>
  <c r="C185" i="44"/>
  <c r="H184" i="44"/>
  <c r="C184" i="44"/>
  <c r="L183" i="44"/>
  <c r="K183" i="44"/>
  <c r="J183" i="44"/>
  <c r="I183" i="44"/>
  <c r="H183" i="44"/>
  <c r="G183" i="44"/>
  <c r="G182" i="44" s="1"/>
  <c r="F183" i="44"/>
  <c r="E183" i="44"/>
  <c r="D183" i="44"/>
  <c r="K182" i="44"/>
  <c r="F182" i="44"/>
  <c r="H180" i="44"/>
  <c r="C180" i="44"/>
  <c r="L179" i="44"/>
  <c r="L178" i="44" s="1"/>
  <c r="K179" i="44"/>
  <c r="J179" i="44"/>
  <c r="I179" i="44"/>
  <c r="H179" i="44" s="1"/>
  <c r="G179" i="44"/>
  <c r="F179" i="44"/>
  <c r="E179" i="44"/>
  <c r="D179" i="44"/>
  <c r="K178" i="44"/>
  <c r="J178" i="44"/>
  <c r="H178" i="44" s="1"/>
  <c r="I178" i="44"/>
  <c r="G178" i="44"/>
  <c r="F178" i="44"/>
  <c r="E178" i="44"/>
  <c r="H177" i="44"/>
  <c r="C177" i="44"/>
  <c r="H176" i="44"/>
  <c r="C176" i="44"/>
  <c r="L175" i="44"/>
  <c r="L174" i="44" s="1"/>
  <c r="K175" i="44"/>
  <c r="J175" i="44"/>
  <c r="I175" i="44"/>
  <c r="H175" i="44"/>
  <c r="G175" i="44"/>
  <c r="F175" i="44"/>
  <c r="E175" i="44"/>
  <c r="D175" i="44"/>
  <c r="K174" i="44"/>
  <c r="J174" i="44"/>
  <c r="H174" i="44" s="1"/>
  <c r="I174" i="44"/>
  <c r="G174" i="44"/>
  <c r="E174" i="44"/>
  <c r="H173" i="44"/>
  <c r="C173" i="44"/>
  <c r="H172" i="44"/>
  <c r="C172" i="44"/>
  <c r="L171" i="44"/>
  <c r="K171" i="44"/>
  <c r="J171" i="44"/>
  <c r="I171" i="44"/>
  <c r="H171" i="44"/>
  <c r="G171" i="44"/>
  <c r="F171" i="44"/>
  <c r="E171" i="44"/>
  <c r="D171" i="44"/>
  <c r="C171" i="44" s="1"/>
  <c r="H170" i="44"/>
  <c r="C170" i="44"/>
  <c r="H169" i="44"/>
  <c r="C169" i="44"/>
  <c r="H168" i="44"/>
  <c r="C168" i="44"/>
  <c r="H167" i="44"/>
  <c r="C167" i="44"/>
  <c r="L166" i="44"/>
  <c r="K166" i="44"/>
  <c r="J166" i="44"/>
  <c r="I166" i="44"/>
  <c r="G166" i="44"/>
  <c r="F166" i="44"/>
  <c r="E166" i="44"/>
  <c r="D166" i="44"/>
  <c r="C166" i="44" s="1"/>
  <c r="H165" i="44"/>
  <c r="C165" i="44"/>
  <c r="H164" i="44"/>
  <c r="C164" i="44"/>
  <c r="H163" i="44"/>
  <c r="C163" i="44"/>
  <c r="L162" i="44"/>
  <c r="K162" i="44"/>
  <c r="J162" i="44"/>
  <c r="I162" i="44"/>
  <c r="G162" i="44"/>
  <c r="F162" i="44"/>
  <c r="F161" i="44" s="1"/>
  <c r="F160" i="44" s="1"/>
  <c r="E162" i="44"/>
  <c r="D162" i="44"/>
  <c r="L161" i="44"/>
  <c r="L160" i="44" s="1"/>
  <c r="K161" i="44"/>
  <c r="K160" i="44" s="1"/>
  <c r="I161" i="44"/>
  <c r="G161" i="44"/>
  <c r="E161" i="44"/>
  <c r="D161" i="44"/>
  <c r="I160" i="44"/>
  <c r="G160" i="44"/>
  <c r="E160" i="44"/>
  <c r="H159" i="44"/>
  <c r="C159" i="44"/>
  <c r="H158" i="44"/>
  <c r="C158" i="44"/>
  <c r="H157" i="44"/>
  <c r="C157" i="44"/>
  <c r="L156" i="44"/>
  <c r="K156" i="44" s="1"/>
  <c r="K153" i="44" s="1"/>
  <c r="K152" i="44" s="1"/>
  <c r="J156" i="44"/>
  <c r="H155" i="44"/>
  <c r="C155" i="44"/>
  <c r="H154" i="44"/>
  <c r="C154" i="44"/>
  <c r="H151" i="44"/>
  <c r="C151" i="44"/>
  <c r="H150" i="44"/>
  <c r="C150" i="44"/>
  <c r="H149" i="44"/>
  <c r="C149" i="44"/>
  <c r="H148" i="44"/>
  <c r="C148" i="44"/>
  <c r="L147" i="44"/>
  <c r="K147" i="44"/>
  <c r="J147" i="44"/>
  <c r="I147" i="44"/>
  <c r="H147" i="44"/>
  <c r="G147" i="44"/>
  <c r="F147" i="44"/>
  <c r="E147" i="44"/>
  <c r="D147" i="44"/>
  <c r="H146" i="44"/>
  <c r="C146" i="44"/>
  <c r="H145" i="44"/>
  <c r="C145" i="44"/>
  <c r="H144" i="44"/>
  <c r="C144" i="44"/>
  <c r="H143" i="44"/>
  <c r="C143" i="44"/>
  <c r="H142" i="44"/>
  <c r="C142" i="44"/>
  <c r="H141" i="44"/>
  <c r="C141" i="44"/>
  <c r="I140" i="44"/>
  <c r="H140" i="44" s="1"/>
  <c r="C140" i="44"/>
  <c r="H139" i="44"/>
  <c r="C139" i="44"/>
  <c r="L138" i="44"/>
  <c r="K138" i="44"/>
  <c r="J138" i="44"/>
  <c r="I138" i="44"/>
  <c r="G138" i="44"/>
  <c r="F138" i="44"/>
  <c r="E138" i="44"/>
  <c r="D138" i="44"/>
  <c r="C138" i="44" s="1"/>
  <c r="H137" i="44"/>
  <c r="C137" i="44"/>
  <c r="H136" i="44"/>
  <c r="C136" i="44"/>
  <c r="H135" i="44"/>
  <c r="C135" i="44"/>
  <c r="L134" i="44"/>
  <c r="K134" i="44"/>
  <c r="J134" i="44"/>
  <c r="I134" i="44"/>
  <c r="G134" i="44"/>
  <c r="F134" i="44"/>
  <c r="C134" i="44" s="1"/>
  <c r="E134" i="44"/>
  <c r="D134" i="44"/>
  <c r="H133" i="44"/>
  <c r="C133" i="44"/>
  <c r="H132" i="44"/>
  <c r="C132" i="44"/>
  <c r="L131" i="44"/>
  <c r="K131" i="44"/>
  <c r="J131" i="44"/>
  <c r="I131" i="44"/>
  <c r="G131" i="44"/>
  <c r="F131" i="44"/>
  <c r="E131" i="44"/>
  <c r="D131" i="44"/>
  <c r="H130" i="44"/>
  <c r="C130" i="44"/>
  <c r="H129" i="44"/>
  <c r="C129" i="44"/>
  <c r="H128" i="44"/>
  <c r="C128" i="44"/>
  <c r="H127" i="44"/>
  <c r="C127" i="44"/>
  <c r="L126" i="44"/>
  <c r="K126" i="44"/>
  <c r="J126" i="44"/>
  <c r="I126" i="44"/>
  <c r="G126" i="44"/>
  <c r="G120" i="44" s="1"/>
  <c r="F126" i="44"/>
  <c r="E126" i="44"/>
  <c r="D126" i="44"/>
  <c r="C126" i="44"/>
  <c r="H125" i="44"/>
  <c r="C125" i="44"/>
  <c r="H124" i="44"/>
  <c r="C124" i="44"/>
  <c r="H123" i="44"/>
  <c r="C123" i="44"/>
  <c r="H122" i="44"/>
  <c r="C122" i="44"/>
  <c r="L121" i="44"/>
  <c r="K121" i="44"/>
  <c r="J121" i="44"/>
  <c r="J120" i="44" s="1"/>
  <c r="I121" i="44"/>
  <c r="G121" i="44"/>
  <c r="F121" i="44"/>
  <c r="E121" i="44"/>
  <c r="D121" i="44"/>
  <c r="F120" i="44"/>
  <c r="H119" i="44"/>
  <c r="C119" i="44"/>
  <c r="H118" i="44"/>
  <c r="C118" i="44"/>
  <c r="H117" i="44"/>
  <c r="C117" i="44"/>
  <c r="H116" i="44"/>
  <c r="C116" i="44"/>
  <c r="H115" i="44"/>
  <c r="C115" i="44"/>
  <c r="L114" i="44"/>
  <c r="K114" i="44"/>
  <c r="J114" i="44"/>
  <c r="I114" i="44"/>
  <c r="G114" i="44"/>
  <c r="F114" i="44"/>
  <c r="E114" i="44"/>
  <c r="D114" i="44"/>
  <c r="C114" i="44"/>
  <c r="I113" i="44"/>
  <c r="H113" i="44"/>
  <c r="C113" i="44"/>
  <c r="H112" i="44"/>
  <c r="C112" i="44"/>
  <c r="H111" i="44"/>
  <c r="C111" i="44"/>
  <c r="H110" i="44"/>
  <c r="C110" i="44"/>
  <c r="H109" i="44"/>
  <c r="C109" i="44"/>
  <c r="L108" i="44"/>
  <c r="K108" i="44"/>
  <c r="J108" i="44"/>
  <c r="I108" i="44"/>
  <c r="H108" i="44"/>
  <c r="G108" i="44"/>
  <c r="F108" i="44"/>
  <c r="E108" i="44"/>
  <c r="D108" i="44"/>
  <c r="C108" i="44" s="1"/>
  <c r="H107" i="44"/>
  <c r="C107" i="44"/>
  <c r="H106" i="44"/>
  <c r="C106" i="44"/>
  <c r="H105" i="44"/>
  <c r="C105" i="44"/>
  <c r="H104" i="44"/>
  <c r="C104" i="44"/>
  <c r="I103" i="44"/>
  <c r="H103" i="44"/>
  <c r="C103" i="44"/>
  <c r="H102" i="44"/>
  <c r="C102" i="44"/>
  <c r="H101" i="44"/>
  <c r="C101" i="44"/>
  <c r="H100" i="44"/>
  <c r="C100" i="44"/>
  <c r="L99" i="44"/>
  <c r="K99" i="44"/>
  <c r="J99" i="44"/>
  <c r="I99" i="44"/>
  <c r="G99" i="44"/>
  <c r="F99" i="44"/>
  <c r="E99" i="44"/>
  <c r="C99" i="44" s="1"/>
  <c r="D99" i="44"/>
  <c r="I98" i="44"/>
  <c r="H98" i="44"/>
  <c r="D98" i="44"/>
  <c r="D91" i="44" s="1"/>
  <c r="C98" i="44"/>
  <c r="H97" i="44"/>
  <c r="C97" i="44"/>
  <c r="H96" i="44"/>
  <c r="C96" i="44"/>
  <c r="H95" i="44"/>
  <c r="C95" i="44"/>
  <c r="H94" i="44"/>
  <c r="C94" i="44"/>
  <c r="H93" i="44"/>
  <c r="C93" i="44"/>
  <c r="H92" i="44"/>
  <c r="C92" i="44"/>
  <c r="L91" i="44"/>
  <c r="K91" i="44"/>
  <c r="J91" i="44"/>
  <c r="I91" i="44"/>
  <c r="G91" i="44"/>
  <c r="F91" i="44"/>
  <c r="E91" i="44"/>
  <c r="H90" i="44"/>
  <c r="C90" i="44"/>
  <c r="H89" i="44"/>
  <c r="C89" i="44"/>
  <c r="H88" i="44"/>
  <c r="C88" i="44"/>
  <c r="H87" i="44"/>
  <c r="C87" i="44"/>
  <c r="H86" i="44"/>
  <c r="C86" i="44"/>
  <c r="L85" i="44"/>
  <c r="K85" i="44"/>
  <c r="J85" i="44"/>
  <c r="I85" i="44"/>
  <c r="G85" i="44"/>
  <c r="F85" i="44"/>
  <c r="E85" i="44"/>
  <c r="D85" i="44"/>
  <c r="I84" i="44"/>
  <c r="H84" i="44"/>
  <c r="C84" i="44"/>
  <c r="J83" i="44"/>
  <c r="F83" i="44"/>
  <c r="H82" i="44"/>
  <c r="C82" i="44"/>
  <c r="H81" i="44"/>
  <c r="C81" i="44"/>
  <c r="L80" i="44"/>
  <c r="K80" i="44"/>
  <c r="J80" i="44"/>
  <c r="I80" i="44"/>
  <c r="H80" i="44" s="1"/>
  <c r="G80" i="44"/>
  <c r="F80" i="44"/>
  <c r="E80" i="44"/>
  <c r="D80" i="44"/>
  <c r="H79" i="44"/>
  <c r="C79" i="44"/>
  <c r="H78" i="44"/>
  <c r="C78" i="44"/>
  <c r="L77" i="44"/>
  <c r="K77" i="44"/>
  <c r="K76" i="44" s="1"/>
  <c r="J77" i="44"/>
  <c r="I77" i="44"/>
  <c r="G77" i="44"/>
  <c r="G76" i="44" s="1"/>
  <c r="F77" i="44"/>
  <c r="E77" i="44"/>
  <c r="E76" i="44" s="1"/>
  <c r="D77" i="44"/>
  <c r="I74" i="44"/>
  <c r="C74" i="44"/>
  <c r="H73" i="44"/>
  <c r="C73" i="44"/>
  <c r="H72" i="44"/>
  <c r="C72" i="44"/>
  <c r="H71" i="44"/>
  <c r="C71" i="44"/>
  <c r="I70" i="44"/>
  <c r="H70" i="44"/>
  <c r="C70" i="44"/>
  <c r="L69" i="44"/>
  <c r="L67" i="44" s="1"/>
  <c r="K69" i="44"/>
  <c r="K67" i="44" s="1"/>
  <c r="J69" i="44"/>
  <c r="G69" i="44"/>
  <c r="F69" i="44"/>
  <c r="E69" i="44"/>
  <c r="E67" i="44" s="1"/>
  <c r="D69" i="44"/>
  <c r="I68" i="44"/>
  <c r="H68" i="44"/>
  <c r="C68" i="44"/>
  <c r="J67" i="44"/>
  <c r="G67" i="44"/>
  <c r="F67" i="44"/>
  <c r="H66" i="44"/>
  <c r="C66" i="44"/>
  <c r="H65" i="44"/>
  <c r="C65" i="44"/>
  <c r="I64" i="44"/>
  <c r="H64" i="44"/>
  <c r="C64" i="44"/>
  <c r="H63" i="44"/>
  <c r="C63" i="44"/>
  <c r="H62" i="44"/>
  <c r="C62" i="44"/>
  <c r="H61" i="44"/>
  <c r="C61" i="44"/>
  <c r="H60" i="44"/>
  <c r="C60" i="44"/>
  <c r="H59" i="44"/>
  <c r="C59" i="44"/>
  <c r="L58" i="44"/>
  <c r="K58" i="44"/>
  <c r="J58" i="44"/>
  <c r="I58" i="44"/>
  <c r="H58" i="44"/>
  <c r="G58" i="44"/>
  <c r="F58" i="44"/>
  <c r="E58" i="44"/>
  <c r="D58" i="44"/>
  <c r="C58" i="44" s="1"/>
  <c r="H57" i="44"/>
  <c r="C57" i="44"/>
  <c r="H56" i="44"/>
  <c r="C56" i="44"/>
  <c r="L55" i="44"/>
  <c r="K55" i="44"/>
  <c r="J55" i="44"/>
  <c r="I55" i="44"/>
  <c r="I54" i="44" s="1"/>
  <c r="G55" i="44"/>
  <c r="G54" i="44" s="1"/>
  <c r="G53" i="44" s="1"/>
  <c r="F55" i="44"/>
  <c r="E55" i="44"/>
  <c r="D55" i="44"/>
  <c r="L54" i="44"/>
  <c r="L53" i="44" s="1"/>
  <c r="E54" i="44"/>
  <c r="D54" i="44"/>
  <c r="H47" i="44"/>
  <c r="C47" i="44"/>
  <c r="H46" i="44"/>
  <c r="C46" i="44"/>
  <c r="L45" i="44"/>
  <c r="H45" i="44"/>
  <c r="G45" i="44"/>
  <c r="C45" i="44"/>
  <c r="H44" i="44"/>
  <c r="C44" i="44"/>
  <c r="K43" i="44"/>
  <c r="J43" i="44"/>
  <c r="H43" i="44" s="1"/>
  <c r="I43" i="44"/>
  <c r="F43" i="44"/>
  <c r="E43" i="44"/>
  <c r="D43" i="44"/>
  <c r="H42" i="44"/>
  <c r="C42" i="44"/>
  <c r="I41" i="44"/>
  <c r="H41" i="44"/>
  <c r="D41" i="44"/>
  <c r="C41" i="44"/>
  <c r="H40" i="44"/>
  <c r="C40" i="44"/>
  <c r="H39" i="44"/>
  <c r="C39" i="44"/>
  <c r="H38" i="44"/>
  <c r="C38" i="44"/>
  <c r="H37" i="44"/>
  <c r="C37" i="44"/>
  <c r="K36" i="44"/>
  <c r="H36" i="44"/>
  <c r="F36" i="44"/>
  <c r="C36" i="44"/>
  <c r="H35" i="44"/>
  <c r="C35" i="44"/>
  <c r="H34" i="44"/>
  <c r="C34" i="44"/>
  <c r="K33" i="44"/>
  <c r="H33" i="44"/>
  <c r="F33" i="44"/>
  <c r="C33" i="44"/>
  <c r="H32" i="44"/>
  <c r="C32" i="44"/>
  <c r="K31" i="44"/>
  <c r="H31" i="44"/>
  <c r="F31" i="44"/>
  <c r="F26" i="44" s="1"/>
  <c r="C26" i="44" s="1"/>
  <c r="C31" i="44"/>
  <c r="H30" i="44"/>
  <c r="C30" i="44"/>
  <c r="H29" i="44"/>
  <c r="C29" i="44"/>
  <c r="H28" i="44"/>
  <c r="C28" i="44"/>
  <c r="K27" i="44"/>
  <c r="H27" i="44"/>
  <c r="F27" i="44"/>
  <c r="C27" i="44"/>
  <c r="K26" i="44"/>
  <c r="H26" i="44" s="1"/>
  <c r="H25" i="44"/>
  <c r="C25" i="44"/>
  <c r="C24" i="44"/>
  <c r="H23" i="44"/>
  <c r="C23" i="44"/>
  <c r="H22" i="44"/>
  <c r="C22" i="44"/>
  <c r="L21" i="44"/>
  <c r="L275" i="44" s="1"/>
  <c r="L274" i="44" s="1"/>
  <c r="K21" i="44"/>
  <c r="J21" i="44"/>
  <c r="J275" i="44" s="1"/>
  <c r="J274" i="44" s="1"/>
  <c r="I21" i="44"/>
  <c r="I275" i="44" s="1"/>
  <c r="G21" i="44"/>
  <c r="F21" i="44"/>
  <c r="F275" i="44" s="1"/>
  <c r="F274" i="44" s="1"/>
  <c r="E21" i="44"/>
  <c r="E275" i="44" s="1"/>
  <c r="D21" i="44"/>
  <c r="D275" i="44" s="1"/>
  <c r="D274" i="44" s="1"/>
  <c r="L20" i="44"/>
  <c r="E20" i="44"/>
  <c r="D20" i="44"/>
  <c r="H284" i="43"/>
  <c r="C284" i="43"/>
  <c r="H283" i="43"/>
  <c r="C283" i="43"/>
  <c r="H282" i="43"/>
  <c r="C282" i="43"/>
  <c r="H281" i="43"/>
  <c r="C281" i="43"/>
  <c r="H280" i="43"/>
  <c r="C280" i="43"/>
  <c r="H279" i="43"/>
  <c r="C279" i="43"/>
  <c r="H278" i="43"/>
  <c r="C278" i="43"/>
  <c r="H277" i="43"/>
  <c r="H276" i="43" s="1"/>
  <c r="C277" i="43"/>
  <c r="L276" i="43"/>
  <c r="K276" i="43"/>
  <c r="J276" i="43"/>
  <c r="I276" i="43"/>
  <c r="G276" i="43"/>
  <c r="F276" i="43"/>
  <c r="E276" i="43"/>
  <c r="D276" i="43"/>
  <c r="H271" i="43"/>
  <c r="C271" i="43"/>
  <c r="H270" i="43"/>
  <c r="C270" i="43"/>
  <c r="L269" i="43"/>
  <c r="K269" i="43"/>
  <c r="J269" i="43"/>
  <c r="I269" i="43"/>
  <c r="G269" i="43"/>
  <c r="F269" i="43"/>
  <c r="E269" i="43"/>
  <c r="D269" i="43"/>
  <c r="H268" i="43"/>
  <c r="C268" i="43"/>
  <c r="L267" i="43"/>
  <c r="L266" i="43" s="1"/>
  <c r="L265" i="43" s="1"/>
  <c r="K267" i="43"/>
  <c r="J267" i="43"/>
  <c r="I267" i="43"/>
  <c r="G267" i="43"/>
  <c r="G266" i="43" s="1"/>
  <c r="G265" i="43" s="1"/>
  <c r="F267" i="43"/>
  <c r="E267" i="43"/>
  <c r="D267" i="43"/>
  <c r="D266" i="43" s="1"/>
  <c r="D265" i="43" s="1"/>
  <c r="K266" i="43"/>
  <c r="K265" i="43" s="1"/>
  <c r="J266" i="43"/>
  <c r="J265" i="43" s="1"/>
  <c r="F266" i="43"/>
  <c r="F265" i="43" s="1"/>
  <c r="H264" i="43"/>
  <c r="C264" i="43"/>
  <c r="L263" i="43"/>
  <c r="K263" i="43"/>
  <c r="J263" i="43"/>
  <c r="I263" i="43"/>
  <c r="G263" i="43"/>
  <c r="F263" i="43"/>
  <c r="E263" i="43"/>
  <c r="C263" i="43" s="1"/>
  <c r="D263" i="43"/>
  <c r="L262" i="43"/>
  <c r="K262" i="43"/>
  <c r="H261" i="43"/>
  <c r="C261" i="43"/>
  <c r="H260" i="43"/>
  <c r="C260" i="43"/>
  <c r="H259" i="43"/>
  <c r="C259" i="43"/>
  <c r="H258" i="43"/>
  <c r="C258" i="43"/>
  <c r="L257" i="43"/>
  <c r="L253" i="43" s="1"/>
  <c r="L252" i="43" s="1"/>
  <c r="K257" i="43"/>
  <c r="J257" i="43"/>
  <c r="I257" i="43"/>
  <c r="G257" i="43"/>
  <c r="F257" i="43"/>
  <c r="E257" i="43"/>
  <c r="D257" i="43"/>
  <c r="H256" i="43"/>
  <c r="C256" i="43"/>
  <c r="H255" i="43"/>
  <c r="C255" i="43"/>
  <c r="H254" i="43"/>
  <c r="C254" i="43"/>
  <c r="H251" i="43"/>
  <c r="C251" i="43"/>
  <c r="L250" i="43"/>
  <c r="K250" i="43"/>
  <c r="J250" i="43"/>
  <c r="I250" i="43"/>
  <c r="G250" i="43"/>
  <c r="F250" i="43"/>
  <c r="E250" i="43"/>
  <c r="C250" i="43" s="1"/>
  <c r="D250" i="43"/>
  <c r="H249" i="43"/>
  <c r="C249" i="43"/>
  <c r="H248" i="43"/>
  <c r="C248" i="43"/>
  <c r="H247" i="43"/>
  <c r="C247" i="43"/>
  <c r="H246" i="43"/>
  <c r="C246" i="43"/>
  <c r="L245" i="43"/>
  <c r="K245" i="43"/>
  <c r="K240" i="43" s="1"/>
  <c r="J245" i="43"/>
  <c r="I245" i="43"/>
  <c r="G245" i="43"/>
  <c r="F245" i="43"/>
  <c r="F240" i="43" s="1"/>
  <c r="E245" i="43"/>
  <c r="D245" i="43"/>
  <c r="H244" i="43"/>
  <c r="C244" i="43"/>
  <c r="H243" i="43"/>
  <c r="C243" i="43"/>
  <c r="H242" i="43"/>
  <c r="C242" i="43"/>
  <c r="L241" i="43"/>
  <c r="K241" i="43"/>
  <c r="J241" i="43"/>
  <c r="I241" i="43"/>
  <c r="G241" i="43"/>
  <c r="F241" i="43"/>
  <c r="E241" i="43"/>
  <c r="D241" i="43"/>
  <c r="D240" i="43" s="1"/>
  <c r="D211" i="43" s="1"/>
  <c r="L240" i="43"/>
  <c r="J240" i="43"/>
  <c r="G240" i="43"/>
  <c r="H239" i="43"/>
  <c r="C239" i="43"/>
  <c r="H238" i="43"/>
  <c r="C238" i="43"/>
  <c r="H237" i="43"/>
  <c r="C237" i="43"/>
  <c r="H236" i="43"/>
  <c r="C236" i="43"/>
  <c r="H235" i="43"/>
  <c r="C235" i="43"/>
  <c r="H234" i="43"/>
  <c r="C234" i="43"/>
  <c r="L233" i="43"/>
  <c r="K233" i="43"/>
  <c r="J233" i="43"/>
  <c r="I233" i="43"/>
  <c r="G233" i="43"/>
  <c r="F233" i="43"/>
  <c r="F232" i="43" s="1"/>
  <c r="F211" i="43" s="1"/>
  <c r="E233" i="43"/>
  <c r="D233" i="43"/>
  <c r="L232" i="43"/>
  <c r="K232" i="43"/>
  <c r="J232" i="43"/>
  <c r="G232" i="43"/>
  <c r="D232" i="43"/>
  <c r="H231" i="43"/>
  <c r="C231" i="43"/>
  <c r="H230" i="43"/>
  <c r="C230" i="43"/>
  <c r="H229" i="43"/>
  <c r="C229" i="43"/>
  <c r="H228" i="43"/>
  <c r="C228" i="43"/>
  <c r="L227" i="43"/>
  <c r="K227" i="43"/>
  <c r="J227" i="43"/>
  <c r="I227" i="43"/>
  <c r="H227" i="43" s="1"/>
  <c r="G227" i="43"/>
  <c r="F227" i="43"/>
  <c r="E227" i="43"/>
  <c r="D227" i="43"/>
  <c r="H226" i="43"/>
  <c r="C226" i="43"/>
  <c r="H225" i="43"/>
  <c r="C225" i="43"/>
  <c r="H224" i="43"/>
  <c r="C224" i="43"/>
  <c r="H223" i="43"/>
  <c r="C223" i="43"/>
  <c r="H222" i="43"/>
  <c r="C222" i="43"/>
  <c r="H221" i="43"/>
  <c r="C221" i="43"/>
  <c r="H220" i="43"/>
  <c r="C220" i="43"/>
  <c r="L219" i="43"/>
  <c r="K219" i="43"/>
  <c r="J219" i="43"/>
  <c r="I219" i="43"/>
  <c r="G219" i="43"/>
  <c r="F219" i="43"/>
  <c r="E219" i="43"/>
  <c r="D219" i="43"/>
  <c r="H218" i="43"/>
  <c r="C218" i="43"/>
  <c r="H217" i="43"/>
  <c r="C217" i="43"/>
  <c r="L216" i="43"/>
  <c r="K216" i="43"/>
  <c r="K212" i="43" s="1"/>
  <c r="J216" i="43"/>
  <c r="I216" i="43"/>
  <c r="G216" i="43"/>
  <c r="F216" i="43"/>
  <c r="C216" i="43" s="1"/>
  <c r="E216" i="43"/>
  <c r="D216" i="43"/>
  <c r="H215" i="43"/>
  <c r="C215" i="43"/>
  <c r="L214" i="43"/>
  <c r="K214" i="43"/>
  <c r="J214" i="43"/>
  <c r="J212" i="43" s="1"/>
  <c r="J211" i="43" s="1"/>
  <c r="I214" i="43"/>
  <c r="G214" i="43"/>
  <c r="F214" i="43"/>
  <c r="E214" i="43"/>
  <c r="C214" i="43" s="1"/>
  <c r="D214" i="43"/>
  <c r="H213" i="43"/>
  <c r="C213" i="43"/>
  <c r="L212" i="43"/>
  <c r="G212" i="43"/>
  <c r="G211" i="43" s="1"/>
  <c r="F212" i="43"/>
  <c r="D212" i="43"/>
  <c r="L211" i="43"/>
  <c r="H210" i="43"/>
  <c r="C210" i="43"/>
  <c r="H209" i="43"/>
  <c r="C209" i="43"/>
  <c r="L208" i="43"/>
  <c r="K208" i="43"/>
  <c r="J208" i="43"/>
  <c r="I208" i="43"/>
  <c r="G208" i="43"/>
  <c r="F208" i="43"/>
  <c r="E208" i="43"/>
  <c r="D208" i="43"/>
  <c r="C208" i="43" s="1"/>
  <c r="H207" i="43"/>
  <c r="C207" i="43"/>
  <c r="H206" i="43"/>
  <c r="C206" i="43"/>
  <c r="H205" i="43"/>
  <c r="C205" i="43"/>
  <c r="H204" i="43"/>
  <c r="C204" i="43"/>
  <c r="H203" i="43"/>
  <c r="C203" i="43"/>
  <c r="H202" i="43"/>
  <c r="C202" i="43"/>
  <c r="H201" i="43"/>
  <c r="C201" i="43"/>
  <c r="H200" i="43"/>
  <c r="C200" i="43"/>
  <c r="L199" i="43"/>
  <c r="K199" i="43"/>
  <c r="J199" i="43"/>
  <c r="I199" i="43"/>
  <c r="G199" i="43"/>
  <c r="F199" i="43"/>
  <c r="E199" i="43"/>
  <c r="D199" i="43"/>
  <c r="H198" i="43"/>
  <c r="C198" i="43"/>
  <c r="H197" i="43"/>
  <c r="C197" i="43"/>
  <c r="H196" i="43"/>
  <c r="C196" i="43"/>
  <c r="H195" i="43"/>
  <c r="C195" i="43"/>
  <c r="H194" i="43"/>
  <c r="C194" i="43"/>
  <c r="H193" i="43"/>
  <c r="C193" i="43"/>
  <c r="H192" i="43"/>
  <c r="C192" i="43"/>
  <c r="H191" i="43"/>
  <c r="C191" i="43"/>
  <c r="H190" i="43"/>
  <c r="C190" i="43"/>
  <c r="H189" i="43"/>
  <c r="C189" i="43"/>
  <c r="L188" i="43"/>
  <c r="K188" i="43"/>
  <c r="K187" i="43" s="1"/>
  <c r="J188" i="43"/>
  <c r="I188" i="43"/>
  <c r="G188" i="43"/>
  <c r="F188" i="43"/>
  <c r="F187" i="43" s="1"/>
  <c r="E188" i="43"/>
  <c r="D188" i="43"/>
  <c r="C188" i="43" s="1"/>
  <c r="L187" i="43"/>
  <c r="J187" i="43"/>
  <c r="I187" i="43"/>
  <c r="E187" i="43"/>
  <c r="D187" i="43"/>
  <c r="D182" i="43" s="1"/>
  <c r="H186" i="43"/>
  <c r="C186" i="43"/>
  <c r="H185" i="43"/>
  <c r="C185" i="43"/>
  <c r="H184" i="43"/>
  <c r="C184" i="43"/>
  <c r="L183" i="43"/>
  <c r="K183" i="43"/>
  <c r="J183" i="43"/>
  <c r="I183" i="43"/>
  <c r="G183" i="43"/>
  <c r="F183" i="43"/>
  <c r="E183" i="43"/>
  <c r="D183" i="43"/>
  <c r="L182" i="43"/>
  <c r="J182" i="43"/>
  <c r="H180" i="43"/>
  <c r="C180" i="43"/>
  <c r="L179" i="43"/>
  <c r="K179" i="43"/>
  <c r="J179" i="43"/>
  <c r="I179" i="43"/>
  <c r="G179" i="43"/>
  <c r="F179" i="43"/>
  <c r="E179" i="43"/>
  <c r="D179" i="43"/>
  <c r="D178" i="43" s="1"/>
  <c r="D174" i="43" s="1"/>
  <c r="L178" i="43"/>
  <c r="K178" i="43"/>
  <c r="J178" i="43"/>
  <c r="G178" i="43"/>
  <c r="F178" i="43"/>
  <c r="H177" i="43"/>
  <c r="C177" i="43"/>
  <c r="H176" i="43"/>
  <c r="C176" i="43"/>
  <c r="L175" i="43"/>
  <c r="K175" i="43"/>
  <c r="J175" i="43"/>
  <c r="I175" i="43"/>
  <c r="G175" i="43"/>
  <c r="F175" i="43"/>
  <c r="F174" i="43" s="1"/>
  <c r="E175" i="43"/>
  <c r="D175" i="43"/>
  <c r="L174" i="43"/>
  <c r="J174" i="43"/>
  <c r="H173" i="43"/>
  <c r="C173" i="43"/>
  <c r="H172" i="43"/>
  <c r="C172" i="43"/>
  <c r="L171" i="43"/>
  <c r="K171" i="43"/>
  <c r="J171" i="43"/>
  <c r="I171" i="43"/>
  <c r="G171" i="43"/>
  <c r="F171" i="43"/>
  <c r="E171" i="43"/>
  <c r="D171" i="43"/>
  <c r="H170" i="43"/>
  <c r="C170" i="43"/>
  <c r="H169" i="43"/>
  <c r="C169" i="43"/>
  <c r="H168" i="43"/>
  <c r="C168" i="43"/>
  <c r="H167" i="43"/>
  <c r="C167" i="43"/>
  <c r="L166" i="43"/>
  <c r="K166" i="43"/>
  <c r="J166" i="43"/>
  <c r="I166" i="43"/>
  <c r="H166" i="43" s="1"/>
  <c r="G166" i="43"/>
  <c r="F166" i="43"/>
  <c r="E166" i="43"/>
  <c r="D166" i="43"/>
  <c r="C166" i="43"/>
  <c r="H165" i="43"/>
  <c r="C165" i="43"/>
  <c r="H164" i="43"/>
  <c r="C164" i="43"/>
  <c r="H163" i="43"/>
  <c r="C163" i="43"/>
  <c r="L162" i="43"/>
  <c r="K162" i="43"/>
  <c r="J162" i="43"/>
  <c r="I162" i="43"/>
  <c r="G162" i="43"/>
  <c r="G161" i="43" s="1"/>
  <c r="G160" i="43" s="1"/>
  <c r="F162" i="43"/>
  <c r="E162" i="43"/>
  <c r="D162" i="43"/>
  <c r="C162" i="43"/>
  <c r="L161" i="43"/>
  <c r="L160" i="43" s="1"/>
  <c r="J161" i="43"/>
  <c r="I161" i="43"/>
  <c r="F161" i="43"/>
  <c r="E161" i="43"/>
  <c r="E160" i="43" s="1"/>
  <c r="D161" i="43"/>
  <c r="J160" i="43"/>
  <c r="F160" i="43"/>
  <c r="D160" i="43"/>
  <c r="H159" i="43"/>
  <c r="C159" i="43"/>
  <c r="H158" i="43"/>
  <c r="C158" i="43"/>
  <c r="H157" i="43"/>
  <c r="C157" i="43"/>
  <c r="L156" i="43"/>
  <c r="K156" i="43" s="1"/>
  <c r="H155" i="43"/>
  <c r="C155" i="43"/>
  <c r="H154" i="43"/>
  <c r="C154" i="43"/>
  <c r="H151" i="43"/>
  <c r="C151" i="43"/>
  <c r="H150" i="43"/>
  <c r="C150" i="43"/>
  <c r="H149" i="43"/>
  <c r="C149" i="43"/>
  <c r="H148" i="43"/>
  <c r="C148" i="43"/>
  <c r="L147" i="43"/>
  <c r="K147" i="43"/>
  <c r="J147" i="43"/>
  <c r="I147" i="43"/>
  <c r="H147" i="43" s="1"/>
  <c r="G147" i="43"/>
  <c r="F147" i="43"/>
  <c r="E147" i="43"/>
  <c r="D147" i="43"/>
  <c r="H146" i="43"/>
  <c r="C146" i="43"/>
  <c r="H145" i="43"/>
  <c r="C145" i="43"/>
  <c r="H144" i="43"/>
  <c r="C144" i="43"/>
  <c r="H143" i="43"/>
  <c r="C143" i="43"/>
  <c r="H142" i="43"/>
  <c r="C142" i="43"/>
  <c r="H141" i="43"/>
  <c r="C141" i="43"/>
  <c r="H140" i="43"/>
  <c r="C140" i="43"/>
  <c r="H139" i="43"/>
  <c r="C139" i="43"/>
  <c r="L138" i="43"/>
  <c r="K138" i="43"/>
  <c r="J138" i="43"/>
  <c r="I138" i="43"/>
  <c r="G138" i="43"/>
  <c r="F138" i="43"/>
  <c r="E138" i="43"/>
  <c r="D138" i="43"/>
  <c r="H137" i="43"/>
  <c r="C137" i="43"/>
  <c r="H136" i="43"/>
  <c r="C136" i="43"/>
  <c r="H135" i="43"/>
  <c r="C135" i="43"/>
  <c r="L134" i="43"/>
  <c r="K134" i="43"/>
  <c r="J134" i="43"/>
  <c r="I134" i="43"/>
  <c r="G134" i="43"/>
  <c r="F134" i="43"/>
  <c r="E134" i="43"/>
  <c r="D134" i="43"/>
  <c r="C134" i="43" s="1"/>
  <c r="H133" i="43"/>
  <c r="C133" i="43"/>
  <c r="H132" i="43"/>
  <c r="C132" i="43"/>
  <c r="L131" i="43"/>
  <c r="K131" i="43"/>
  <c r="J131" i="43"/>
  <c r="I131" i="43"/>
  <c r="H131" i="43" s="1"/>
  <c r="G131" i="43"/>
  <c r="F131" i="43"/>
  <c r="E131" i="43"/>
  <c r="D131" i="43"/>
  <c r="H130" i="43"/>
  <c r="C130" i="43"/>
  <c r="H129" i="43"/>
  <c r="C129" i="43"/>
  <c r="H128" i="43"/>
  <c r="C128" i="43"/>
  <c r="H127" i="43"/>
  <c r="C127" i="43"/>
  <c r="L126" i="43"/>
  <c r="K126" i="43"/>
  <c r="J126" i="43"/>
  <c r="I126" i="43"/>
  <c r="G126" i="43"/>
  <c r="F126" i="43"/>
  <c r="E126" i="43"/>
  <c r="D126" i="43"/>
  <c r="C126" i="43" s="1"/>
  <c r="H125" i="43"/>
  <c r="C125" i="43"/>
  <c r="H124" i="43"/>
  <c r="C124" i="43"/>
  <c r="H123" i="43"/>
  <c r="C123" i="43"/>
  <c r="I122" i="43"/>
  <c r="H122" i="43" s="1"/>
  <c r="C122" i="43"/>
  <c r="L121" i="43"/>
  <c r="L120" i="43" s="1"/>
  <c r="K121" i="43"/>
  <c r="J121" i="43"/>
  <c r="I121" i="43"/>
  <c r="G121" i="43"/>
  <c r="F121" i="43"/>
  <c r="E121" i="43"/>
  <c r="D121" i="43"/>
  <c r="D120" i="43" s="1"/>
  <c r="G120" i="43"/>
  <c r="H119" i="43"/>
  <c r="C119" i="43"/>
  <c r="H118" i="43"/>
  <c r="C118" i="43"/>
  <c r="H117" i="43"/>
  <c r="C117" i="43"/>
  <c r="H116" i="43"/>
  <c r="C116" i="43"/>
  <c r="H115" i="43"/>
  <c r="C115" i="43"/>
  <c r="L114" i="43"/>
  <c r="K114" i="43"/>
  <c r="J114" i="43"/>
  <c r="I114" i="43"/>
  <c r="G114" i="43"/>
  <c r="F114" i="43"/>
  <c r="C114" i="43" s="1"/>
  <c r="E114" i="43"/>
  <c r="D114" i="43"/>
  <c r="H113" i="43"/>
  <c r="C113" i="43"/>
  <c r="H112" i="43"/>
  <c r="C112" i="43"/>
  <c r="H111" i="43"/>
  <c r="C111" i="43"/>
  <c r="H110" i="43"/>
  <c r="C110" i="43"/>
  <c r="H109" i="43"/>
  <c r="C109" i="43"/>
  <c r="L108" i="43"/>
  <c r="K108" i="43"/>
  <c r="J108" i="43"/>
  <c r="I108" i="43"/>
  <c r="G108" i="43"/>
  <c r="F108" i="43"/>
  <c r="E108" i="43"/>
  <c r="D108" i="43"/>
  <c r="C108" i="43" s="1"/>
  <c r="H107" i="43"/>
  <c r="C107" i="43"/>
  <c r="H106" i="43"/>
  <c r="C106" i="43"/>
  <c r="H105" i="43"/>
  <c r="C105" i="43"/>
  <c r="H104" i="43"/>
  <c r="C104" i="43"/>
  <c r="H103" i="43"/>
  <c r="C103" i="43"/>
  <c r="H102" i="43"/>
  <c r="C102" i="43"/>
  <c r="H101" i="43"/>
  <c r="C101" i="43"/>
  <c r="H100" i="43"/>
  <c r="C100" i="43"/>
  <c r="L99" i="43"/>
  <c r="K99" i="43"/>
  <c r="J99" i="43"/>
  <c r="I99" i="43"/>
  <c r="G99" i="43"/>
  <c r="F99" i="43"/>
  <c r="E99" i="43"/>
  <c r="D99" i="43"/>
  <c r="H98" i="43"/>
  <c r="C98" i="43"/>
  <c r="H97" i="43"/>
  <c r="C97" i="43"/>
  <c r="H96" i="43"/>
  <c r="C96" i="43"/>
  <c r="H95" i="43"/>
  <c r="C95" i="43"/>
  <c r="H94" i="43"/>
  <c r="C94" i="43"/>
  <c r="H93" i="43"/>
  <c r="C93" i="43"/>
  <c r="H92" i="43"/>
  <c r="C92" i="43"/>
  <c r="L91" i="43"/>
  <c r="K91" i="43"/>
  <c r="J91" i="43"/>
  <c r="I91" i="43"/>
  <c r="H91" i="43" s="1"/>
  <c r="G91" i="43"/>
  <c r="F91" i="43"/>
  <c r="E91" i="43"/>
  <c r="D91" i="43"/>
  <c r="H90" i="43"/>
  <c r="C90" i="43"/>
  <c r="H89" i="43"/>
  <c r="C89" i="43"/>
  <c r="H88" i="43"/>
  <c r="C88" i="43"/>
  <c r="H87" i="43"/>
  <c r="C87" i="43"/>
  <c r="H86" i="43"/>
  <c r="C86" i="43"/>
  <c r="L85" i="43"/>
  <c r="K85" i="43"/>
  <c r="K83" i="43" s="1"/>
  <c r="J85" i="43"/>
  <c r="I85" i="43"/>
  <c r="G85" i="43"/>
  <c r="F85" i="43"/>
  <c r="E85" i="43"/>
  <c r="D85" i="43"/>
  <c r="I84" i="43"/>
  <c r="H84" i="43"/>
  <c r="C84" i="43"/>
  <c r="L83" i="43"/>
  <c r="J83" i="43"/>
  <c r="F83" i="43"/>
  <c r="D83" i="43"/>
  <c r="H82" i="43"/>
  <c r="C82" i="43"/>
  <c r="H81" i="43"/>
  <c r="C81" i="43"/>
  <c r="L80" i="43"/>
  <c r="K80" i="43"/>
  <c r="J80" i="43"/>
  <c r="H80" i="43" s="1"/>
  <c r="I80" i="43"/>
  <c r="G80" i="43"/>
  <c r="F80" i="43"/>
  <c r="E80" i="43"/>
  <c r="D80" i="43"/>
  <c r="H79" i="43"/>
  <c r="C79" i="43"/>
  <c r="H78" i="43"/>
  <c r="C78" i="43"/>
  <c r="L77" i="43"/>
  <c r="K77" i="43"/>
  <c r="K76" i="43" s="1"/>
  <c r="J77" i="43"/>
  <c r="I77" i="43"/>
  <c r="I76" i="43" s="1"/>
  <c r="G77" i="43"/>
  <c r="F77" i="43"/>
  <c r="F76" i="43" s="1"/>
  <c r="E77" i="43"/>
  <c r="E76" i="43" s="1"/>
  <c r="D77" i="43"/>
  <c r="G76" i="43"/>
  <c r="H74" i="43"/>
  <c r="C74" i="43"/>
  <c r="H73" i="43"/>
  <c r="C73" i="43"/>
  <c r="H72" i="43"/>
  <c r="C72" i="43"/>
  <c r="H71" i="43"/>
  <c r="C71" i="43"/>
  <c r="H70" i="43"/>
  <c r="D70" i="43"/>
  <c r="D69" i="43" s="1"/>
  <c r="C70" i="43"/>
  <c r="L69" i="43"/>
  <c r="K69" i="43"/>
  <c r="K67" i="43" s="1"/>
  <c r="J69" i="43"/>
  <c r="I69" i="43"/>
  <c r="G69" i="43"/>
  <c r="G67" i="43" s="1"/>
  <c r="F69" i="43"/>
  <c r="E69" i="43"/>
  <c r="E67" i="43" s="1"/>
  <c r="I68" i="43"/>
  <c r="I67" i="43" s="1"/>
  <c r="H68" i="43"/>
  <c r="C68" i="43"/>
  <c r="L67" i="43"/>
  <c r="J67" i="43"/>
  <c r="F67" i="43"/>
  <c r="D67" i="43"/>
  <c r="C67" i="43" s="1"/>
  <c r="H66" i="43"/>
  <c r="C66" i="43"/>
  <c r="H65" i="43"/>
  <c r="C65" i="43"/>
  <c r="I64" i="43"/>
  <c r="H64" i="43" s="1"/>
  <c r="D64" i="43"/>
  <c r="C64" i="43" s="1"/>
  <c r="H63" i="43"/>
  <c r="C63" i="43"/>
  <c r="H62" i="43"/>
  <c r="C62" i="43"/>
  <c r="H61" i="43"/>
  <c r="C61" i="43"/>
  <c r="H60" i="43"/>
  <c r="C60" i="43"/>
  <c r="H59" i="43"/>
  <c r="C59" i="43"/>
  <c r="L58" i="43"/>
  <c r="K58" i="43"/>
  <c r="J58" i="43"/>
  <c r="G58" i="43"/>
  <c r="F58" i="43"/>
  <c r="E58" i="43"/>
  <c r="D58" i="43"/>
  <c r="H57" i="43"/>
  <c r="E57" i="43"/>
  <c r="D57" i="43"/>
  <c r="C57" i="43" s="1"/>
  <c r="H56" i="43"/>
  <c r="C56" i="43"/>
  <c r="L55" i="43"/>
  <c r="L54" i="43" s="1"/>
  <c r="K55" i="43"/>
  <c r="K54" i="43" s="1"/>
  <c r="J55" i="43"/>
  <c r="I55" i="43"/>
  <c r="H55" i="43" s="1"/>
  <c r="G55" i="43"/>
  <c r="G54" i="43" s="1"/>
  <c r="F55" i="43"/>
  <c r="E55" i="43"/>
  <c r="D55" i="43"/>
  <c r="J54" i="43"/>
  <c r="J53" i="43" s="1"/>
  <c r="F54" i="43"/>
  <c r="F53" i="43" s="1"/>
  <c r="E54" i="43"/>
  <c r="E53" i="43" s="1"/>
  <c r="H47" i="43"/>
  <c r="C47" i="43"/>
  <c r="H46" i="43"/>
  <c r="C46" i="43"/>
  <c r="L45" i="43"/>
  <c r="G45" i="43"/>
  <c r="C45" i="43" s="1"/>
  <c r="H44" i="43"/>
  <c r="C44" i="43"/>
  <c r="K43" i="43"/>
  <c r="J43" i="43"/>
  <c r="I43" i="43"/>
  <c r="F43" i="43"/>
  <c r="E43" i="43"/>
  <c r="D43" i="43"/>
  <c r="C43" i="43" s="1"/>
  <c r="H42" i="43"/>
  <c r="C42" i="43"/>
  <c r="I41" i="43"/>
  <c r="H41" i="43" s="1"/>
  <c r="D41" i="43"/>
  <c r="H40" i="43"/>
  <c r="C40" i="43"/>
  <c r="H39" i="43"/>
  <c r="C39" i="43"/>
  <c r="H38" i="43"/>
  <c r="C38" i="43"/>
  <c r="H37" i="43"/>
  <c r="C37" i="43"/>
  <c r="K36" i="43"/>
  <c r="H36" i="43" s="1"/>
  <c r="F36" i="43"/>
  <c r="C36" i="43" s="1"/>
  <c r="H35" i="43"/>
  <c r="C35" i="43"/>
  <c r="H34" i="43"/>
  <c r="C34" i="43"/>
  <c r="K33" i="43"/>
  <c r="H33" i="43" s="1"/>
  <c r="F33" i="43"/>
  <c r="C33" i="43" s="1"/>
  <c r="H32" i="43"/>
  <c r="C32" i="43"/>
  <c r="K31" i="43"/>
  <c r="H31" i="43" s="1"/>
  <c r="F31" i="43"/>
  <c r="H30" i="43"/>
  <c r="C30" i="43"/>
  <c r="H29" i="43"/>
  <c r="C29" i="43"/>
  <c r="H28" i="43"/>
  <c r="C28" i="43"/>
  <c r="K27" i="43"/>
  <c r="F27" i="43"/>
  <c r="C27" i="43" s="1"/>
  <c r="H25" i="43"/>
  <c r="C25" i="43"/>
  <c r="D24" i="43"/>
  <c r="C24" i="43"/>
  <c r="H23" i="43"/>
  <c r="C23" i="43"/>
  <c r="H22" i="43"/>
  <c r="C22" i="43"/>
  <c r="L21" i="43"/>
  <c r="L275" i="43" s="1"/>
  <c r="L274" i="43" s="1"/>
  <c r="K21" i="43"/>
  <c r="J21" i="43"/>
  <c r="J275" i="43" s="1"/>
  <c r="J274" i="43" s="1"/>
  <c r="I21" i="43"/>
  <c r="I275" i="43" s="1"/>
  <c r="I274" i="43" s="1"/>
  <c r="G21" i="43"/>
  <c r="F21" i="43"/>
  <c r="F275" i="43" s="1"/>
  <c r="F274" i="43" s="1"/>
  <c r="E21" i="43"/>
  <c r="E275" i="43" s="1"/>
  <c r="E274" i="43" s="1"/>
  <c r="D21" i="43"/>
  <c r="D275" i="43" s="1"/>
  <c r="D274" i="43" s="1"/>
  <c r="E20" i="43"/>
  <c r="H284" i="42"/>
  <c r="C284" i="42"/>
  <c r="H283" i="42"/>
  <c r="C283" i="42"/>
  <c r="H282" i="42"/>
  <c r="C282" i="42"/>
  <c r="H281" i="42"/>
  <c r="C281" i="42"/>
  <c r="H280" i="42"/>
  <c r="C280" i="42"/>
  <c r="H279" i="42"/>
  <c r="C279" i="42"/>
  <c r="H278" i="42"/>
  <c r="C278" i="42"/>
  <c r="C276" i="42" s="1"/>
  <c r="H277" i="42"/>
  <c r="H276" i="42" s="1"/>
  <c r="C277" i="42"/>
  <c r="L276" i="42"/>
  <c r="K276" i="42"/>
  <c r="J276" i="42"/>
  <c r="I276" i="42"/>
  <c r="G276" i="42"/>
  <c r="F276" i="42"/>
  <c r="E276" i="42"/>
  <c r="D276" i="42"/>
  <c r="H271" i="42"/>
  <c r="C271" i="42"/>
  <c r="H270" i="42"/>
  <c r="C270" i="42"/>
  <c r="L269" i="42"/>
  <c r="K269" i="42"/>
  <c r="J269" i="42"/>
  <c r="I269" i="42"/>
  <c r="H269" i="42" s="1"/>
  <c r="G269" i="42"/>
  <c r="F269" i="42"/>
  <c r="E269" i="42"/>
  <c r="D269" i="42"/>
  <c r="H268" i="42"/>
  <c r="C268" i="42"/>
  <c r="L267" i="42"/>
  <c r="L266" i="42" s="1"/>
  <c r="L265" i="42" s="1"/>
  <c r="K267" i="42"/>
  <c r="J267" i="42"/>
  <c r="I267" i="42"/>
  <c r="G267" i="42"/>
  <c r="F267" i="42"/>
  <c r="E267" i="42"/>
  <c r="D267" i="42"/>
  <c r="D266" i="42" s="1"/>
  <c r="D265" i="42" s="1"/>
  <c r="C267" i="42"/>
  <c r="K266" i="42"/>
  <c r="K265" i="42" s="1"/>
  <c r="J266" i="42"/>
  <c r="J265" i="42" s="1"/>
  <c r="I266" i="42"/>
  <c r="G266" i="42"/>
  <c r="G265" i="42" s="1"/>
  <c r="F266" i="42"/>
  <c r="F265" i="42" s="1"/>
  <c r="E266" i="42"/>
  <c r="C266" i="42"/>
  <c r="E265" i="42"/>
  <c r="H264" i="42"/>
  <c r="C264" i="42"/>
  <c r="L263" i="42"/>
  <c r="K263" i="42"/>
  <c r="J263" i="42"/>
  <c r="I263" i="42"/>
  <c r="H263" i="42"/>
  <c r="G263" i="42"/>
  <c r="F263" i="42"/>
  <c r="E263" i="42"/>
  <c r="D263" i="42"/>
  <c r="C263" i="42" s="1"/>
  <c r="L262" i="42"/>
  <c r="K262" i="42" s="1"/>
  <c r="H261" i="42"/>
  <c r="C261" i="42"/>
  <c r="H260" i="42"/>
  <c r="C260" i="42"/>
  <c r="H259" i="42"/>
  <c r="C259" i="42"/>
  <c r="H258" i="42"/>
  <c r="C258" i="42"/>
  <c r="L257" i="42"/>
  <c r="K257" i="42"/>
  <c r="J257" i="42"/>
  <c r="I257" i="42"/>
  <c r="H257" i="42"/>
  <c r="G257" i="42"/>
  <c r="F257" i="42"/>
  <c r="E257" i="42"/>
  <c r="D257" i="42"/>
  <c r="C257" i="42" s="1"/>
  <c r="H256" i="42"/>
  <c r="C256" i="42"/>
  <c r="H255" i="42"/>
  <c r="C255" i="42"/>
  <c r="H254" i="42"/>
  <c r="C254" i="42"/>
  <c r="L253" i="42"/>
  <c r="H251" i="42"/>
  <c r="C251" i="42"/>
  <c r="L250" i="42"/>
  <c r="K250" i="42"/>
  <c r="J250" i="42"/>
  <c r="I250" i="42"/>
  <c r="G250" i="42"/>
  <c r="F250" i="42"/>
  <c r="E250" i="42"/>
  <c r="D250" i="42"/>
  <c r="H249" i="42"/>
  <c r="C249" i="42"/>
  <c r="H248" i="42"/>
  <c r="C248" i="42"/>
  <c r="H247" i="42"/>
  <c r="C247" i="42"/>
  <c r="H246" i="42"/>
  <c r="C246" i="42"/>
  <c r="L245" i="42"/>
  <c r="K245" i="42"/>
  <c r="H245" i="42" s="1"/>
  <c r="J245" i="42"/>
  <c r="I245" i="42"/>
  <c r="G245" i="42"/>
  <c r="F245" i="42"/>
  <c r="E245" i="42"/>
  <c r="D245" i="42"/>
  <c r="C245" i="42" s="1"/>
  <c r="H244" i="42"/>
  <c r="C244" i="42"/>
  <c r="H243" i="42"/>
  <c r="C243" i="42"/>
  <c r="H242" i="42"/>
  <c r="C242" i="42"/>
  <c r="L241" i="42"/>
  <c r="K241" i="42"/>
  <c r="K240" i="42" s="1"/>
  <c r="J241" i="42"/>
  <c r="I241" i="42"/>
  <c r="H241" i="42" s="1"/>
  <c r="G241" i="42"/>
  <c r="G240" i="42" s="1"/>
  <c r="F241" i="42"/>
  <c r="E241" i="42"/>
  <c r="D241" i="42"/>
  <c r="J240" i="42"/>
  <c r="I240" i="42"/>
  <c r="F240" i="42"/>
  <c r="E240" i="42"/>
  <c r="H239" i="42"/>
  <c r="C239" i="42"/>
  <c r="H238" i="42"/>
  <c r="C238" i="42"/>
  <c r="H237" i="42"/>
  <c r="C237" i="42"/>
  <c r="H236" i="42"/>
  <c r="C236" i="42"/>
  <c r="H235" i="42"/>
  <c r="C235" i="42"/>
  <c r="H234" i="42"/>
  <c r="C234" i="42"/>
  <c r="L233" i="42"/>
  <c r="L232" i="42" s="1"/>
  <c r="K233" i="42"/>
  <c r="K232" i="42" s="1"/>
  <c r="J233" i="42"/>
  <c r="I233" i="42"/>
  <c r="H233" i="42"/>
  <c r="G233" i="42"/>
  <c r="G232" i="42" s="1"/>
  <c r="F233" i="42"/>
  <c r="E233" i="42"/>
  <c r="D233" i="42"/>
  <c r="J232" i="42"/>
  <c r="I232" i="42"/>
  <c r="F232" i="42"/>
  <c r="E232" i="42"/>
  <c r="H231" i="42"/>
  <c r="C231" i="42"/>
  <c r="H230" i="42"/>
  <c r="C230" i="42"/>
  <c r="H229" i="42"/>
  <c r="C229" i="42"/>
  <c r="H228" i="42"/>
  <c r="C228" i="42"/>
  <c r="L227" i="42"/>
  <c r="K227" i="42"/>
  <c r="J227" i="42"/>
  <c r="I227" i="42"/>
  <c r="H227" i="42"/>
  <c r="G227" i="42"/>
  <c r="F227" i="42"/>
  <c r="E227" i="42"/>
  <c r="D227" i="42"/>
  <c r="C227" i="42" s="1"/>
  <c r="H226" i="42"/>
  <c r="C226" i="42"/>
  <c r="H225" i="42"/>
  <c r="C225" i="42"/>
  <c r="H224" i="42"/>
  <c r="C224" i="42"/>
  <c r="H223" i="42"/>
  <c r="C223" i="42"/>
  <c r="H222" i="42"/>
  <c r="C222" i="42"/>
  <c r="H221" i="42"/>
  <c r="C221" i="42"/>
  <c r="H220" i="42"/>
  <c r="C220" i="42"/>
  <c r="L219" i="42"/>
  <c r="K219" i="42"/>
  <c r="J219" i="42"/>
  <c r="I219" i="42"/>
  <c r="H219" i="42"/>
  <c r="G219" i="42"/>
  <c r="F219" i="42"/>
  <c r="E219" i="42"/>
  <c r="D219" i="42"/>
  <c r="H218" i="42"/>
  <c r="C218" i="42"/>
  <c r="H217" i="42"/>
  <c r="C217" i="42"/>
  <c r="L216" i="42"/>
  <c r="K216" i="42"/>
  <c r="J216" i="42"/>
  <c r="I216" i="42"/>
  <c r="G216" i="42"/>
  <c r="F216" i="42"/>
  <c r="E216" i="42"/>
  <c r="D216" i="42"/>
  <c r="H215" i="42"/>
  <c r="C215" i="42"/>
  <c r="L214" i="42"/>
  <c r="K214" i="42"/>
  <c r="J214" i="42"/>
  <c r="H214" i="42" s="1"/>
  <c r="I214" i="42"/>
  <c r="G214" i="42"/>
  <c r="F214" i="42"/>
  <c r="F212" i="42" s="1"/>
  <c r="F211" i="42" s="1"/>
  <c r="E214" i="42"/>
  <c r="E212" i="42" s="1"/>
  <c r="E211" i="42" s="1"/>
  <c r="D214" i="42"/>
  <c r="H213" i="42"/>
  <c r="C213" i="42"/>
  <c r="J212" i="42"/>
  <c r="I212" i="42"/>
  <c r="I211" i="42" s="1"/>
  <c r="H210" i="42"/>
  <c r="C210" i="42"/>
  <c r="H209" i="42"/>
  <c r="C209" i="42"/>
  <c r="L208" i="42"/>
  <c r="K208" i="42"/>
  <c r="J208" i="42"/>
  <c r="I208" i="42"/>
  <c r="G208" i="42"/>
  <c r="F208" i="42"/>
  <c r="E208" i="42"/>
  <c r="D208" i="42"/>
  <c r="H207" i="42"/>
  <c r="C207" i="42"/>
  <c r="H206" i="42"/>
  <c r="C206" i="42"/>
  <c r="H205" i="42"/>
  <c r="C205" i="42"/>
  <c r="H204" i="42"/>
  <c r="C204" i="42"/>
  <c r="H203" i="42"/>
  <c r="C203" i="42"/>
  <c r="H202" i="42"/>
  <c r="C202" i="42"/>
  <c r="H201" i="42"/>
  <c r="C201" i="42"/>
  <c r="H200" i="42"/>
  <c r="C200" i="42"/>
  <c r="L199" i="42"/>
  <c r="K199" i="42"/>
  <c r="J199" i="42"/>
  <c r="I199" i="42"/>
  <c r="H199" i="42"/>
  <c r="G199" i="42"/>
  <c r="F199" i="42"/>
  <c r="E199" i="42"/>
  <c r="D199" i="42"/>
  <c r="H198" i="42"/>
  <c r="C198" i="42"/>
  <c r="H197" i="42"/>
  <c r="C197" i="42"/>
  <c r="H196" i="42"/>
  <c r="C196" i="42"/>
  <c r="H195" i="42"/>
  <c r="C195" i="42"/>
  <c r="H194" i="42"/>
  <c r="C194" i="42"/>
  <c r="H193" i="42"/>
  <c r="C193" i="42"/>
  <c r="H192" i="42"/>
  <c r="C192" i="42"/>
  <c r="H191" i="42"/>
  <c r="C191" i="42"/>
  <c r="H190" i="42"/>
  <c r="C190" i="42"/>
  <c r="H189" i="42"/>
  <c r="C189" i="42"/>
  <c r="L188" i="42"/>
  <c r="K188" i="42"/>
  <c r="J188" i="42"/>
  <c r="I188" i="42"/>
  <c r="I187" i="42" s="1"/>
  <c r="G188" i="42"/>
  <c r="F188" i="42"/>
  <c r="F187" i="42" s="1"/>
  <c r="E188" i="42"/>
  <c r="E187" i="42" s="1"/>
  <c r="D188" i="42"/>
  <c r="C188" i="42" s="1"/>
  <c r="K187" i="42"/>
  <c r="G187" i="42"/>
  <c r="H186" i="42"/>
  <c r="C186" i="42"/>
  <c r="H185" i="42"/>
  <c r="C185" i="42"/>
  <c r="H184" i="42"/>
  <c r="C184" i="42"/>
  <c r="L183" i="42"/>
  <c r="K183" i="42"/>
  <c r="K182" i="42" s="1"/>
  <c r="J183" i="42"/>
  <c r="I183" i="42"/>
  <c r="H183" i="42" s="1"/>
  <c r="G183" i="42"/>
  <c r="G182" i="42" s="1"/>
  <c r="F183" i="42"/>
  <c r="E183" i="42"/>
  <c r="D183" i="42"/>
  <c r="F182" i="42"/>
  <c r="H180" i="42"/>
  <c r="C180" i="42"/>
  <c r="L179" i="42"/>
  <c r="L178" i="42" s="1"/>
  <c r="K179" i="42"/>
  <c r="K178" i="42" s="1"/>
  <c r="J179" i="42"/>
  <c r="I179" i="42"/>
  <c r="I178" i="42" s="1"/>
  <c r="I174" i="42" s="1"/>
  <c r="G179" i="42"/>
  <c r="G178" i="42" s="1"/>
  <c r="F179" i="42"/>
  <c r="E179" i="42"/>
  <c r="E178" i="42" s="1"/>
  <c r="E174" i="42" s="1"/>
  <c r="D179" i="42"/>
  <c r="J178" i="42"/>
  <c r="F178" i="42"/>
  <c r="H177" i="42"/>
  <c r="C177" i="42"/>
  <c r="H176" i="42"/>
  <c r="C176" i="42"/>
  <c r="L175" i="42"/>
  <c r="K175" i="42"/>
  <c r="K174" i="42" s="1"/>
  <c r="J175" i="42"/>
  <c r="I175" i="42"/>
  <c r="H175" i="42"/>
  <c r="G175" i="42"/>
  <c r="G174" i="42" s="1"/>
  <c r="F175" i="42"/>
  <c r="E175" i="42"/>
  <c r="D175" i="42"/>
  <c r="J174" i="42"/>
  <c r="F174" i="42"/>
  <c r="H173" i="42"/>
  <c r="C173" i="42"/>
  <c r="H172" i="42"/>
  <c r="C172" i="42"/>
  <c r="L171" i="42"/>
  <c r="K171" i="42"/>
  <c r="J171" i="42"/>
  <c r="I171" i="42"/>
  <c r="H171" i="42" s="1"/>
  <c r="G171" i="42"/>
  <c r="F171" i="42"/>
  <c r="E171" i="42"/>
  <c r="D171" i="42"/>
  <c r="H170" i="42"/>
  <c r="C170" i="42"/>
  <c r="H169" i="42"/>
  <c r="C169" i="42"/>
  <c r="H168" i="42"/>
  <c r="C168" i="42"/>
  <c r="H167" i="42"/>
  <c r="C167" i="42"/>
  <c r="L166" i="42"/>
  <c r="K166" i="42"/>
  <c r="J166" i="42"/>
  <c r="I166" i="42"/>
  <c r="G166" i="42"/>
  <c r="F166" i="42"/>
  <c r="E166" i="42"/>
  <c r="D166" i="42"/>
  <c r="H165" i="42"/>
  <c r="C165" i="42"/>
  <c r="H164" i="42"/>
  <c r="C164" i="42"/>
  <c r="H163" i="42"/>
  <c r="C163" i="42"/>
  <c r="L162" i="42"/>
  <c r="K162" i="42"/>
  <c r="J162" i="42"/>
  <c r="I162" i="42"/>
  <c r="I161" i="42" s="1"/>
  <c r="G162" i="42"/>
  <c r="F162" i="42"/>
  <c r="E162" i="42"/>
  <c r="E161" i="42" s="1"/>
  <c r="E160" i="42" s="1"/>
  <c r="D162" i="42"/>
  <c r="C162" i="42" s="1"/>
  <c r="L161" i="42"/>
  <c r="K161" i="42"/>
  <c r="K160" i="42" s="1"/>
  <c r="G161" i="42"/>
  <c r="G160" i="42" s="1"/>
  <c r="D161" i="42"/>
  <c r="H159" i="42"/>
  <c r="C159" i="42"/>
  <c r="H158" i="42"/>
  <c r="C158" i="42"/>
  <c r="H157" i="42"/>
  <c r="C157" i="42"/>
  <c r="L156" i="42"/>
  <c r="K156" i="42" s="1"/>
  <c r="K153" i="42" s="1"/>
  <c r="K152" i="42" s="1"/>
  <c r="H155" i="42"/>
  <c r="C155" i="42"/>
  <c r="H154" i="42"/>
  <c r="C154" i="42"/>
  <c r="H151" i="42"/>
  <c r="C151" i="42"/>
  <c r="H150" i="42"/>
  <c r="C150" i="42"/>
  <c r="H149" i="42"/>
  <c r="C149" i="42"/>
  <c r="H148" i="42"/>
  <c r="C148" i="42"/>
  <c r="L147" i="42"/>
  <c r="K147" i="42"/>
  <c r="J147" i="42"/>
  <c r="I147" i="42"/>
  <c r="H147" i="42" s="1"/>
  <c r="G147" i="42"/>
  <c r="F147" i="42"/>
  <c r="E147" i="42"/>
  <c r="D147" i="42"/>
  <c r="H146" i="42"/>
  <c r="C146" i="42"/>
  <c r="H145" i="42"/>
  <c r="C145" i="42"/>
  <c r="H144" i="42"/>
  <c r="C144" i="42"/>
  <c r="H143" i="42"/>
  <c r="C143" i="42"/>
  <c r="H142" i="42"/>
  <c r="C142" i="42"/>
  <c r="H141" i="42"/>
  <c r="C141" i="42"/>
  <c r="H140" i="42"/>
  <c r="C140" i="42"/>
  <c r="H139" i="42"/>
  <c r="C139" i="42"/>
  <c r="L138" i="42"/>
  <c r="K138" i="42"/>
  <c r="J138" i="42"/>
  <c r="H138" i="42" s="1"/>
  <c r="I138" i="42"/>
  <c r="G138" i="42"/>
  <c r="F138" i="42"/>
  <c r="E138" i="42"/>
  <c r="D138" i="42"/>
  <c r="H137" i="42"/>
  <c r="C137" i="42"/>
  <c r="I136" i="42"/>
  <c r="H136" i="42" s="1"/>
  <c r="D136" i="42"/>
  <c r="C136" i="42" s="1"/>
  <c r="H135" i="42"/>
  <c r="C135" i="42"/>
  <c r="L134" i="42"/>
  <c r="K134" i="42"/>
  <c r="J134" i="42"/>
  <c r="G134" i="42"/>
  <c r="F134" i="42"/>
  <c r="E134" i="42"/>
  <c r="D134" i="42"/>
  <c r="H133" i="42"/>
  <c r="C133" i="42"/>
  <c r="H132" i="42"/>
  <c r="C132" i="42"/>
  <c r="L131" i="42"/>
  <c r="K131" i="42"/>
  <c r="J131" i="42"/>
  <c r="I131" i="42"/>
  <c r="G131" i="42"/>
  <c r="F131" i="42"/>
  <c r="E131" i="42"/>
  <c r="D131" i="42"/>
  <c r="C131" i="42" s="1"/>
  <c r="H130" i="42"/>
  <c r="C130" i="42"/>
  <c r="H129" i="42"/>
  <c r="C129" i="42"/>
  <c r="H128" i="42"/>
  <c r="C128" i="42"/>
  <c r="H127" i="42"/>
  <c r="C127" i="42"/>
  <c r="L126" i="42"/>
  <c r="K126" i="42"/>
  <c r="J126" i="42"/>
  <c r="I126" i="42"/>
  <c r="H126" i="42"/>
  <c r="G126" i="42"/>
  <c r="F126" i="42"/>
  <c r="E126" i="42"/>
  <c r="D126" i="42"/>
  <c r="C126" i="42" s="1"/>
  <c r="H125" i="42"/>
  <c r="C125" i="42"/>
  <c r="H124" i="42"/>
  <c r="C124" i="42"/>
  <c r="H123" i="42"/>
  <c r="C123" i="42"/>
  <c r="H122" i="42"/>
  <c r="C122" i="42"/>
  <c r="L121" i="42"/>
  <c r="K121" i="42"/>
  <c r="J121" i="42"/>
  <c r="I121" i="42"/>
  <c r="G121" i="42"/>
  <c r="F121" i="42"/>
  <c r="E121" i="42"/>
  <c r="E120" i="42" s="1"/>
  <c r="D121" i="42"/>
  <c r="C121" i="42" s="1"/>
  <c r="L120" i="42"/>
  <c r="K120" i="42"/>
  <c r="G120" i="42"/>
  <c r="H119" i="42"/>
  <c r="C119" i="42"/>
  <c r="H118" i="42"/>
  <c r="C118" i="42"/>
  <c r="H117" i="42"/>
  <c r="C117" i="42"/>
  <c r="H116" i="42"/>
  <c r="C116" i="42"/>
  <c r="H115" i="42"/>
  <c r="C115" i="42"/>
  <c r="L114" i="42"/>
  <c r="K114" i="42"/>
  <c r="J114" i="42"/>
  <c r="H114" i="42" s="1"/>
  <c r="I114" i="42"/>
  <c r="G114" i="42"/>
  <c r="F114" i="42"/>
  <c r="E114" i="42"/>
  <c r="D114" i="42"/>
  <c r="H113" i="42"/>
  <c r="C113" i="42"/>
  <c r="H112" i="42"/>
  <c r="C112" i="42"/>
  <c r="H111" i="42"/>
  <c r="C111" i="42"/>
  <c r="H110" i="42"/>
  <c r="C110" i="42"/>
  <c r="H109" i="42"/>
  <c r="C109" i="42"/>
  <c r="L108" i="42"/>
  <c r="K108" i="42"/>
  <c r="J108" i="42"/>
  <c r="I108" i="42"/>
  <c r="H108" i="42" s="1"/>
  <c r="G108" i="42"/>
  <c r="F108" i="42"/>
  <c r="E108" i="42"/>
  <c r="D108" i="42"/>
  <c r="H107" i="42"/>
  <c r="C107" i="42"/>
  <c r="H106" i="42"/>
  <c r="C106" i="42"/>
  <c r="H105" i="42"/>
  <c r="C105" i="42"/>
  <c r="H104" i="42"/>
  <c r="C104" i="42"/>
  <c r="H103" i="42"/>
  <c r="C103" i="42"/>
  <c r="H102" i="42"/>
  <c r="C102" i="42"/>
  <c r="H101" i="42"/>
  <c r="C101" i="42"/>
  <c r="H100" i="42"/>
  <c r="C100" i="42"/>
  <c r="L99" i="42"/>
  <c r="K99" i="42"/>
  <c r="J99" i="42"/>
  <c r="H99" i="42" s="1"/>
  <c r="I99" i="42"/>
  <c r="G99" i="42"/>
  <c r="F99" i="42"/>
  <c r="E99" i="42"/>
  <c r="D99" i="42"/>
  <c r="C99" i="42" s="1"/>
  <c r="I98" i="42"/>
  <c r="D98" i="42"/>
  <c r="C98" i="42" s="1"/>
  <c r="H97" i="42"/>
  <c r="C97" i="42"/>
  <c r="H96" i="42"/>
  <c r="C96" i="42"/>
  <c r="H95" i="42"/>
  <c r="C95" i="42"/>
  <c r="H94" i="42"/>
  <c r="C94" i="42"/>
  <c r="H93" i="42"/>
  <c r="C93" i="42"/>
  <c r="H92" i="42"/>
  <c r="C92" i="42"/>
  <c r="L91" i="42"/>
  <c r="K91" i="42"/>
  <c r="J91" i="42"/>
  <c r="G91" i="42"/>
  <c r="F91" i="42"/>
  <c r="E91" i="42"/>
  <c r="D91" i="42"/>
  <c r="H90" i="42"/>
  <c r="C90" i="42"/>
  <c r="H89" i="42"/>
  <c r="C89" i="42"/>
  <c r="H88" i="42"/>
  <c r="C88" i="42"/>
  <c r="H87" i="42"/>
  <c r="C87" i="42"/>
  <c r="H86" i="42"/>
  <c r="C86" i="42"/>
  <c r="L85" i="42"/>
  <c r="K85" i="42"/>
  <c r="J85" i="42"/>
  <c r="J83" i="42" s="1"/>
  <c r="I85" i="42"/>
  <c r="H85" i="42"/>
  <c r="G85" i="42"/>
  <c r="F85" i="42"/>
  <c r="E85" i="42"/>
  <c r="D85" i="42"/>
  <c r="I84" i="42"/>
  <c r="H84" i="42" s="1"/>
  <c r="C84" i="42"/>
  <c r="K83" i="42"/>
  <c r="G83" i="42"/>
  <c r="E83" i="42"/>
  <c r="H82" i="42"/>
  <c r="C82" i="42"/>
  <c r="H81" i="42"/>
  <c r="C81" i="42"/>
  <c r="L80" i="42"/>
  <c r="K80" i="42"/>
  <c r="J80" i="42"/>
  <c r="I80" i="42"/>
  <c r="G80" i="42"/>
  <c r="F80" i="42"/>
  <c r="E80" i="42"/>
  <c r="D80" i="42"/>
  <c r="C80" i="42" s="1"/>
  <c r="H79" i="42"/>
  <c r="C79" i="42"/>
  <c r="H78" i="42"/>
  <c r="C78" i="42"/>
  <c r="L77" i="42"/>
  <c r="K77" i="42"/>
  <c r="J77" i="42"/>
  <c r="I77" i="42"/>
  <c r="G77" i="42"/>
  <c r="F77" i="42"/>
  <c r="E77" i="42"/>
  <c r="D77" i="42"/>
  <c r="L76" i="42"/>
  <c r="K76" i="42"/>
  <c r="K75" i="42" s="1"/>
  <c r="J76" i="42"/>
  <c r="G76" i="42"/>
  <c r="F76" i="42"/>
  <c r="D76" i="42"/>
  <c r="H74" i="42"/>
  <c r="C74" i="42"/>
  <c r="H73" i="42"/>
  <c r="C73" i="42"/>
  <c r="H72" i="42"/>
  <c r="C72" i="42"/>
  <c r="H71" i="42"/>
  <c r="C71" i="42"/>
  <c r="J70" i="42"/>
  <c r="I70" i="42"/>
  <c r="D70" i="42"/>
  <c r="C70" i="42" s="1"/>
  <c r="L69" i="42"/>
  <c r="L67" i="42" s="1"/>
  <c r="K69" i="42"/>
  <c r="J69" i="42"/>
  <c r="G69" i="42"/>
  <c r="F69" i="42"/>
  <c r="F67" i="42" s="1"/>
  <c r="E69" i="42"/>
  <c r="D69" i="42"/>
  <c r="J68" i="42"/>
  <c r="I68" i="42"/>
  <c r="H68" i="42"/>
  <c r="C68" i="42"/>
  <c r="K67" i="42"/>
  <c r="J67" i="42"/>
  <c r="G67" i="42"/>
  <c r="E67" i="42"/>
  <c r="H66" i="42"/>
  <c r="C66" i="42"/>
  <c r="J65" i="42"/>
  <c r="H65" i="42" s="1"/>
  <c r="C65" i="42"/>
  <c r="I64" i="42"/>
  <c r="H64" i="42"/>
  <c r="C64" i="42"/>
  <c r="H63" i="42"/>
  <c r="C63" i="42"/>
  <c r="H62" i="42"/>
  <c r="C62" i="42"/>
  <c r="J61" i="42"/>
  <c r="C61" i="42"/>
  <c r="H60" i="42"/>
  <c r="C60" i="42"/>
  <c r="H59" i="42"/>
  <c r="C59" i="42"/>
  <c r="L58" i="42"/>
  <c r="K58" i="42"/>
  <c r="I58" i="42"/>
  <c r="G58" i="42"/>
  <c r="F58" i="42"/>
  <c r="E58" i="42"/>
  <c r="C58" i="42" s="1"/>
  <c r="D58" i="42"/>
  <c r="J57" i="42"/>
  <c r="H57" i="42"/>
  <c r="E57" i="42"/>
  <c r="D57" i="42"/>
  <c r="C57" i="42" s="1"/>
  <c r="H56" i="42"/>
  <c r="C56" i="42"/>
  <c r="L55" i="42"/>
  <c r="L54" i="42" s="1"/>
  <c r="K55" i="42"/>
  <c r="J55" i="42"/>
  <c r="I55" i="42"/>
  <c r="I54" i="42" s="1"/>
  <c r="G55" i="42"/>
  <c r="F55" i="42"/>
  <c r="E55" i="42"/>
  <c r="F54" i="42"/>
  <c r="L53" i="42"/>
  <c r="H47" i="42"/>
  <c r="C47" i="42"/>
  <c r="H46" i="42"/>
  <c r="C46" i="42"/>
  <c r="L45" i="42"/>
  <c r="G45" i="42"/>
  <c r="H44" i="42"/>
  <c r="C44" i="42"/>
  <c r="K43" i="42"/>
  <c r="J43" i="42"/>
  <c r="I43" i="42"/>
  <c r="F43" i="42"/>
  <c r="E43" i="42"/>
  <c r="D43" i="42"/>
  <c r="C43" i="42" s="1"/>
  <c r="H42" i="42"/>
  <c r="C42" i="42"/>
  <c r="I41" i="42"/>
  <c r="H41" i="42" s="1"/>
  <c r="D41" i="42"/>
  <c r="H40" i="42"/>
  <c r="C40" i="42"/>
  <c r="H39" i="42"/>
  <c r="C39" i="42"/>
  <c r="H38" i="42"/>
  <c r="C38" i="42"/>
  <c r="H37" i="42"/>
  <c r="C37" i="42"/>
  <c r="K36" i="42"/>
  <c r="H36" i="42" s="1"/>
  <c r="F36" i="42"/>
  <c r="C36" i="42" s="1"/>
  <c r="H35" i="42"/>
  <c r="C35" i="42"/>
  <c r="H34" i="42"/>
  <c r="C34" i="42"/>
  <c r="K33" i="42"/>
  <c r="H33" i="42" s="1"/>
  <c r="F33" i="42"/>
  <c r="C33" i="42" s="1"/>
  <c r="H32" i="42"/>
  <c r="C32" i="42"/>
  <c r="K31" i="42"/>
  <c r="H31" i="42" s="1"/>
  <c r="F31" i="42"/>
  <c r="H30" i="42"/>
  <c r="C30" i="42"/>
  <c r="H29" i="42"/>
  <c r="C29" i="42"/>
  <c r="H28" i="42"/>
  <c r="C28" i="42"/>
  <c r="K27" i="42"/>
  <c r="H27" i="42" s="1"/>
  <c r="F27" i="42"/>
  <c r="C27" i="42" s="1"/>
  <c r="K26" i="42"/>
  <c r="H25" i="42"/>
  <c r="C25" i="42"/>
  <c r="D24" i="42"/>
  <c r="C24" i="42"/>
  <c r="H23" i="42"/>
  <c r="C23" i="42"/>
  <c r="H22" i="42"/>
  <c r="C22" i="42"/>
  <c r="L21" i="42"/>
  <c r="L275" i="42" s="1"/>
  <c r="L274" i="42" s="1"/>
  <c r="K21" i="42"/>
  <c r="J21" i="42"/>
  <c r="J275" i="42" s="1"/>
  <c r="J274" i="42" s="1"/>
  <c r="I21" i="42"/>
  <c r="I275" i="42" s="1"/>
  <c r="I274" i="42" s="1"/>
  <c r="G21" i="42"/>
  <c r="F21" i="42"/>
  <c r="F275" i="42" s="1"/>
  <c r="F274" i="42" s="1"/>
  <c r="E21" i="42"/>
  <c r="E275" i="42" s="1"/>
  <c r="E274" i="42" s="1"/>
  <c r="D21" i="42"/>
  <c r="D275" i="42" s="1"/>
  <c r="D274" i="42" s="1"/>
  <c r="E20" i="42"/>
  <c r="H284" i="41"/>
  <c r="C284" i="41"/>
  <c r="H283" i="41"/>
  <c r="C283" i="41"/>
  <c r="H282" i="41"/>
  <c r="C282" i="41"/>
  <c r="H281" i="41"/>
  <c r="C281" i="41"/>
  <c r="H280" i="41"/>
  <c r="C280" i="41"/>
  <c r="H279" i="41"/>
  <c r="C279" i="41"/>
  <c r="H278" i="41"/>
  <c r="C278" i="41"/>
  <c r="H277" i="41"/>
  <c r="C277" i="41"/>
  <c r="L276" i="41"/>
  <c r="K276" i="41"/>
  <c r="J276" i="41"/>
  <c r="I276" i="41"/>
  <c r="H276" i="41"/>
  <c r="G276" i="41"/>
  <c r="F276" i="41"/>
  <c r="E276" i="41"/>
  <c r="D276" i="41"/>
  <c r="C276" i="41"/>
  <c r="H271" i="41"/>
  <c r="C271" i="41"/>
  <c r="H270" i="41"/>
  <c r="C270" i="41"/>
  <c r="L269" i="41"/>
  <c r="K269" i="41"/>
  <c r="J269" i="41"/>
  <c r="I269" i="41"/>
  <c r="G269" i="41"/>
  <c r="F269" i="41"/>
  <c r="E269" i="41"/>
  <c r="D269" i="41"/>
  <c r="H268" i="41"/>
  <c r="C268" i="41"/>
  <c r="L267" i="41"/>
  <c r="K267" i="41"/>
  <c r="J267" i="41"/>
  <c r="I267" i="41"/>
  <c r="G267" i="41"/>
  <c r="F267" i="41"/>
  <c r="E267" i="41"/>
  <c r="D267" i="41"/>
  <c r="L266" i="41"/>
  <c r="K266" i="41"/>
  <c r="K265" i="41" s="1"/>
  <c r="J266" i="41"/>
  <c r="G266" i="41"/>
  <c r="G265" i="41" s="1"/>
  <c r="F266" i="41"/>
  <c r="D266" i="41"/>
  <c r="D265" i="41" s="1"/>
  <c r="L265" i="41"/>
  <c r="J265" i="41"/>
  <c r="F265" i="41"/>
  <c r="H264" i="41"/>
  <c r="C264" i="41"/>
  <c r="L263" i="41"/>
  <c r="K263" i="41"/>
  <c r="J263" i="41"/>
  <c r="I263" i="41"/>
  <c r="H263" i="41" s="1"/>
  <c r="G263" i="41"/>
  <c r="F263" i="41"/>
  <c r="E263" i="41"/>
  <c r="D263" i="41"/>
  <c r="C263" i="41" s="1"/>
  <c r="L262" i="41"/>
  <c r="K262" i="41"/>
  <c r="H261" i="41"/>
  <c r="C261" i="41"/>
  <c r="H260" i="41"/>
  <c r="C260" i="41"/>
  <c r="H259" i="41"/>
  <c r="C259" i="41"/>
  <c r="H258" i="41"/>
  <c r="C258" i="41"/>
  <c r="L257" i="41"/>
  <c r="K257" i="41"/>
  <c r="J257" i="41"/>
  <c r="I257" i="41"/>
  <c r="H257" i="41" s="1"/>
  <c r="G257" i="41"/>
  <c r="F257" i="41"/>
  <c r="E257" i="41"/>
  <c r="D257" i="41"/>
  <c r="C257" i="41" s="1"/>
  <c r="H256" i="41"/>
  <c r="C256" i="41"/>
  <c r="H255" i="41"/>
  <c r="C255" i="41"/>
  <c r="H254" i="41"/>
  <c r="C254" i="41"/>
  <c r="L253" i="41"/>
  <c r="L252" i="41"/>
  <c r="H251" i="41"/>
  <c r="C251" i="41"/>
  <c r="L250" i="41"/>
  <c r="K250" i="41"/>
  <c r="H250" i="41" s="1"/>
  <c r="J250" i="41"/>
  <c r="I250" i="41"/>
  <c r="G250" i="41"/>
  <c r="F250" i="41"/>
  <c r="C250" i="41" s="1"/>
  <c r="E250" i="41"/>
  <c r="D250" i="41"/>
  <c r="H249" i="41"/>
  <c r="C249" i="41"/>
  <c r="H248" i="41"/>
  <c r="C248" i="41"/>
  <c r="H247" i="41"/>
  <c r="C247" i="41"/>
  <c r="H246" i="41"/>
  <c r="C246" i="41"/>
  <c r="L245" i="41"/>
  <c r="K245" i="41"/>
  <c r="J245" i="41"/>
  <c r="I245" i="41"/>
  <c r="H245" i="41" s="1"/>
  <c r="G245" i="41"/>
  <c r="F245" i="41"/>
  <c r="E245" i="41"/>
  <c r="C245" i="41" s="1"/>
  <c r="D245" i="41"/>
  <c r="H244" i="41"/>
  <c r="C244" i="41"/>
  <c r="H243" i="41"/>
  <c r="C243" i="41"/>
  <c r="H242" i="41"/>
  <c r="C242" i="41"/>
  <c r="L241" i="41"/>
  <c r="K241" i="41"/>
  <c r="J241" i="41"/>
  <c r="I241" i="41"/>
  <c r="G241" i="41"/>
  <c r="F241" i="41"/>
  <c r="E241" i="41"/>
  <c r="D241" i="41"/>
  <c r="L240" i="41"/>
  <c r="K240" i="41"/>
  <c r="J240" i="41"/>
  <c r="G240" i="41"/>
  <c r="F240" i="41"/>
  <c r="D240" i="41"/>
  <c r="H239" i="41"/>
  <c r="C239" i="41"/>
  <c r="H238" i="41"/>
  <c r="C238" i="41"/>
  <c r="H237" i="41"/>
  <c r="C237" i="41"/>
  <c r="H236" i="41"/>
  <c r="C236" i="41"/>
  <c r="H235" i="41"/>
  <c r="C235" i="41"/>
  <c r="H234" i="41"/>
  <c r="C234" i="41"/>
  <c r="L233" i="41"/>
  <c r="K233" i="41"/>
  <c r="J233" i="41"/>
  <c r="J232" i="41" s="1"/>
  <c r="I233" i="41"/>
  <c r="G233" i="41"/>
  <c r="F233" i="41"/>
  <c r="E233" i="41"/>
  <c r="D233" i="41"/>
  <c r="L232" i="41"/>
  <c r="K232" i="41"/>
  <c r="G232" i="41"/>
  <c r="F232" i="41"/>
  <c r="D232" i="41"/>
  <c r="H231" i="41"/>
  <c r="C231" i="41"/>
  <c r="H230" i="41"/>
  <c r="C230" i="41"/>
  <c r="H229" i="41"/>
  <c r="C229" i="41"/>
  <c r="H228" i="41"/>
  <c r="C228" i="41"/>
  <c r="L227" i="41"/>
  <c r="K227" i="41"/>
  <c r="J227" i="41"/>
  <c r="I227" i="41"/>
  <c r="G227" i="41"/>
  <c r="F227" i="41"/>
  <c r="E227" i="41"/>
  <c r="D227" i="41"/>
  <c r="H226" i="41"/>
  <c r="C226" i="41"/>
  <c r="H225" i="41"/>
  <c r="C225" i="41"/>
  <c r="H224" i="41"/>
  <c r="C224" i="41"/>
  <c r="H223" i="41"/>
  <c r="C223" i="41"/>
  <c r="H222" i="41"/>
  <c r="C222" i="41"/>
  <c r="H221" i="41"/>
  <c r="C221" i="41"/>
  <c r="H220" i="41"/>
  <c r="C220" i="41"/>
  <c r="L219" i="41"/>
  <c r="K219" i="41"/>
  <c r="J219" i="41"/>
  <c r="I219" i="41"/>
  <c r="G219" i="41"/>
  <c r="F219" i="41"/>
  <c r="E219" i="41"/>
  <c r="D219" i="41"/>
  <c r="H218" i="41"/>
  <c r="C218" i="41"/>
  <c r="H217" i="41"/>
  <c r="C217" i="41"/>
  <c r="L216" i="41"/>
  <c r="K216" i="41"/>
  <c r="J216" i="41"/>
  <c r="I216" i="41"/>
  <c r="G216" i="41"/>
  <c r="F216" i="41"/>
  <c r="E216" i="41"/>
  <c r="D216" i="41"/>
  <c r="C216" i="41" s="1"/>
  <c r="H215" i="41"/>
  <c r="C215" i="41"/>
  <c r="L214" i="41"/>
  <c r="K214" i="41"/>
  <c r="J214" i="41"/>
  <c r="I214" i="41"/>
  <c r="G214" i="41"/>
  <c r="G212" i="41" s="1"/>
  <c r="G211" i="41" s="1"/>
  <c r="F214" i="41"/>
  <c r="E214" i="41"/>
  <c r="D214" i="41"/>
  <c r="C214" i="41"/>
  <c r="H213" i="41"/>
  <c r="C213" i="41"/>
  <c r="L212" i="41"/>
  <c r="J212" i="41"/>
  <c r="F212" i="41"/>
  <c r="D212" i="41"/>
  <c r="L211" i="41"/>
  <c r="F211" i="41"/>
  <c r="D211" i="41"/>
  <c r="H210" i="41"/>
  <c r="C210" i="41"/>
  <c r="H209" i="41"/>
  <c r="C209" i="41"/>
  <c r="L208" i="41"/>
  <c r="K208" i="41"/>
  <c r="J208" i="41"/>
  <c r="I208" i="41"/>
  <c r="G208" i="41"/>
  <c r="F208" i="41"/>
  <c r="E208" i="41"/>
  <c r="D208" i="41"/>
  <c r="C208" i="41" s="1"/>
  <c r="H207" i="41"/>
  <c r="C207" i="41"/>
  <c r="H206" i="41"/>
  <c r="C206" i="41"/>
  <c r="H205" i="41"/>
  <c r="C205" i="41"/>
  <c r="H204" i="41"/>
  <c r="C204" i="41"/>
  <c r="H203" i="41"/>
  <c r="C203" i="41"/>
  <c r="H202" i="41"/>
  <c r="C202" i="41"/>
  <c r="H201" i="41"/>
  <c r="C201" i="41"/>
  <c r="H200" i="41"/>
  <c r="C200" i="41"/>
  <c r="L199" i="41"/>
  <c r="K199" i="41"/>
  <c r="J199" i="41"/>
  <c r="I199" i="41"/>
  <c r="G199" i="41"/>
  <c r="F199" i="41"/>
  <c r="E199" i="41"/>
  <c r="D199" i="41"/>
  <c r="C199" i="41" s="1"/>
  <c r="H198" i="41"/>
  <c r="C198" i="41"/>
  <c r="H197" i="41"/>
  <c r="C197" i="41"/>
  <c r="H196" i="41"/>
  <c r="C196" i="41"/>
  <c r="H195" i="41"/>
  <c r="C195" i="41"/>
  <c r="H194" i="41"/>
  <c r="C194" i="41"/>
  <c r="H193" i="41"/>
  <c r="C193" i="41"/>
  <c r="H192" i="41"/>
  <c r="C192" i="41"/>
  <c r="H191" i="41"/>
  <c r="C191" i="41"/>
  <c r="H190" i="41"/>
  <c r="C190" i="41"/>
  <c r="H189" i="41"/>
  <c r="C189" i="41"/>
  <c r="L188" i="41"/>
  <c r="K188" i="41"/>
  <c r="J188" i="41"/>
  <c r="I188" i="41"/>
  <c r="G188" i="41"/>
  <c r="F188" i="41"/>
  <c r="E188" i="41"/>
  <c r="D188" i="41"/>
  <c r="C188" i="41" s="1"/>
  <c r="L187" i="41"/>
  <c r="J187" i="41"/>
  <c r="I187" i="41"/>
  <c r="F187" i="41"/>
  <c r="E187" i="41"/>
  <c r="D187" i="41"/>
  <c r="H186" i="41"/>
  <c r="C186" i="41"/>
  <c r="H185" i="41"/>
  <c r="C185" i="41"/>
  <c r="H184" i="41"/>
  <c r="C184" i="41"/>
  <c r="L183" i="41"/>
  <c r="K183" i="41"/>
  <c r="J183" i="41"/>
  <c r="J182" i="41" s="1"/>
  <c r="I183" i="41"/>
  <c r="G183" i="41"/>
  <c r="F183" i="41"/>
  <c r="F182" i="41" s="1"/>
  <c r="E183" i="41"/>
  <c r="E182" i="41" s="1"/>
  <c r="D183" i="41"/>
  <c r="L182" i="41"/>
  <c r="L181" i="41" s="1"/>
  <c r="D182" i="41"/>
  <c r="H180" i="41"/>
  <c r="C180" i="41"/>
  <c r="L179" i="41"/>
  <c r="K179" i="41"/>
  <c r="J179" i="41"/>
  <c r="J178" i="41" s="1"/>
  <c r="I179" i="41"/>
  <c r="G179" i="41"/>
  <c r="F179" i="41"/>
  <c r="F178" i="41" s="1"/>
  <c r="E179" i="41"/>
  <c r="D179" i="41"/>
  <c r="L178" i="41"/>
  <c r="K178" i="41"/>
  <c r="G178" i="41"/>
  <c r="D178" i="41"/>
  <c r="H177" i="41"/>
  <c r="C177" i="41"/>
  <c r="H176" i="41"/>
  <c r="C176" i="41"/>
  <c r="L175" i="41"/>
  <c r="K175" i="41"/>
  <c r="J175" i="41"/>
  <c r="I175" i="41"/>
  <c r="G175" i="41"/>
  <c r="F175" i="41"/>
  <c r="E175" i="41"/>
  <c r="D175" i="41"/>
  <c r="L174" i="41"/>
  <c r="G174" i="41"/>
  <c r="D174" i="41"/>
  <c r="H173" i="41"/>
  <c r="C173" i="41"/>
  <c r="H172" i="41"/>
  <c r="C172" i="41"/>
  <c r="L171" i="41"/>
  <c r="K171" i="41"/>
  <c r="J171" i="41"/>
  <c r="I171" i="41"/>
  <c r="H171" i="41" s="1"/>
  <c r="G171" i="41"/>
  <c r="F171" i="41"/>
  <c r="E171" i="41"/>
  <c r="D171" i="41"/>
  <c r="H170" i="41"/>
  <c r="C170" i="41"/>
  <c r="H169" i="41"/>
  <c r="C169" i="41"/>
  <c r="H168" i="41"/>
  <c r="C168" i="41"/>
  <c r="H167" i="41"/>
  <c r="C167" i="41"/>
  <c r="L166" i="41"/>
  <c r="K166" i="41"/>
  <c r="J166" i="41"/>
  <c r="I166" i="41"/>
  <c r="H166" i="41" s="1"/>
  <c r="G166" i="41"/>
  <c r="F166" i="41"/>
  <c r="E166" i="41"/>
  <c r="D166" i="41"/>
  <c r="C166" i="41" s="1"/>
  <c r="H165" i="41"/>
  <c r="C165" i="41"/>
  <c r="H164" i="41"/>
  <c r="C164" i="41"/>
  <c r="H163" i="41"/>
  <c r="C163" i="41"/>
  <c r="L162" i="41"/>
  <c r="L161" i="41" s="1"/>
  <c r="L160" i="41" s="1"/>
  <c r="K162" i="41"/>
  <c r="J162" i="41"/>
  <c r="I162" i="41"/>
  <c r="G162" i="41"/>
  <c r="G161" i="41" s="1"/>
  <c r="G160" i="41" s="1"/>
  <c r="F162" i="41"/>
  <c r="E162" i="41"/>
  <c r="D162" i="41"/>
  <c r="D161" i="41" s="1"/>
  <c r="D160" i="41" s="1"/>
  <c r="C162" i="41"/>
  <c r="J161" i="41"/>
  <c r="I161" i="41"/>
  <c r="F161" i="41"/>
  <c r="F160" i="41" s="1"/>
  <c r="E161" i="41"/>
  <c r="E160" i="41" s="1"/>
  <c r="J160" i="41"/>
  <c r="H159" i="41"/>
  <c r="C159" i="41"/>
  <c r="H158" i="41"/>
  <c r="C158" i="41"/>
  <c r="H157" i="41"/>
  <c r="C157" i="41"/>
  <c r="L156" i="41"/>
  <c r="K156" i="41" s="1"/>
  <c r="J156" i="41" s="1"/>
  <c r="H155" i="41"/>
  <c r="C155" i="41"/>
  <c r="H154" i="41"/>
  <c r="C154" i="41"/>
  <c r="L153" i="41"/>
  <c r="L152" i="41"/>
  <c r="H151" i="41"/>
  <c r="C151" i="41"/>
  <c r="H150" i="41"/>
  <c r="C150" i="41"/>
  <c r="H149" i="41"/>
  <c r="C149" i="41"/>
  <c r="H148" i="41"/>
  <c r="C148" i="41"/>
  <c r="L147" i="41"/>
  <c r="K147" i="41"/>
  <c r="J147" i="41"/>
  <c r="I147" i="41"/>
  <c r="G147" i="41"/>
  <c r="F147" i="41"/>
  <c r="E147" i="41"/>
  <c r="D147" i="41"/>
  <c r="C147" i="41" s="1"/>
  <c r="I146" i="41"/>
  <c r="H146" i="41" s="1"/>
  <c r="C146" i="41"/>
  <c r="H145" i="41"/>
  <c r="C145" i="41"/>
  <c r="H144" i="41"/>
  <c r="C144" i="41"/>
  <c r="H143" i="41"/>
  <c r="C143" i="41"/>
  <c r="H142" i="41"/>
  <c r="C142" i="41"/>
  <c r="H141" i="41"/>
  <c r="C141" i="41"/>
  <c r="H140" i="41"/>
  <c r="C140" i="41"/>
  <c r="H139" i="41"/>
  <c r="C139" i="41"/>
  <c r="L138" i="41"/>
  <c r="K138" i="41"/>
  <c r="J138" i="41"/>
  <c r="I138" i="41"/>
  <c r="H138" i="41" s="1"/>
  <c r="G138" i="41"/>
  <c r="F138" i="41"/>
  <c r="E138" i="41"/>
  <c r="D138" i="41"/>
  <c r="H137" i="41"/>
  <c r="C137" i="41"/>
  <c r="I136" i="41"/>
  <c r="H136" i="41"/>
  <c r="D136" i="41"/>
  <c r="C136" i="41"/>
  <c r="H135" i="41"/>
  <c r="C135" i="41"/>
  <c r="L134" i="41"/>
  <c r="K134" i="41"/>
  <c r="J134" i="41"/>
  <c r="I134" i="41"/>
  <c r="H134" i="41" s="1"/>
  <c r="G134" i="41"/>
  <c r="F134" i="41"/>
  <c r="E134" i="41"/>
  <c r="D134" i="41"/>
  <c r="C134" i="41" s="1"/>
  <c r="H133" i="41"/>
  <c r="C133" i="41"/>
  <c r="H132" i="41"/>
  <c r="C132" i="41"/>
  <c r="L131" i="41"/>
  <c r="K131" i="41"/>
  <c r="J131" i="41"/>
  <c r="I131" i="41"/>
  <c r="G131" i="41"/>
  <c r="F131" i="41"/>
  <c r="E131" i="41"/>
  <c r="D131" i="41"/>
  <c r="H130" i="41"/>
  <c r="C130" i="41"/>
  <c r="H129" i="41"/>
  <c r="C129" i="41"/>
  <c r="H128" i="41"/>
  <c r="C128" i="41"/>
  <c r="H127" i="41"/>
  <c r="C127" i="41"/>
  <c r="L126" i="41"/>
  <c r="K126" i="41"/>
  <c r="J126" i="41"/>
  <c r="I126" i="41"/>
  <c r="G126" i="41"/>
  <c r="F126" i="41"/>
  <c r="E126" i="41"/>
  <c r="D126" i="41"/>
  <c r="C126" i="41"/>
  <c r="H125" i="41"/>
  <c r="C125" i="41"/>
  <c r="H124" i="41"/>
  <c r="C124" i="41"/>
  <c r="H123" i="41"/>
  <c r="C123" i="41"/>
  <c r="H122" i="41"/>
  <c r="C122" i="41"/>
  <c r="L121" i="41"/>
  <c r="L120" i="41" s="1"/>
  <c r="K121" i="41"/>
  <c r="J121" i="41"/>
  <c r="I121" i="41"/>
  <c r="G121" i="41"/>
  <c r="F121" i="41"/>
  <c r="E121" i="41"/>
  <c r="D121" i="41"/>
  <c r="D120" i="41" s="1"/>
  <c r="G120" i="41"/>
  <c r="H119" i="41"/>
  <c r="C119" i="41"/>
  <c r="H118" i="41"/>
  <c r="C118" i="41"/>
  <c r="H117" i="41"/>
  <c r="C117" i="41"/>
  <c r="H116" i="41"/>
  <c r="C116" i="41"/>
  <c r="H115" i="41"/>
  <c r="C115" i="41"/>
  <c r="L114" i="41"/>
  <c r="K114" i="41"/>
  <c r="J114" i="41"/>
  <c r="I114" i="41"/>
  <c r="G114" i="41"/>
  <c r="F114" i="41"/>
  <c r="C114" i="41" s="1"/>
  <c r="E114" i="41"/>
  <c r="D114" i="41"/>
  <c r="H113" i="41"/>
  <c r="C113" i="41"/>
  <c r="H112" i="41"/>
  <c r="C112" i="41"/>
  <c r="H111" i="41"/>
  <c r="C111" i="41"/>
  <c r="H110" i="41"/>
  <c r="C110" i="41"/>
  <c r="H109" i="41"/>
  <c r="C109" i="41"/>
  <c r="L108" i="41"/>
  <c r="K108" i="41"/>
  <c r="J108" i="41"/>
  <c r="I108" i="41"/>
  <c r="G108" i="41"/>
  <c r="F108" i="41"/>
  <c r="E108" i="41"/>
  <c r="D108" i="41"/>
  <c r="C108" i="41" s="1"/>
  <c r="H107" i="41"/>
  <c r="C107" i="41"/>
  <c r="H106" i="41"/>
  <c r="C106" i="41"/>
  <c r="H105" i="41"/>
  <c r="C105" i="41"/>
  <c r="H104" i="41"/>
  <c r="C104" i="41"/>
  <c r="I103" i="41"/>
  <c r="H103" i="41"/>
  <c r="C103" i="41"/>
  <c r="H102" i="41"/>
  <c r="C102" i="41"/>
  <c r="H101" i="41"/>
  <c r="C101" i="41"/>
  <c r="H100" i="41"/>
  <c r="C100" i="41"/>
  <c r="L99" i="41"/>
  <c r="K99" i="41"/>
  <c r="J99" i="41"/>
  <c r="I99" i="41"/>
  <c r="G99" i="41"/>
  <c r="F99" i="41"/>
  <c r="E99" i="41"/>
  <c r="D99" i="41"/>
  <c r="C99" i="41" s="1"/>
  <c r="I98" i="41"/>
  <c r="D98" i="41"/>
  <c r="C98" i="41" s="1"/>
  <c r="H97" i="41"/>
  <c r="C97" i="41"/>
  <c r="H96" i="41"/>
  <c r="C96" i="41"/>
  <c r="H95" i="41"/>
  <c r="C95" i="41"/>
  <c r="H94" i="41"/>
  <c r="C94" i="41"/>
  <c r="H93" i="41"/>
  <c r="C93" i="41"/>
  <c r="H92" i="41"/>
  <c r="C92" i="41"/>
  <c r="L91" i="41"/>
  <c r="K91" i="41"/>
  <c r="J91" i="41"/>
  <c r="G91" i="41"/>
  <c r="F91" i="41"/>
  <c r="E91" i="41"/>
  <c r="D91" i="41"/>
  <c r="H90" i="41"/>
  <c r="C90" i="41"/>
  <c r="H89" i="41"/>
  <c r="C89" i="41"/>
  <c r="H88" i="41"/>
  <c r="C88" i="41"/>
  <c r="H87" i="41"/>
  <c r="C87" i="41"/>
  <c r="H86" i="41"/>
  <c r="C86" i="41"/>
  <c r="L85" i="41"/>
  <c r="L83" i="41" s="1"/>
  <c r="K85" i="41"/>
  <c r="J85" i="41"/>
  <c r="J83" i="41" s="1"/>
  <c r="I85" i="41"/>
  <c r="H85" i="41"/>
  <c r="G85" i="41"/>
  <c r="F85" i="41"/>
  <c r="E85" i="41"/>
  <c r="D85" i="41"/>
  <c r="I84" i="41"/>
  <c r="H84" i="41" s="1"/>
  <c r="C84" i="41"/>
  <c r="E83" i="41"/>
  <c r="H82" i="41"/>
  <c r="C82" i="41"/>
  <c r="H81" i="41"/>
  <c r="C81" i="41"/>
  <c r="L80" i="41"/>
  <c r="K80" i="41"/>
  <c r="J80" i="41"/>
  <c r="I80" i="41"/>
  <c r="G80" i="41"/>
  <c r="G76" i="41" s="1"/>
  <c r="F80" i="41"/>
  <c r="E80" i="41"/>
  <c r="D80" i="41"/>
  <c r="C80" i="41"/>
  <c r="H79" i="41"/>
  <c r="C79" i="41"/>
  <c r="H78" i="41"/>
  <c r="C78" i="41"/>
  <c r="L77" i="41"/>
  <c r="L76" i="41" s="1"/>
  <c r="K77" i="41"/>
  <c r="J77" i="41"/>
  <c r="I77" i="41"/>
  <c r="G77" i="41"/>
  <c r="F77" i="41"/>
  <c r="F76" i="41" s="1"/>
  <c r="E77" i="41"/>
  <c r="D77" i="41"/>
  <c r="D76" i="41" s="1"/>
  <c r="K76" i="41"/>
  <c r="J76" i="41"/>
  <c r="H74" i="41"/>
  <c r="C74" i="41"/>
  <c r="H73" i="41"/>
  <c r="C73" i="41"/>
  <c r="H72" i="41"/>
  <c r="C72" i="41"/>
  <c r="H71" i="41"/>
  <c r="C71" i="41"/>
  <c r="H70" i="41"/>
  <c r="C70" i="41"/>
  <c r="L69" i="41"/>
  <c r="K69" i="41"/>
  <c r="K67" i="41" s="1"/>
  <c r="J69" i="41"/>
  <c r="I69" i="41"/>
  <c r="G69" i="41"/>
  <c r="G67" i="41" s="1"/>
  <c r="F69" i="41"/>
  <c r="E69" i="41"/>
  <c r="D69" i="41"/>
  <c r="I68" i="41"/>
  <c r="H68" i="41"/>
  <c r="C68" i="41"/>
  <c r="L67" i="41"/>
  <c r="J67" i="41"/>
  <c r="F67" i="41"/>
  <c r="D67" i="41"/>
  <c r="H66" i="41"/>
  <c r="C66" i="41"/>
  <c r="H65" i="41"/>
  <c r="C65" i="41"/>
  <c r="I64" i="41"/>
  <c r="H64" i="41" s="1"/>
  <c r="C64" i="41"/>
  <c r="H63" i="41"/>
  <c r="C63" i="41"/>
  <c r="H62" i="41"/>
  <c r="C62" i="41"/>
  <c r="H61" i="41"/>
  <c r="C61" i="41"/>
  <c r="H60" i="41"/>
  <c r="C60" i="41"/>
  <c r="H59" i="41"/>
  <c r="C59" i="41"/>
  <c r="L58" i="41"/>
  <c r="K58" i="41"/>
  <c r="J58" i="41"/>
  <c r="I58" i="41"/>
  <c r="G58" i="41"/>
  <c r="F58" i="41"/>
  <c r="E58" i="41"/>
  <c r="D58" i="41"/>
  <c r="H57" i="41"/>
  <c r="E57" i="41"/>
  <c r="H56" i="41"/>
  <c r="C56" i="41"/>
  <c r="L55" i="41"/>
  <c r="L54" i="41" s="1"/>
  <c r="K55" i="41"/>
  <c r="K54" i="41" s="1"/>
  <c r="K53" i="41" s="1"/>
  <c r="J55" i="41"/>
  <c r="I55" i="41"/>
  <c r="H55" i="41"/>
  <c r="G55" i="41"/>
  <c r="G54" i="41" s="1"/>
  <c r="G53" i="41" s="1"/>
  <c r="F55" i="41"/>
  <c r="D55" i="41"/>
  <c r="J54" i="41"/>
  <c r="F54" i="41"/>
  <c r="F53" i="41" s="1"/>
  <c r="L53" i="41"/>
  <c r="H47" i="41"/>
  <c r="C47" i="41"/>
  <c r="H46" i="41"/>
  <c r="C46" i="41"/>
  <c r="L45" i="41"/>
  <c r="G45" i="41"/>
  <c r="C45" i="41" s="1"/>
  <c r="H44" i="41"/>
  <c r="C44" i="41"/>
  <c r="K43" i="41"/>
  <c r="J43" i="41"/>
  <c r="I43" i="41"/>
  <c r="H43" i="41" s="1"/>
  <c r="F43" i="41"/>
  <c r="E43" i="41"/>
  <c r="D43" i="41"/>
  <c r="C43" i="41" s="1"/>
  <c r="H42" i="41"/>
  <c r="C42" i="41"/>
  <c r="I41" i="41"/>
  <c r="H41" i="41" s="1"/>
  <c r="D41" i="41"/>
  <c r="H40" i="41"/>
  <c r="C40" i="41"/>
  <c r="H39" i="41"/>
  <c r="C39" i="41"/>
  <c r="H38" i="41"/>
  <c r="C38" i="41"/>
  <c r="H37" i="41"/>
  <c r="C37" i="41"/>
  <c r="K36" i="41"/>
  <c r="H36" i="41" s="1"/>
  <c r="F36" i="41"/>
  <c r="C36" i="41" s="1"/>
  <c r="H35" i="41"/>
  <c r="C35" i="41"/>
  <c r="H34" i="41"/>
  <c r="C34" i="41"/>
  <c r="K33" i="41"/>
  <c r="H33" i="41" s="1"/>
  <c r="F33" i="41"/>
  <c r="C33" i="41" s="1"/>
  <c r="H32" i="41"/>
  <c r="C32" i="41"/>
  <c r="K31" i="41"/>
  <c r="H31" i="41" s="1"/>
  <c r="F31" i="41"/>
  <c r="H30" i="41"/>
  <c r="C30" i="41"/>
  <c r="H29" i="41"/>
  <c r="C29" i="41"/>
  <c r="H28" i="41"/>
  <c r="C28" i="41"/>
  <c r="K27" i="41"/>
  <c r="H27" i="41" s="1"/>
  <c r="F27" i="41"/>
  <c r="C27" i="41" s="1"/>
  <c r="K26" i="41"/>
  <c r="H25" i="41"/>
  <c r="C25" i="41"/>
  <c r="D24" i="41"/>
  <c r="C24" i="41"/>
  <c r="H23" i="41"/>
  <c r="C23" i="41"/>
  <c r="H22" i="41"/>
  <c r="C22" i="41"/>
  <c r="L21" i="41"/>
  <c r="L275" i="41" s="1"/>
  <c r="L274" i="41" s="1"/>
  <c r="K21" i="41"/>
  <c r="J21" i="41"/>
  <c r="J275" i="41" s="1"/>
  <c r="J274" i="41" s="1"/>
  <c r="I21" i="41"/>
  <c r="I275" i="41" s="1"/>
  <c r="I274" i="41" s="1"/>
  <c r="G21" i="41"/>
  <c r="F21" i="41"/>
  <c r="F275" i="41" s="1"/>
  <c r="F274" i="41" s="1"/>
  <c r="E21" i="41"/>
  <c r="E275" i="41" s="1"/>
  <c r="E274" i="41" s="1"/>
  <c r="D21" i="41"/>
  <c r="D275" i="41" s="1"/>
  <c r="D274" i="41" s="1"/>
  <c r="E20" i="41"/>
  <c r="H284" i="40"/>
  <c r="C284" i="40"/>
  <c r="H283" i="40"/>
  <c r="C283" i="40"/>
  <c r="H282" i="40"/>
  <c r="C282" i="40"/>
  <c r="H281" i="40"/>
  <c r="C281" i="40"/>
  <c r="H280" i="40"/>
  <c r="C280" i="40"/>
  <c r="H279" i="40"/>
  <c r="C279" i="40"/>
  <c r="H278" i="40"/>
  <c r="C278" i="40"/>
  <c r="H277" i="40"/>
  <c r="H276" i="40" s="1"/>
  <c r="C277" i="40"/>
  <c r="L276" i="40"/>
  <c r="K276" i="40"/>
  <c r="J276" i="40"/>
  <c r="I276" i="40"/>
  <c r="G276" i="40"/>
  <c r="F276" i="40"/>
  <c r="E276" i="40"/>
  <c r="D276" i="40"/>
  <c r="C276" i="40"/>
  <c r="H271" i="40"/>
  <c r="C271" i="40"/>
  <c r="H270" i="40"/>
  <c r="C270" i="40"/>
  <c r="L269" i="40"/>
  <c r="K269" i="40"/>
  <c r="J269" i="40"/>
  <c r="I269" i="40"/>
  <c r="G269" i="40"/>
  <c r="F269" i="40"/>
  <c r="E269" i="40"/>
  <c r="D269" i="40"/>
  <c r="H268" i="40"/>
  <c r="C268" i="40"/>
  <c r="L267" i="40"/>
  <c r="L266" i="40" s="1"/>
  <c r="L265" i="40" s="1"/>
  <c r="K267" i="40"/>
  <c r="J267" i="40"/>
  <c r="I267" i="40"/>
  <c r="G267" i="40"/>
  <c r="F267" i="40"/>
  <c r="E267" i="40"/>
  <c r="D267" i="40"/>
  <c r="D266" i="40" s="1"/>
  <c r="D265" i="40" s="1"/>
  <c r="K266" i="40"/>
  <c r="K265" i="40" s="1"/>
  <c r="J266" i="40"/>
  <c r="J265" i="40" s="1"/>
  <c r="G266" i="40"/>
  <c r="G265" i="40" s="1"/>
  <c r="F266" i="40"/>
  <c r="F265" i="40" s="1"/>
  <c r="H264" i="40"/>
  <c r="C264" i="40"/>
  <c r="L263" i="40"/>
  <c r="K263" i="40"/>
  <c r="J263" i="40"/>
  <c r="I263" i="40"/>
  <c r="H263" i="40" s="1"/>
  <c r="G263" i="40"/>
  <c r="F263" i="40"/>
  <c r="E263" i="40"/>
  <c r="D263" i="40"/>
  <c r="L262" i="40"/>
  <c r="K262" i="40"/>
  <c r="H261" i="40"/>
  <c r="C261" i="40"/>
  <c r="H260" i="40"/>
  <c r="C260" i="40"/>
  <c r="H259" i="40"/>
  <c r="C259" i="40"/>
  <c r="H258" i="40"/>
  <c r="C258" i="40"/>
  <c r="L257" i="40"/>
  <c r="K257" i="40"/>
  <c r="J257" i="40"/>
  <c r="I257" i="40"/>
  <c r="H257" i="40" s="1"/>
  <c r="G257" i="40"/>
  <c r="F257" i="40"/>
  <c r="E257" i="40"/>
  <c r="D257" i="40"/>
  <c r="H256" i="40"/>
  <c r="C256" i="40"/>
  <c r="H255" i="40"/>
  <c r="C255" i="40"/>
  <c r="H254" i="40"/>
  <c r="C254" i="40"/>
  <c r="L253" i="40"/>
  <c r="L252" i="40" s="1"/>
  <c r="H251" i="40"/>
  <c r="C251" i="40"/>
  <c r="L250" i="40"/>
  <c r="K250" i="40"/>
  <c r="J250" i="40"/>
  <c r="I250" i="40"/>
  <c r="G250" i="40"/>
  <c r="F250" i="40"/>
  <c r="E250" i="40"/>
  <c r="D250" i="40"/>
  <c r="C250" i="40" s="1"/>
  <c r="H249" i="40"/>
  <c r="C249" i="40"/>
  <c r="H248" i="40"/>
  <c r="C248" i="40"/>
  <c r="H247" i="40"/>
  <c r="C247" i="40"/>
  <c r="H246" i="40"/>
  <c r="C246" i="40"/>
  <c r="L245" i="40"/>
  <c r="K245" i="40"/>
  <c r="J245" i="40"/>
  <c r="I245" i="40"/>
  <c r="G245" i="40"/>
  <c r="F245" i="40"/>
  <c r="E245" i="40"/>
  <c r="D245" i="40"/>
  <c r="H244" i="40"/>
  <c r="C244" i="40"/>
  <c r="H243" i="40"/>
  <c r="C243" i="40"/>
  <c r="H242" i="40"/>
  <c r="C242" i="40"/>
  <c r="L241" i="40"/>
  <c r="K241" i="40"/>
  <c r="J241" i="40"/>
  <c r="I241" i="40"/>
  <c r="G241" i="40"/>
  <c r="F241" i="40"/>
  <c r="E241" i="40"/>
  <c r="D241" i="40"/>
  <c r="L240" i="40"/>
  <c r="K240" i="40"/>
  <c r="J240" i="40"/>
  <c r="G240" i="40"/>
  <c r="F240" i="40"/>
  <c r="D240" i="40"/>
  <c r="H239" i="40"/>
  <c r="C239" i="40"/>
  <c r="H238" i="40"/>
  <c r="C238" i="40"/>
  <c r="H237" i="40"/>
  <c r="C237" i="40"/>
  <c r="H236" i="40"/>
  <c r="C236" i="40"/>
  <c r="H235" i="40"/>
  <c r="C235" i="40"/>
  <c r="H234" i="40"/>
  <c r="C234" i="40"/>
  <c r="L233" i="40"/>
  <c r="K233" i="40"/>
  <c r="J233" i="40"/>
  <c r="I233" i="40"/>
  <c r="G233" i="40"/>
  <c r="F233" i="40"/>
  <c r="E233" i="40"/>
  <c r="D233" i="40"/>
  <c r="L232" i="40"/>
  <c r="K232" i="40"/>
  <c r="J232" i="40"/>
  <c r="G232" i="40"/>
  <c r="F232" i="40"/>
  <c r="D232" i="40"/>
  <c r="H231" i="40"/>
  <c r="C231" i="40"/>
  <c r="H230" i="40"/>
  <c r="C230" i="40"/>
  <c r="H229" i="40"/>
  <c r="C229" i="40"/>
  <c r="H228" i="40"/>
  <c r="C228" i="40"/>
  <c r="L227" i="40"/>
  <c r="K227" i="40"/>
  <c r="J227" i="40"/>
  <c r="I227" i="40"/>
  <c r="G227" i="40"/>
  <c r="F227" i="40"/>
  <c r="E227" i="40"/>
  <c r="C227" i="40" s="1"/>
  <c r="D227" i="40"/>
  <c r="H226" i="40"/>
  <c r="C226" i="40"/>
  <c r="H225" i="40"/>
  <c r="C225" i="40"/>
  <c r="H224" i="40"/>
  <c r="C224" i="40"/>
  <c r="H223" i="40"/>
  <c r="C223" i="40"/>
  <c r="H222" i="40"/>
  <c r="C222" i="40"/>
  <c r="H221" i="40"/>
  <c r="C221" i="40"/>
  <c r="H220" i="40"/>
  <c r="C220" i="40"/>
  <c r="L219" i="40"/>
  <c r="K219" i="40"/>
  <c r="J219" i="40"/>
  <c r="I219" i="40"/>
  <c r="G219" i="40"/>
  <c r="F219" i="40"/>
  <c r="E219" i="40"/>
  <c r="D219" i="40"/>
  <c r="H218" i="40"/>
  <c r="C218" i="40"/>
  <c r="H217" i="40"/>
  <c r="C217" i="40"/>
  <c r="L216" i="40"/>
  <c r="K216" i="40"/>
  <c r="J216" i="40"/>
  <c r="I216" i="40"/>
  <c r="H216" i="40" s="1"/>
  <c r="G216" i="40"/>
  <c r="F216" i="40"/>
  <c r="E216" i="40"/>
  <c r="D216" i="40"/>
  <c r="C216" i="40" s="1"/>
  <c r="H215" i="40"/>
  <c r="C215" i="40"/>
  <c r="L214" i="40"/>
  <c r="K214" i="40"/>
  <c r="J214" i="40"/>
  <c r="I214" i="40"/>
  <c r="G214" i="40"/>
  <c r="G212" i="40" s="1"/>
  <c r="F214" i="40"/>
  <c r="E214" i="40"/>
  <c r="D214" i="40"/>
  <c r="C214" i="40"/>
  <c r="H213" i="40"/>
  <c r="C213" i="40"/>
  <c r="L212" i="40"/>
  <c r="K212" i="40"/>
  <c r="K211" i="40" s="1"/>
  <c r="J212" i="40"/>
  <c r="F212" i="40"/>
  <c r="D212" i="40"/>
  <c r="L211" i="40"/>
  <c r="J211" i="40"/>
  <c r="F211" i="40"/>
  <c r="D211" i="40"/>
  <c r="H210" i="40"/>
  <c r="C210" i="40"/>
  <c r="H209" i="40"/>
  <c r="C209" i="40"/>
  <c r="L208" i="40"/>
  <c r="K208" i="40"/>
  <c r="J208" i="40"/>
  <c r="H208" i="40" s="1"/>
  <c r="I208" i="40"/>
  <c r="G208" i="40"/>
  <c r="F208" i="40"/>
  <c r="E208" i="40"/>
  <c r="D208" i="40"/>
  <c r="C208" i="40"/>
  <c r="H207" i="40"/>
  <c r="C207" i="40"/>
  <c r="H206" i="40"/>
  <c r="C206" i="40"/>
  <c r="H205" i="40"/>
  <c r="C205" i="40"/>
  <c r="H204" i="40"/>
  <c r="C204" i="40"/>
  <c r="H203" i="40"/>
  <c r="C203" i="40"/>
  <c r="H202" i="40"/>
  <c r="C202" i="40"/>
  <c r="H201" i="40"/>
  <c r="C201" i="40"/>
  <c r="H200" i="40"/>
  <c r="C200" i="40"/>
  <c r="L199" i="40"/>
  <c r="K199" i="40"/>
  <c r="J199" i="40"/>
  <c r="I199" i="40"/>
  <c r="H199" i="40" s="1"/>
  <c r="G199" i="40"/>
  <c r="F199" i="40"/>
  <c r="E199" i="40"/>
  <c r="D199" i="40"/>
  <c r="H198" i="40"/>
  <c r="C198" i="40"/>
  <c r="H197" i="40"/>
  <c r="C197" i="40"/>
  <c r="H196" i="40"/>
  <c r="C196" i="40"/>
  <c r="H195" i="40"/>
  <c r="C195" i="40"/>
  <c r="H194" i="40"/>
  <c r="C194" i="40"/>
  <c r="H193" i="40"/>
  <c r="C193" i="40"/>
  <c r="H192" i="40"/>
  <c r="C192" i="40"/>
  <c r="H191" i="40"/>
  <c r="C191" i="40"/>
  <c r="H190" i="40"/>
  <c r="C190" i="40"/>
  <c r="H189" i="40"/>
  <c r="C189" i="40"/>
  <c r="L188" i="40"/>
  <c r="K188" i="40"/>
  <c r="K187" i="40" s="1"/>
  <c r="J188" i="40"/>
  <c r="I188" i="40"/>
  <c r="H188" i="40" s="1"/>
  <c r="G188" i="40"/>
  <c r="F188" i="40"/>
  <c r="F187" i="40" s="1"/>
  <c r="E188" i="40"/>
  <c r="D188" i="40"/>
  <c r="C188" i="40" s="1"/>
  <c r="L187" i="40"/>
  <c r="J187" i="40"/>
  <c r="I187" i="40"/>
  <c r="E187" i="40"/>
  <c r="D187" i="40"/>
  <c r="D182" i="40" s="1"/>
  <c r="H186" i="40"/>
  <c r="C186" i="40"/>
  <c r="H185" i="40"/>
  <c r="C185" i="40"/>
  <c r="H184" i="40"/>
  <c r="C184" i="40"/>
  <c r="L183" i="40"/>
  <c r="K183" i="40"/>
  <c r="J183" i="40"/>
  <c r="I183" i="40"/>
  <c r="G183" i="40"/>
  <c r="F183" i="40"/>
  <c r="F182" i="40" s="1"/>
  <c r="E183" i="40"/>
  <c r="D183" i="40"/>
  <c r="L182" i="40"/>
  <c r="J182" i="40"/>
  <c r="H180" i="40"/>
  <c r="C180" i="40"/>
  <c r="L179" i="40"/>
  <c r="K179" i="40"/>
  <c r="J179" i="40"/>
  <c r="I179" i="40"/>
  <c r="G179" i="40"/>
  <c r="F179" i="40"/>
  <c r="E179" i="40"/>
  <c r="E178" i="40" s="1"/>
  <c r="D179" i="40"/>
  <c r="C179" i="40" s="1"/>
  <c r="L178" i="40"/>
  <c r="K178" i="40"/>
  <c r="J178" i="40"/>
  <c r="G178" i="40"/>
  <c r="F178" i="40"/>
  <c r="H177" i="40"/>
  <c r="C177" i="40"/>
  <c r="H176" i="40"/>
  <c r="C176" i="40"/>
  <c r="L175" i="40"/>
  <c r="K175" i="40"/>
  <c r="J175" i="40"/>
  <c r="I175" i="40"/>
  <c r="G175" i="40"/>
  <c r="F175" i="40"/>
  <c r="F174" i="40" s="1"/>
  <c r="E175" i="40"/>
  <c r="E174" i="40" s="1"/>
  <c r="D175" i="40"/>
  <c r="L174" i="40"/>
  <c r="J174" i="40"/>
  <c r="H173" i="40"/>
  <c r="C173" i="40"/>
  <c r="H172" i="40"/>
  <c r="C172" i="40"/>
  <c r="L171" i="40"/>
  <c r="K171" i="40"/>
  <c r="J171" i="40"/>
  <c r="I171" i="40"/>
  <c r="H171" i="40" s="1"/>
  <c r="G171" i="40"/>
  <c r="F171" i="40"/>
  <c r="E171" i="40"/>
  <c r="D171" i="40"/>
  <c r="C171" i="40" s="1"/>
  <c r="H170" i="40"/>
  <c r="C170" i="40"/>
  <c r="H169" i="40"/>
  <c r="C169" i="40"/>
  <c r="H168" i="40"/>
  <c r="C168" i="40"/>
  <c r="H167" i="40"/>
  <c r="C167" i="40"/>
  <c r="L166" i="40"/>
  <c r="K166" i="40"/>
  <c r="J166" i="40"/>
  <c r="I166" i="40"/>
  <c r="G166" i="40"/>
  <c r="F166" i="40"/>
  <c r="E166" i="40"/>
  <c r="D166" i="40"/>
  <c r="C166" i="40" s="1"/>
  <c r="H165" i="40"/>
  <c r="C165" i="40"/>
  <c r="H164" i="40"/>
  <c r="C164" i="40"/>
  <c r="H163" i="40"/>
  <c r="C163" i="40"/>
  <c r="L162" i="40"/>
  <c r="K162" i="40"/>
  <c r="J162" i="40"/>
  <c r="H162" i="40" s="1"/>
  <c r="I162" i="40"/>
  <c r="G162" i="40"/>
  <c r="G161" i="40" s="1"/>
  <c r="F162" i="40"/>
  <c r="E162" i="40"/>
  <c r="D162" i="40"/>
  <c r="C162" i="40"/>
  <c r="L161" i="40"/>
  <c r="L160" i="40" s="1"/>
  <c r="J161" i="40"/>
  <c r="I161" i="40"/>
  <c r="F161" i="40"/>
  <c r="E161" i="40"/>
  <c r="D161" i="40"/>
  <c r="C161" i="40" s="1"/>
  <c r="J160" i="40"/>
  <c r="G160" i="40"/>
  <c r="F160" i="40"/>
  <c r="H159" i="40"/>
  <c r="C159" i="40"/>
  <c r="H158" i="40"/>
  <c r="C158" i="40"/>
  <c r="H157" i="40"/>
  <c r="C157" i="40"/>
  <c r="L156" i="40"/>
  <c r="K156" i="40" s="1"/>
  <c r="H155" i="40"/>
  <c r="C155" i="40"/>
  <c r="H154" i="40"/>
  <c r="C154" i="40"/>
  <c r="L153" i="40"/>
  <c r="L152" i="40" s="1"/>
  <c r="H151" i="40"/>
  <c r="C151" i="40"/>
  <c r="H150" i="40"/>
  <c r="C150" i="40"/>
  <c r="H149" i="40"/>
  <c r="C149" i="40"/>
  <c r="H148" i="40"/>
  <c r="C148" i="40"/>
  <c r="L147" i="40"/>
  <c r="K147" i="40"/>
  <c r="J147" i="40"/>
  <c r="I147" i="40"/>
  <c r="H147" i="40" s="1"/>
  <c r="G147" i="40"/>
  <c r="F147" i="40"/>
  <c r="E147" i="40"/>
  <c r="D147" i="40"/>
  <c r="C147" i="40" s="1"/>
  <c r="I146" i="40"/>
  <c r="H146" i="40"/>
  <c r="C146" i="40"/>
  <c r="H145" i="40"/>
  <c r="C145" i="40"/>
  <c r="H144" i="40"/>
  <c r="C144" i="40"/>
  <c r="H143" i="40"/>
  <c r="C143" i="40"/>
  <c r="H142" i="40"/>
  <c r="C142" i="40"/>
  <c r="H141" i="40"/>
  <c r="C141" i="40"/>
  <c r="I140" i="40"/>
  <c r="H140" i="40" s="1"/>
  <c r="C140" i="40"/>
  <c r="H139" i="40"/>
  <c r="C139" i="40"/>
  <c r="L138" i="40"/>
  <c r="K138" i="40"/>
  <c r="J138" i="40"/>
  <c r="G138" i="40"/>
  <c r="F138" i="40"/>
  <c r="E138" i="40"/>
  <c r="C138" i="40" s="1"/>
  <c r="D138" i="40"/>
  <c r="H137" i="40"/>
  <c r="C137" i="40"/>
  <c r="I136" i="40"/>
  <c r="H136" i="40"/>
  <c r="D136" i="40"/>
  <c r="C136" i="40"/>
  <c r="H135" i="40"/>
  <c r="C135" i="40"/>
  <c r="L134" i="40"/>
  <c r="K134" i="40"/>
  <c r="J134" i="40"/>
  <c r="I134" i="40"/>
  <c r="H134" i="40" s="1"/>
  <c r="G134" i="40"/>
  <c r="F134" i="40"/>
  <c r="E134" i="40"/>
  <c r="D134" i="40"/>
  <c r="C134" i="40" s="1"/>
  <c r="H133" i="40"/>
  <c r="C133" i="40"/>
  <c r="H132" i="40"/>
  <c r="C132" i="40"/>
  <c r="L131" i="40"/>
  <c r="K131" i="40"/>
  <c r="J131" i="40"/>
  <c r="I131" i="40"/>
  <c r="G131" i="40"/>
  <c r="F131" i="40"/>
  <c r="E131" i="40"/>
  <c r="D131" i="40"/>
  <c r="H130" i="40"/>
  <c r="C130" i="40"/>
  <c r="H129" i="40"/>
  <c r="C129" i="40"/>
  <c r="H128" i="40"/>
  <c r="C128" i="40"/>
  <c r="H127" i="40"/>
  <c r="C127" i="40"/>
  <c r="L126" i="40"/>
  <c r="K126" i="40"/>
  <c r="K120" i="40" s="1"/>
  <c r="J126" i="40"/>
  <c r="I126" i="40"/>
  <c r="G126" i="40"/>
  <c r="F126" i="40"/>
  <c r="C126" i="40" s="1"/>
  <c r="E126" i="40"/>
  <c r="D126" i="40"/>
  <c r="H125" i="40"/>
  <c r="C125" i="40"/>
  <c r="H124" i="40"/>
  <c r="C124" i="40"/>
  <c r="I123" i="40"/>
  <c r="H123" i="40"/>
  <c r="C123" i="40"/>
  <c r="H122" i="40"/>
  <c r="C122" i="40"/>
  <c r="L121" i="40"/>
  <c r="K121" i="40"/>
  <c r="J121" i="40"/>
  <c r="I121" i="40"/>
  <c r="G121" i="40"/>
  <c r="F121" i="40"/>
  <c r="E121" i="40"/>
  <c r="D121" i="40"/>
  <c r="C121" i="40" s="1"/>
  <c r="L120" i="40"/>
  <c r="H119" i="40"/>
  <c r="C119" i="40"/>
  <c r="H118" i="40"/>
  <c r="C118" i="40"/>
  <c r="H117" i="40"/>
  <c r="C117" i="40"/>
  <c r="H116" i="40"/>
  <c r="C116" i="40"/>
  <c r="H115" i="40"/>
  <c r="C115" i="40"/>
  <c r="L114" i="40"/>
  <c r="K114" i="40"/>
  <c r="J114" i="40"/>
  <c r="I114" i="40"/>
  <c r="H114" i="40" s="1"/>
  <c r="G114" i="40"/>
  <c r="F114" i="40"/>
  <c r="E114" i="40"/>
  <c r="D114" i="40"/>
  <c r="H113" i="40"/>
  <c r="C113" i="40"/>
  <c r="H112" i="40"/>
  <c r="C112" i="40"/>
  <c r="H111" i="40"/>
  <c r="C111" i="40"/>
  <c r="H110" i="40"/>
  <c r="C110" i="40"/>
  <c r="H109" i="40"/>
  <c r="C109" i="40"/>
  <c r="L108" i="40"/>
  <c r="K108" i="40"/>
  <c r="J108" i="40"/>
  <c r="I108" i="40"/>
  <c r="H108" i="40"/>
  <c r="G108" i="40"/>
  <c r="F108" i="40"/>
  <c r="E108" i="40"/>
  <c r="D108" i="40"/>
  <c r="H107" i="40"/>
  <c r="C107" i="40"/>
  <c r="H106" i="40"/>
  <c r="C106" i="40"/>
  <c r="H105" i="40"/>
  <c r="C105" i="40"/>
  <c r="H104" i="40"/>
  <c r="C104" i="40"/>
  <c r="H103" i="40"/>
  <c r="C103" i="40"/>
  <c r="H102" i="40"/>
  <c r="C102" i="40"/>
  <c r="H101" i="40"/>
  <c r="C101" i="40"/>
  <c r="H100" i="40"/>
  <c r="C100" i="40"/>
  <c r="L99" i="40"/>
  <c r="K99" i="40"/>
  <c r="J99" i="40"/>
  <c r="I99" i="40"/>
  <c r="G99" i="40"/>
  <c r="F99" i="40"/>
  <c r="E99" i="40"/>
  <c r="D99" i="40"/>
  <c r="H98" i="40"/>
  <c r="C98" i="40"/>
  <c r="H97" i="40"/>
  <c r="C97" i="40"/>
  <c r="H96" i="40"/>
  <c r="C96" i="40"/>
  <c r="H95" i="40"/>
  <c r="C95" i="40"/>
  <c r="H94" i="40"/>
  <c r="C94" i="40"/>
  <c r="H93" i="40"/>
  <c r="C93" i="40"/>
  <c r="H92" i="40"/>
  <c r="C92" i="40"/>
  <c r="L91" i="40"/>
  <c r="K91" i="40"/>
  <c r="J91" i="40"/>
  <c r="H91" i="40" s="1"/>
  <c r="I91" i="40"/>
  <c r="G91" i="40"/>
  <c r="F91" i="40"/>
  <c r="E91" i="40"/>
  <c r="D91" i="40"/>
  <c r="H90" i="40"/>
  <c r="C90" i="40"/>
  <c r="H89" i="40"/>
  <c r="C89" i="40"/>
  <c r="H88" i="40"/>
  <c r="C88" i="40"/>
  <c r="H87" i="40"/>
  <c r="C87" i="40"/>
  <c r="H86" i="40"/>
  <c r="C86" i="40"/>
  <c r="L85" i="40"/>
  <c r="K85" i="40"/>
  <c r="J85" i="40"/>
  <c r="I85" i="40"/>
  <c r="G85" i="40"/>
  <c r="F85" i="40"/>
  <c r="E85" i="40"/>
  <c r="D85" i="40"/>
  <c r="C85" i="40" s="1"/>
  <c r="I84" i="40"/>
  <c r="C84" i="40"/>
  <c r="K83" i="40"/>
  <c r="G83" i="40"/>
  <c r="E83" i="40"/>
  <c r="H82" i="40"/>
  <c r="C82" i="40"/>
  <c r="H81" i="40"/>
  <c r="C81" i="40"/>
  <c r="L80" i="40"/>
  <c r="K80" i="40"/>
  <c r="J80" i="40"/>
  <c r="I80" i="40"/>
  <c r="G80" i="40"/>
  <c r="F80" i="40"/>
  <c r="E80" i="40"/>
  <c r="D80" i="40"/>
  <c r="H79" i="40"/>
  <c r="C79" i="40"/>
  <c r="H78" i="40"/>
  <c r="C78" i="40"/>
  <c r="L77" i="40"/>
  <c r="K77" i="40"/>
  <c r="J77" i="40"/>
  <c r="I77" i="40"/>
  <c r="G77" i="40"/>
  <c r="G76" i="40" s="1"/>
  <c r="F77" i="40"/>
  <c r="E77" i="40"/>
  <c r="D77" i="40"/>
  <c r="C77" i="40" s="1"/>
  <c r="L76" i="40"/>
  <c r="J76" i="40"/>
  <c r="I76" i="40"/>
  <c r="F76" i="40"/>
  <c r="H74" i="40"/>
  <c r="C74" i="40"/>
  <c r="H73" i="40"/>
  <c r="C73" i="40"/>
  <c r="H72" i="40"/>
  <c r="C72" i="40"/>
  <c r="H71" i="40"/>
  <c r="C71" i="40"/>
  <c r="I70" i="40"/>
  <c r="H70" i="40" s="1"/>
  <c r="D70" i="40"/>
  <c r="C70" i="40"/>
  <c r="L69" i="40"/>
  <c r="K69" i="40"/>
  <c r="K67" i="40" s="1"/>
  <c r="K53" i="40" s="1"/>
  <c r="J69" i="40"/>
  <c r="I69" i="40"/>
  <c r="G69" i="40"/>
  <c r="F69" i="40"/>
  <c r="E69" i="40"/>
  <c r="E67" i="40" s="1"/>
  <c r="D69" i="40"/>
  <c r="D67" i="40" s="1"/>
  <c r="I68" i="40"/>
  <c r="H68" i="40"/>
  <c r="C68" i="40"/>
  <c r="L67" i="40"/>
  <c r="J67" i="40"/>
  <c r="G67" i="40"/>
  <c r="F67" i="40"/>
  <c r="H66" i="40"/>
  <c r="C66" i="40"/>
  <c r="H65" i="40"/>
  <c r="C65" i="40"/>
  <c r="I64" i="40"/>
  <c r="D64" i="40"/>
  <c r="C64" i="40"/>
  <c r="H63" i="40"/>
  <c r="C63" i="40"/>
  <c r="H62" i="40"/>
  <c r="C62" i="40"/>
  <c r="H61" i="40"/>
  <c r="C61" i="40"/>
  <c r="H60" i="40"/>
  <c r="C60" i="40"/>
  <c r="H59" i="40"/>
  <c r="C59" i="40"/>
  <c r="L58" i="40"/>
  <c r="K58" i="40"/>
  <c r="J58" i="40"/>
  <c r="G58" i="40"/>
  <c r="F58" i="40"/>
  <c r="E58" i="40"/>
  <c r="D58" i="40"/>
  <c r="H57" i="40"/>
  <c r="C57" i="40"/>
  <c r="H56" i="40"/>
  <c r="C56" i="40"/>
  <c r="L55" i="40"/>
  <c r="L54" i="40" s="1"/>
  <c r="K55" i="40"/>
  <c r="J55" i="40"/>
  <c r="I55" i="40"/>
  <c r="H55" i="40"/>
  <c r="G55" i="40"/>
  <c r="F55" i="40"/>
  <c r="E55" i="40"/>
  <c r="D55" i="40"/>
  <c r="K54" i="40"/>
  <c r="J54" i="40"/>
  <c r="J53" i="40" s="1"/>
  <c r="G54" i="40"/>
  <c r="F54" i="40"/>
  <c r="E54" i="40"/>
  <c r="L53" i="40"/>
  <c r="G53" i="40"/>
  <c r="H47" i="40"/>
  <c r="C47" i="40"/>
  <c r="H46" i="40"/>
  <c r="C46" i="40"/>
  <c r="L45" i="40"/>
  <c r="G45" i="40"/>
  <c r="C45" i="40" s="1"/>
  <c r="H44" i="40"/>
  <c r="C44" i="40"/>
  <c r="K43" i="40"/>
  <c r="J43" i="40"/>
  <c r="I43" i="40"/>
  <c r="F43" i="40"/>
  <c r="E43" i="40"/>
  <c r="D43" i="40"/>
  <c r="C43" i="40" s="1"/>
  <c r="H42" i="40"/>
  <c r="C42" i="40"/>
  <c r="I41" i="40"/>
  <c r="H41" i="40" s="1"/>
  <c r="D41" i="40"/>
  <c r="C41" i="40" s="1"/>
  <c r="K40" i="40"/>
  <c r="C40" i="40"/>
  <c r="H39" i="40"/>
  <c r="C39" i="40"/>
  <c r="H38" i="40"/>
  <c r="C38" i="40"/>
  <c r="H37" i="40"/>
  <c r="C37" i="40"/>
  <c r="F36" i="40"/>
  <c r="C36" i="40"/>
  <c r="H35" i="40"/>
  <c r="C35" i="40"/>
  <c r="H34" i="40"/>
  <c r="C34" i="40"/>
  <c r="K33" i="40"/>
  <c r="H33" i="40"/>
  <c r="F33" i="40"/>
  <c r="C33" i="40"/>
  <c r="H32" i="40"/>
  <c r="C32" i="40"/>
  <c r="K31" i="40"/>
  <c r="H31" i="40"/>
  <c r="F31" i="40"/>
  <c r="F26" i="40" s="1"/>
  <c r="C31" i="40"/>
  <c r="H30" i="40"/>
  <c r="C30" i="40"/>
  <c r="H29" i="40"/>
  <c r="C29" i="40"/>
  <c r="H28" i="40"/>
  <c r="C28" i="40"/>
  <c r="K27" i="40"/>
  <c r="H27" i="40" s="1"/>
  <c r="F27" i="40"/>
  <c r="C27" i="40"/>
  <c r="C26" i="40"/>
  <c r="H25" i="40"/>
  <c r="C25" i="40"/>
  <c r="D24" i="40"/>
  <c r="C24" i="40" s="1"/>
  <c r="H23" i="40"/>
  <c r="C23" i="40"/>
  <c r="H22" i="40"/>
  <c r="C22" i="40"/>
  <c r="L21" i="40"/>
  <c r="K21" i="40"/>
  <c r="K275" i="40" s="1"/>
  <c r="K274" i="40" s="1"/>
  <c r="J21" i="40"/>
  <c r="J275" i="40" s="1"/>
  <c r="J274" i="40" s="1"/>
  <c r="I21" i="40"/>
  <c r="I275" i="40" s="1"/>
  <c r="I274" i="40" s="1"/>
  <c r="H21" i="40"/>
  <c r="G21" i="40"/>
  <c r="G275" i="40" s="1"/>
  <c r="G274" i="40" s="1"/>
  <c r="F21" i="40"/>
  <c r="F275" i="40" s="1"/>
  <c r="F274" i="40" s="1"/>
  <c r="E21" i="40"/>
  <c r="E275" i="40" s="1"/>
  <c r="E274" i="40" s="1"/>
  <c r="D21" i="40"/>
  <c r="E20" i="40"/>
  <c r="H284" i="39"/>
  <c r="C284" i="39"/>
  <c r="H283" i="39"/>
  <c r="C283" i="39"/>
  <c r="H282" i="39"/>
  <c r="C282" i="39"/>
  <c r="H281" i="39"/>
  <c r="C281" i="39"/>
  <c r="H280" i="39"/>
  <c r="C280" i="39"/>
  <c r="H279" i="39"/>
  <c r="C279" i="39"/>
  <c r="H278" i="39"/>
  <c r="C278" i="39"/>
  <c r="H277" i="39"/>
  <c r="C277" i="39"/>
  <c r="L276" i="39"/>
  <c r="K276" i="39"/>
  <c r="J276" i="39"/>
  <c r="I276" i="39"/>
  <c r="H276" i="39"/>
  <c r="G276" i="39"/>
  <c r="F276" i="39"/>
  <c r="E276" i="39"/>
  <c r="D276" i="39"/>
  <c r="C276" i="39"/>
  <c r="H271" i="39"/>
  <c r="C271" i="39"/>
  <c r="H270" i="39"/>
  <c r="C270" i="39"/>
  <c r="L269" i="39"/>
  <c r="K269" i="39"/>
  <c r="J269" i="39"/>
  <c r="I269" i="39"/>
  <c r="G269" i="39"/>
  <c r="F269" i="39"/>
  <c r="E269" i="39"/>
  <c r="D269" i="39"/>
  <c r="C269" i="39" s="1"/>
  <c r="H268" i="39"/>
  <c r="C268" i="39"/>
  <c r="L267" i="39"/>
  <c r="K267" i="39"/>
  <c r="J267" i="39"/>
  <c r="I267" i="39"/>
  <c r="I266" i="39" s="1"/>
  <c r="I265" i="39" s="1"/>
  <c r="G267" i="39"/>
  <c r="F267" i="39"/>
  <c r="F266" i="39" s="1"/>
  <c r="F265" i="39" s="1"/>
  <c r="E267" i="39"/>
  <c r="E266" i="39" s="1"/>
  <c r="E265" i="39" s="1"/>
  <c r="D267" i="39"/>
  <c r="L266" i="39"/>
  <c r="L265" i="39" s="1"/>
  <c r="K266" i="39"/>
  <c r="K265" i="39" s="1"/>
  <c r="G266" i="39"/>
  <c r="G265" i="39" s="1"/>
  <c r="D266" i="39"/>
  <c r="H264" i="39"/>
  <c r="C264" i="39"/>
  <c r="L263" i="39"/>
  <c r="K263" i="39"/>
  <c r="J263" i="39"/>
  <c r="H263" i="39" s="1"/>
  <c r="I263" i="39"/>
  <c r="G263" i="39"/>
  <c r="F263" i="39"/>
  <c r="E263" i="39"/>
  <c r="D263" i="39"/>
  <c r="L262" i="39"/>
  <c r="H261" i="39"/>
  <c r="C261" i="39"/>
  <c r="H260" i="39"/>
  <c r="C260" i="39"/>
  <c r="H259" i="39"/>
  <c r="C259" i="39"/>
  <c r="H258" i="39"/>
  <c r="C258" i="39"/>
  <c r="L257" i="39"/>
  <c r="K257" i="39"/>
  <c r="J257" i="39"/>
  <c r="H257" i="39" s="1"/>
  <c r="I257" i="39"/>
  <c r="G257" i="39"/>
  <c r="F257" i="39"/>
  <c r="E257" i="39"/>
  <c r="D257" i="39"/>
  <c r="H256" i="39"/>
  <c r="C256" i="39"/>
  <c r="H255" i="39"/>
  <c r="C255" i="39"/>
  <c r="H254" i="39"/>
  <c r="C254" i="39"/>
  <c r="H251" i="39"/>
  <c r="C251" i="39"/>
  <c r="L250" i="39"/>
  <c r="K250" i="39"/>
  <c r="J250" i="39"/>
  <c r="I250" i="39"/>
  <c r="H250" i="39" s="1"/>
  <c r="G250" i="39"/>
  <c r="F250" i="39"/>
  <c r="E250" i="39"/>
  <c r="D250" i="39"/>
  <c r="C250" i="39" s="1"/>
  <c r="H249" i="39"/>
  <c r="C249" i="39"/>
  <c r="H248" i="39"/>
  <c r="C248" i="39"/>
  <c r="H247" i="39"/>
  <c r="C247" i="39"/>
  <c r="H246" i="39"/>
  <c r="C246" i="39"/>
  <c r="L245" i="39"/>
  <c r="K245" i="39"/>
  <c r="J245" i="39"/>
  <c r="I245" i="39"/>
  <c r="G245" i="39"/>
  <c r="F245" i="39"/>
  <c r="E245" i="39"/>
  <c r="D245" i="39"/>
  <c r="H244" i="39"/>
  <c r="C244" i="39"/>
  <c r="H243" i="39"/>
  <c r="C243" i="39"/>
  <c r="H242" i="39"/>
  <c r="C242" i="39"/>
  <c r="L241" i="39"/>
  <c r="K241" i="39"/>
  <c r="J241" i="39"/>
  <c r="I241" i="39"/>
  <c r="G241" i="39"/>
  <c r="F241" i="39"/>
  <c r="E241" i="39"/>
  <c r="D241" i="39"/>
  <c r="L240" i="39"/>
  <c r="K240" i="39"/>
  <c r="I240" i="39"/>
  <c r="G240" i="39"/>
  <c r="E240" i="39"/>
  <c r="D240" i="39"/>
  <c r="H239" i="39"/>
  <c r="C239" i="39"/>
  <c r="H238" i="39"/>
  <c r="C238" i="39"/>
  <c r="H237" i="39"/>
  <c r="C237" i="39"/>
  <c r="H236" i="39"/>
  <c r="C236" i="39"/>
  <c r="H235" i="39"/>
  <c r="C235" i="39"/>
  <c r="H234" i="39"/>
  <c r="C234" i="39"/>
  <c r="L233" i="39"/>
  <c r="K233" i="39"/>
  <c r="J233" i="39"/>
  <c r="J232" i="39" s="1"/>
  <c r="I233" i="39"/>
  <c r="G233" i="39"/>
  <c r="F233" i="39"/>
  <c r="F232" i="39" s="1"/>
  <c r="E233" i="39"/>
  <c r="E232" i="39" s="1"/>
  <c r="E211" i="39" s="1"/>
  <c r="D233" i="39"/>
  <c r="L232" i="39"/>
  <c r="K232" i="39"/>
  <c r="I232" i="39"/>
  <c r="G232" i="39"/>
  <c r="D232" i="39"/>
  <c r="H231" i="39"/>
  <c r="C231" i="39"/>
  <c r="H230" i="39"/>
  <c r="C230" i="39"/>
  <c r="H229" i="39"/>
  <c r="C229" i="39"/>
  <c r="H228" i="39"/>
  <c r="C228" i="39"/>
  <c r="L227" i="39"/>
  <c r="K227" i="39"/>
  <c r="J227" i="39"/>
  <c r="I227" i="39"/>
  <c r="G227" i="39"/>
  <c r="F227" i="39"/>
  <c r="E227" i="39"/>
  <c r="D227" i="39"/>
  <c r="C227" i="39" s="1"/>
  <c r="H226" i="39"/>
  <c r="C226" i="39"/>
  <c r="H225" i="39"/>
  <c r="C225" i="39"/>
  <c r="H224" i="39"/>
  <c r="C224" i="39"/>
  <c r="H223" i="39"/>
  <c r="C223" i="39"/>
  <c r="H222" i="39"/>
  <c r="C222" i="39"/>
  <c r="H221" i="39"/>
  <c r="C221" i="39"/>
  <c r="H220" i="39"/>
  <c r="C220" i="39"/>
  <c r="L219" i="39"/>
  <c r="K219" i="39"/>
  <c r="J219" i="39"/>
  <c r="I219" i="39"/>
  <c r="G219" i="39"/>
  <c r="F219" i="39"/>
  <c r="E219" i="39"/>
  <c r="D219" i="39"/>
  <c r="H218" i="39"/>
  <c r="C218" i="39"/>
  <c r="H217" i="39"/>
  <c r="C217" i="39"/>
  <c r="L216" i="39"/>
  <c r="K216" i="39"/>
  <c r="J216" i="39"/>
  <c r="H216" i="39" s="1"/>
  <c r="I216" i="39"/>
  <c r="G216" i="39"/>
  <c r="F216" i="39"/>
  <c r="E216" i="39"/>
  <c r="D216" i="39"/>
  <c r="H215" i="39"/>
  <c r="C215" i="39"/>
  <c r="L214" i="39"/>
  <c r="K214" i="39"/>
  <c r="K212" i="39" s="1"/>
  <c r="K211" i="39" s="1"/>
  <c r="J214" i="39"/>
  <c r="I214" i="39"/>
  <c r="H214" i="39" s="1"/>
  <c r="G214" i="39"/>
  <c r="F214" i="39"/>
  <c r="E214" i="39"/>
  <c r="D214" i="39"/>
  <c r="H213" i="39"/>
  <c r="C213" i="39"/>
  <c r="L212" i="39"/>
  <c r="I212" i="39"/>
  <c r="G212" i="39"/>
  <c r="E212" i="39"/>
  <c r="I211" i="39"/>
  <c r="G211" i="39"/>
  <c r="H210" i="39"/>
  <c r="C210" i="39"/>
  <c r="H209" i="39"/>
  <c r="C209" i="39"/>
  <c r="L208" i="39"/>
  <c r="K208" i="39"/>
  <c r="J208" i="39"/>
  <c r="I208" i="39"/>
  <c r="H208" i="39" s="1"/>
  <c r="G208" i="39"/>
  <c r="F208" i="39"/>
  <c r="E208" i="39"/>
  <c r="D208" i="39"/>
  <c r="H207" i="39"/>
  <c r="C207" i="39"/>
  <c r="H206" i="39"/>
  <c r="C206" i="39"/>
  <c r="H205" i="39"/>
  <c r="C205" i="39"/>
  <c r="H204" i="39"/>
  <c r="C204" i="39"/>
  <c r="H203" i="39"/>
  <c r="C203" i="39"/>
  <c r="H202" i="39"/>
  <c r="C202" i="39"/>
  <c r="I201" i="39"/>
  <c r="H201" i="39"/>
  <c r="C201" i="39"/>
  <c r="H200" i="39"/>
  <c r="C200" i="39"/>
  <c r="L199" i="39"/>
  <c r="K199" i="39"/>
  <c r="H199" i="39" s="1"/>
  <c r="J199" i="39"/>
  <c r="I199" i="39"/>
  <c r="G199" i="39"/>
  <c r="F199" i="39"/>
  <c r="E199" i="39"/>
  <c r="D199" i="39"/>
  <c r="C199" i="39"/>
  <c r="H198" i="39"/>
  <c r="C198" i="39"/>
  <c r="H197" i="39"/>
  <c r="C197" i="39"/>
  <c r="H196" i="39"/>
  <c r="C196" i="39"/>
  <c r="H195" i="39"/>
  <c r="C195" i="39"/>
  <c r="H194" i="39"/>
  <c r="C194" i="39"/>
  <c r="H193" i="39"/>
  <c r="C193" i="39"/>
  <c r="H192" i="39"/>
  <c r="C192" i="39"/>
  <c r="H191" i="39"/>
  <c r="C191" i="39"/>
  <c r="H190" i="39"/>
  <c r="C190" i="39"/>
  <c r="H189" i="39"/>
  <c r="C189" i="39"/>
  <c r="L188" i="39"/>
  <c r="K188" i="39"/>
  <c r="J188" i="39"/>
  <c r="I188" i="39"/>
  <c r="G188" i="39"/>
  <c r="F188" i="39"/>
  <c r="E188" i="39"/>
  <c r="D188" i="39"/>
  <c r="K187" i="39"/>
  <c r="J187" i="39"/>
  <c r="F187" i="39"/>
  <c r="H186" i="39"/>
  <c r="C186" i="39"/>
  <c r="H185" i="39"/>
  <c r="C185" i="39"/>
  <c r="H184" i="39"/>
  <c r="C184" i="39"/>
  <c r="L183" i="39"/>
  <c r="K183" i="39"/>
  <c r="J183" i="39"/>
  <c r="I183" i="39"/>
  <c r="G183" i="39"/>
  <c r="F183" i="39"/>
  <c r="E183" i="39"/>
  <c r="D183" i="39"/>
  <c r="C183" i="39"/>
  <c r="J182" i="39"/>
  <c r="F182" i="39"/>
  <c r="H180" i="39"/>
  <c r="C180" i="39"/>
  <c r="L179" i="39"/>
  <c r="K179" i="39"/>
  <c r="J179" i="39"/>
  <c r="I179" i="39"/>
  <c r="G179" i="39"/>
  <c r="G178" i="39" s="1"/>
  <c r="F179" i="39"/>
  <c r="E179" i="39"/>
  <c r="D179" i="39"/>
  <c r="C179" i="39"/>
  <c r="L178" i="39"/>
  <c r="J178" i="39"/>
  <c r="I178" i="39"/>
  <c r="F178" i="39"/>
  <c r="E178" i="39"/>
  <c r="D178" i="39"/>
  <c r="C178" i="39" s="1"/>
  <c r="H177" i="39"/>
  <c r="C177" i="39"/>
  <c r="H176" i="39"/>
  <c r="C176" i="39"/>
  <c r="L175" i="39"/>
  <c r="K175" i="39"/>
  <c r="J175" i="39"/>
  <c r="I175" i="39"/>
  <c r="G175" i="39"/>
  <c r="G174" i="39" s="1"/>
  <c r="F175" i="39"/>
  <c r="E175" i="39"/>
  <c r="D175" i="39"/>
  <c r="C175" i="39" s="1"/>
  <c r="L174" i="39"/>
  <c r="J174" i="39"/>
  <c r="I174" i="39"/>
  <c r="F174" i="39"/>
  <c r="E174" i="39"/>
  <c r="D174" i="39"/>
  <c r="H173" i="39"/>
  <c r="C173" i="39"/>
  <c r="H172" i="39"/>
  <c r="C172" i="39"/>
  <c r="L171" i="39"/>
  <c r="K171" i="39"/>
  <c r="J171" i="39"/>
  <c r="I171" i="39"/>
  <c r="G171" i="39"/>
  <c r="F171" i="39"/>
  <c r="E171" i="39"/>
  <c r="D171" i="39"/>
  <c r="C171" i="39"/>
  <c r="H170" i="39"/>
  <c r="C170" i="39"/>
  <c r="H169" i="39"/>
  <c r="C169" i="39"/>
  <c r="H168" i="39"/>
  <c r="C168" i="39"/>
  <c r="H167" i="39"/>
  <c r="C167" i="39"/>
  <c r="L166" i="39"/>
  <c r="K166" i="39"/>
  <c r="J166" i="39"/>
  <c r="I166" i="39"/>
  <c r="H166" i="39" s="1"/>
  <c r="G166" i="39"/>
  <c r="F166" i="39"/>
  <c r="E166" i="39"/>
  <c r="D166" i="39"/>
  <c r="H165" i="39"/>
  <c r="C165" i="39"/>
  <c r="H164" i="39"/>
  <c r="C164" i="39"/>
  <c r="H163" i="39"/>
  <c r="C163" i="39"/>
  <c r="L162" i="39"/>
  <c r="K162" i="39"/>
  <c r="J162" i="39"/>
  <c r="I162" i="39"/>
  <c r="G162" i="39"/>
  <c r="F162" i="39"/>
  <c r="E162" i="39"/>
  <c r="E161" i="39" s="1"/>
  <c r="E160" i="39" s="1"/>
  <c r="D162" i="39"/>
  <c r="L161" i="39"/>
  <c r="K161" i="39"/>
  <c r="K160" i="39" s="1"/>
  <c r="J161" i="39"/>
  <c r="G161" i="39"/>
  <c r="F161" i="39"/>
  <c r="D161" i="39"/>
  <c r="C161" i="39" s="1"/>
  <c r="L160" i="39"/>
  <c r="J160" i="39"/>
  <c r="F160" i="39"/>
  <c r="D160" i="39"/>
  <c r="H159" i="39"/>
  <c r="C159" i="39"/>
  <c r="H158" i="39"/>
  <c r="C158" i="39"/>
  <c r="H157" i="39"/>
  <c r="C157" i="39"/>
  <c r="L156" i="39"/>
  <c r="K156" i="39" s="1"/>
  <c r="H155" i="39"/>
  <c r="C155" i="39"/>
  <c r="H154" i="39"/>
  <c r="C154" i="39"/>
  <c r="L153" i="39"/>
  <c r="L152" i="39" s="1"/>
  <c r="H151" i="39"/>
  <c r="C151" i="39"/>
  <c r="H150" i="39"/>
  <c r="C150" i="39"/>
  <c r="H149" i="39"/>
  <c r="C149" i="39"/>
  <c r="H148" i="39"/>
  <c r="C148" i="39"/>
  <c r="L147" i="39"/>
  <c r="K147" i="39"/>
  <c r="H147" i="39" s="1"/>
  <c r="J147" i="39"/>
  <c r="I147" i="39"/>
  <c r="G147" i="39"/>
  <c r="F147" i="39"/>
  <c r="E147" i="39"/>
  <c r="D147" i="39"/>
  <c r="C147" i="39"/>
  <c r="I146" i="39"/>
  <c r="H146" i="39" s="1"/>
  <c r="C146" i="39"/>
  <c r="H145" i="39"/>
  <c r="C145" i="39"/>
  <c r="H144" i="39"/>
  <c r="C144" i="39"/>
  <c r="H143" i="39"/>
  <c r="C143" i="39"/>
  <c r="H142" i="39"/>
  <c r="C142" i="39"/>
  <c r="H141" i="39"/>
  <c r="C141" i="39"/>
  <c r="I140" i="39"/>
  <c r="H140" i="39"/>
  <c r="C140" i="39"/>
  <c r="H139" i="39"/>
  <c r="C139" i="39"/>
  <c r="L138" i="39"/>
  <c r="K138" i="39"/>
  <c r="J138" i="39"/>
  <c r="I138" i="39"/>
  <c r="G138" i="39"/>
  <c r="F138" i="39"/>
  <c r="E138" i="39"/>
  <c r="D138" i="39"/>
  <c r="C138" i="39"/>
  <c r="H137" i="39"/>
  <c r="C137" i="39"/>
  <c r="H136" i="39"/>
  <c r="C136" i="39"/>
  <c r="H135" i="39"/>
  <c r="C135" i="39"/>
  <c r="L134" i="39"/>
  <c r="K134" i="39"/>
  <c r="H134" i="39" s="1"/>
  <c r="J134" i="39"/>
  <c r="I134" i="39"/>
  <c r="G134" i="39"/>
  <c r="F134" i="39"/>
  <c r="E134" i="39"/>
  <c r="D134" i="39"/>
  <c r="C134" i="39"/>
  <c r="H133" i="39"/>
  <c r="C133" i="39"/>
  <c r="H132" i="39"/>
  <c r="C132" i="39"/>
  <c r="L131" i="39"/>
  <c r="K131" i="39"/>
  <c r="J131" i="39"/>
  <c r="I131" i="39"/>
  <c r="H131" i="39" s="1"/>
  <c r="G131" i="39"/>
  <c r="F131" i="39"/>
  <c r="E131" i="39"/>
  <c r="D131" i="39"/>
  <c r="H130" i="39"/>
  <c r="C130" i="39"/>
  <c r="H129" i="39"/>
  <c r="C129" i="39"/>
  <c r="H128" i="39"/>
  <c r="C128" i="39"/>
  <c r="H127" i="39"/>
  <c r="C127" i="39"/>
  <c r="L126" i="39"/>
  <c r="K126" i="39"/>
  <c r="J126" i="39"/>
  <c r="I126" i="39"/>
  <c r="G126" i="39"/>
  <c r="F126" i="39"/>
  <c r="E126" i="39"/>
  <c r="D126" i="39"/>
  <c r="C126" i="39" s="1"/>
  <c r="H125" i="39"/>
  <c r="C125" i="39"/>
  <c r="H124" i="39"/>
  <c r="C124" i="39"/>
  <c r="H123" i="39"/>
  <c r="C123" i="39"/>
  <c r="H122" i="39"/>
  <c r="C122" i="39"/>
  <c r="L121" i="39"/>
  <c r="K121" i="39"/>
  <c r="J121" i="39"/>
  <c r="I121" i="39"/>
  <c r="G121" i="39"/>
  <c r="F121" i="39"/>
  <c r="E121" i="39"/>
  <c r="D121" i="39"/>
  <c r="L120" i="39"/>
  <c r="J120" i="39"/>
  <c r="F120" i="39"/>
  <c r="D120" i="39"/>
  <c r="H119" i="39"/>
  <c r="C119" i="39"/>
  <c r="H118" i="39"/>
  <c r="C118" i="39"/>
  <c r="H117" i="39"/>
  <c r="C117" i="39"/>
  <c r="H116" i="39"/>
  <c r="C116" i="39"/>
  <c r="H115" i="39"/>
  <c r="C115" i="39"/>
  <c r="L114" i="39"/>
  <c r="K114" i="39"/>
  <c r="H114" i="39" s="1"/>
  <c r="J114" i="39"/>
  <c r="I114" i="39"/>
  <c r="G114" i="39"/>
  <c r="F114" i="39"/>
  <c r="E114" i="39"/>
  <c r="D114" i="39"/>
  <c r="C114" i="39"/>
  <c r="H113" i="39"/>
  <c r="C113" i="39"/>
  <c r="H112" i="39"/>
  <c r="C112" i="39"/>
  <c r="H111" i="39"/>
  <c r="C111" i="39"/>
  <c r="H110" i="39"/>
  <c r="C110" i="39"/>
  <c r="H109" i="39"/>
  <c r="C109" i="39"/>
  <c r="L108" i="39"/>
  <c r="K108" i="39"/>
  <c r="J108" i="39"/>
  <c r="I108" i="39"/>
  <c r="G108" i="39"/>
  <c r="F108" i="39"/>
  <c r="E108" i="39"/>
  <c r="C108" i="39" s="1"/>
  <c r="D108" i="39"/>
  <c r="H107" i="39"/>
  <c r="C107" i="39"/>
  <c r="H106" i="39"/>
  <c r="C106" i="39"/>
  <c r="H105" i="39"/>
  <c r="C105" i="39"/>
  <c r="H104" i="39"/>
  <c r="C104" i="39"/>
  <c r="H103" i="39"/>
  <c r="C103" i="39"/>
  <c r="H102" i="39"/>
  <c r="C102" i="39"/>
  <c r="H101" i="39"/>
  <c r="C101" i="39"/>
  <c r="H100" i="39"/>
  <c r="C100" i="39"/>
  <c r="L99" i="39"/>
  <c r="K99" i="39"/>
  <c r="J99" i="39"/>
  <c r="I99" i="39"/>
  <c r="G99" i="39"/>
  <c r="F99" i="39"/>
  <c r="E99" i="39"/>
  <c r="D99" i="39"/>
  <c r="I98" i="39"/>
  <c r="H98" i="39"/>
  <c r="D98" i="39"/>
  <c r="C98" i="39"/>
  <c r="H97" i="39"/>
  <c r="C97" i="39"/>
  <c r="H96" i="39"/>
  <c r="C96" i="39"/>
  <c r="H95" i="39"/>
  <c r="C95" i="39"/>
  <c r="H94" i="39"/>
  <c r="C94" i="39"/>
  <c r="H93" i="39"/>
  <c r="C93" i="39"/>
  <c r="H92" i="39"/>
  <c r="C92" i="39"/>
  <c r="L91" i="39"/>
  <c r="K91" i="39"/>
  <c r="J91" i="39"/>
  <c r="I91" i="39"/>
  <c r="G91" i="39"/>
  <c r="F91" i="39"/>
  <c r="E91" i="39"/>
  <c r="D91" i="39"/>
  <c r="C91" i="39"/>
  <c r="H90" i="39"/>
  <c r="C90" i="39"/>
  <c r="H89" i="39"/>
  <c r="C89" i="39"/>
  <c r="H88" i="39"/>
  <c r="C88" i="39"/>
  <c r="H87" i="39"/>
  <c r="C87" i="39"/>
  <c r="H86" i="39"/>
  <c r="C86" i="39"/>
  <c r="L85" i="39"/>
  <c r="K85" i="39"/>
  <c r="K83" i="39" s="1"/>
  <c r="J85" i="39"/>
  <c r="I85" i="39"/>
  <c r="G85" i="39"/>
  <c r="G83" i="39" s="1"/>
  <c r="F85" i="39"/>
  <c r="C85" i="39" s="1"/>
  <c r="E85" i="39"/>
  <c r="D85" i="39"/>
  <c r="I84" i="39"/>
  <c r="H84" i="39" s="1"/>
  <c r="C84" i="39"/>
  <c r="L83" i="39"/>
  <c r="J83" i="39"/>
  <c r="F83" i="39"/>
  <c r="D83" i="39"/>
  <c r="H82" i="39"/>
  <c r="C82" i="39"/>
  <c r="H81" i="39"/>
  <c r="C81" i="39"/>
  <c r="L80" i="39"/>
  <c r="K80" i="39"/>
  <c r="J80" i="39"/>
  <c r="H80" i="39" s="1"/>
  <c r="I80" i="39"/>
  <c r="G80" i="39"/>
  <c r="F80" i="39"/>
  <c r="E80" i="39"/>
  <c r="D80" i="39"/>
  <c r="H79" i="39"/>
  <c r="C79" i="39"/>
  <c r="H78" i="39"/>
  <c r="C78" i="39"/>
  <c r="L77" i="39"/>
  <c r="L76" i="39" s="1"/>
  <c r="K77" i="39"/>
  <c r="J77" i="39"/>
  <c r="H77" i="39" s="1"/>
  <c r="I77" i="39"/>
  <c r="G77" i="39"/>
  <c r="F77" i="39"/>
  <c r="E77" i="39"/>
  <c r="D77" i="39"/>
  <c r="K76" i="39"/>
  <c r="J76" i="39"/>
  <c r="I76" i="39"/>
  <c r="G76" i="39"/>
  <c r="F76" i="39"/>
  <c r="E76" i="39"/>
  <c r="H74" i="39"/>
  <c r="C74" i="39"/>
  <c r="H73" i="39"/>
  <c r="C73" i="39"/>
  <c r="H72" i="39"/>
  <c r="C72" i="39"/>
  <c r="H71" i="39"/>
  <c r="C71" i="39"/>
  <c r="H70" i="39"/>
  <c r="D70" i="39"/>
  <c r="C70" i="39"/>
  <c r="L69" i="39"/>
  <c r="K69" i="39"/>
  <c r="J69" i="39"/>
  <c r="I69" i="39"/>
  <c r="G69" i="39"/>
  <c r="F69" i="39"/>
  <c r="E69" i="39"/>
  <c r="D69" i="39"/>
  <c r="D67" i="39" s="1"/>
  <c r="D53" i="39" s="1"/>
  <c r="I68" i="39"/>
  <c r="H68" i="39"/>
  <c r="D68" i="39"/>
  <c r="C68" i="39"/>
  <c r="L67" i="39"/>
  <c r="K67" i="39"/>
  <c r="J67" i="39"/>
  <c r="G67" i="39"/>
  <c r="F67" i="39"/>
  <c r="H66" i="39"/>
  <c r="C66" i="39"/>
  <c r="H65" i="39"/>
  <c r="C65" i="39"/>
  <c r="I64" i="39"/>
  <c r="H64" i="39"/>
  <c r="D64" i="39"/>
  <c r="C64" i="39"/>
  <c r="H63" i="39"/>
  <c r="C63" i="39"/>
  <c r="H62" i="39"/>
  <c r="C62" i="39"/>
  <c r="H61" i="39"/>
  <c r="C61" i="39"/>
  <c r="H60" i="39"/>
  <c r="C60" i="39"/>
  <c r="H59" i="39"/>
  <c r="C59" i="39"/>
  <c r="L58" i="39"/>
  <c r="K58" i="39"/>
  <c r="J58" i="39"/>
  <c r="I58" i="39"/>
  <c r="G58" i="39"/>
  <c r="F58" i="39"/>
  <c r="E58" i="39"/>
  <c r="D58" i="39"/>
  <c r="C58" i="39" s="1"/>
  <c r="H57" i="39"/>
  <c r="E57" i="39"/>
  <c r="D57" i="39"/>
  <c r="C57" i="39"/>
  <c r="H56" i="39"/>
  <c r="C56" i="39"/>
  <c r="L55" i="39"/>
  <c r="K55" i="39"/>
  <c r="J55" i="39"/>
  <c r="I55" i="39"/>
  <c r="G55" i="39"/>
  <c r="G54" i="39" s="1"/>
  <c r="G53" i="39" s="1"/>
  <c r="F55" i="39"/>
  <c r="E55" i="39"/>
  <c r="D55" i="39"/>
  <c r="C55" i="39"/>
  <c r="L54" i="39"/>
  <c r="L53" i="39" s="1"/>
  <c r="J54" i="39"/>
  <c r="I54" i="39"/>
  <c r="F54" i="39"/>
  <c r="F53" i="39" s="1"/>
  <c r="E54" i="39"/>
  <c r="D54" i="39"/>
  <c r="J53" i="39"/>
  <c r="H47" i="39"/>
  <c r="C47" i="39"/>
  <c r="H46" i="39"/>
  <c r="C46" i="39"/>
  <c r="L45" i="39"/>
  <c r="H45" i="39"/>
  <c r="G45" i="39"/>
  <c r="C45" i="39"/>
  <c r="H44" i="39"/>
  <c r="C44" i="39"/>
  <c r="K43" i="39"/>
  <c r="J43" i="39"/>
  <c r="I43" i="39"/>
  <c r="H43" i="39"/>
  <c r="F43" i="39"/>
  <c r="E43" i="39"/>
  <c r="D43" i="39"/>
  <c r="C43" i="39"/>
  <c r="H42" i="39"/>
  <c r="C42" i="39"/>
  <c r="I41" i="39"/>
  <c r="H41" i="39"/>
  <c r="D41" i="39"/>
  <c r="C41" i="39" s="1"/>
  <c r="H40" i="39"/>
  <c r="C40" i="39"/>
  <c r="H39" i="39"/>
  <c r="C39" i="39"/>
  <c r="H38" i="39"/>
  <c r="C38" i="39"/>
  <c r="H37" i="39"/>
  <c r="C37" i="39"/>
  <c r="K36" i="39"/>
  <c r="H36" i="39" s="1"/>
  <c r="F36" i="39"/>
  <c r="C36" i="39" s="1"/>
  <c r="H35" i="39"/>
  <c r="C35" i="39"/>
  <c r="H34" i="39"/>
  <c r="C34" i="39"/>
  <c r="K33" i="39"/>
  <c r="H33" i="39"/>
  <c r="F33" i="39"/>
  <c r="C33" i="39" s="1"/>
  <c r="H32" i="39"/>
  <c r="C32" i="39"/>
  <c r="K31" i="39"/>
  <c r="H31" i="39" s="1"/>
  <c r="F31" i="39"/>
  <c r="C31" i="39"/>
  <c r="H30" i="39"/>
  <c r="C30" i="39"/>
  <c r="H29" i="39"/>
  <c r="C29" i="39"/>
  <c r="H28" i="39"/>
  <c r="C28" i="39"/>
  <c r="K27" i="39"/>
  <c r="H27" i="39"/>
  <c r="F27" i="39"/>
  <c r="C27" i="39" s="1"/>
  <c r="K26" i="39"/>
  <c r="H26" i="39" s="1"/>
  <c r="F26" i="39"/>
  <c r="C26" i="39" s="1"/>
  <c r="H25" i="39"/>
  <c r="C25" i="39"/>
  <c r="D24" i="39"/>
  <c r="C24" i="39" s="1"/>
  <c r="H23" i="39"/>
  <c r="C23" i="39"/>
  <c r="H22" i="39"/>
  <c r="C22" i="39"/>
  <c r="L21" i="39"/>
  <c r="L275" i="39" s="1"/>
  <c r="L274" i="39" s="1"/>
  <c r="K21" i="39"/>
  <c r="K275" i="39" s="1"/>
  <c r="K274" i="39" s="1"/>
  <c r="J21" i="39"/>
  <c r="J275" i="39" s="1"/>
  <c r="J274" i="39" s="1"/>
  <c r="I21" i="39"/>
  <c r="I275" i="39" s="1"/>
  <c r="I274" i="39" s="1"/>
  <c r="G21" i="39"/>
  <c r="G275" i="39" s="1"/>
  <c r="G274" i="39" s="1"/>
  <c r="F21" i="39"/>
  <c r="F20" i="39" s="1"/>
  <c r="E21" i="39"/>
  <c r="E275" i="39" s="1"/>
  <c r="E274" i="39" s="1"/>
  <c r="D21" i="39"/>
  <c r="D275" i="39" s="1"/>
  <c r="D274" i="39" s="1"/>
  <c r="L20" i="39"/>
  <c r="K20" i="39"/>
  <c r="G20" i="39"/>
  <c r="D20" i="39"/>
  <c r="H284" i="38"/>
  <c r="C284" i="38"/>
  <c r="H283" i="38"/>
  <c r="C283" i="38"/>
  <c r="H282" i="38"/>
  <c r="C282" i="38"/>
  <c r="H281" i="38"/>
  <c r="C281" i="38"/>
  <c r="H280" i="38"/>
  <c r="C280" i="38"/>
  <c r="H279" i="38"/>
  <c r="C279" i="38"/>
  <c r="H278" i="38"/>
  <c r="C278" i="38"/>
  <c r="H277" i="38"/>
  <c r="H276" i="38" s="1"/>
  <c r="C277" i="38"/>
  <c r="L276" i="38"/>
  <c r="K276" i="38"/>
  <c r="J276" i="38"/>
  <c r="I276" i="38"/>
  <c r="G276" i="38"/>
  <c r="F276" i="38"/>
  <c r="E276" i="38"/>
  <c r="D276" i="38"/>
  <c r="C276" i="38"/>
  <c r="H271" i="38"/>
  <c r="C271" i="38"/>
  <c r="H270" i="38"/>
  <c r="C270" i="38"/>
  <c r="L269" i="38"/>
  <c r="K269" i="38"/>
  <c r="J269" i="38"/>
  <c r="I269" i="38"/>
  <c r="H269" i="38" s="1"/>
  <c r="G269" i="38"/>
  <c r="F269" i="38"/>
  <c r="E269" i="38"/>
  <c r="D269" i="38"/>
  <c r="H268" i="38"/>
  <c r="C268" i="38"/>
  <c r="L267" i="38"/>
  <c r="L266" i="38" s="1"/>
  <c r="K267" i="38"/>
  <c r="J267" i="38"/>
  <c r="I267" i="38"/>
  <c r="H267" i="38"/>
  <c r="G267" i="38"/>
  <c r="F267" i="38"/>
  <c r="E267" i="38"/>
  <c r="D267" i="38"/>
  <c r="K266" i="38"/>
  <c r="J266" i="38"/>
  <c r="J265" i="38" s="1"/>
  <c r="I266" i="38"/>
  <c r="G266" i="38"/>
  <c r="G265" i="38" s="1"/>
  <c r="F266" i="38"/>
  <c r="F265" i="38" s="1"/>
  <c r="E266" i="38"/>
  <c r="L265" i="38"/>
  <c r="K265" i="38"/>
  <c r="I265" i="38"/>
  <c r="H265" i="38" s="1"/>
  <c r="E265" i="38"/>
  <c r="H264" i="38"/>
  <c r="C264" i="38"/>
  <c r="L263" i="38"/>
  <c r="K263" i="38"/>
  <c r="J263" i="38"/>
  <c r="I263" i="38"/>
  <c r="H263" i="38" s="1"/>
  <c r="G263" i="38"/>
  <c r="F263" i="38"/>
  <c r="E263" i="38"/>
  <c r="D263" i="38"/>
  <c r="C263" i="38" s="1"/>
  <c r="L262" i="38"/>
  <c r="K262" i="38"/>
  <c r="J262" i="38" s="1"/>
  <c r="H261" i="38"/>
  <c r="C261" i="38"/>
  <c r="H260" i="38"/>
  <c r="C260" i="38"/>
  <c r="H259" i="38"/>
  <c r="C259" i="38"/>
  <c r="H258" i="38"/>
  <c r="C258" i="38"/>
  <c r="L257" i="38"/>
  <c r="L253" i="38" s="1"/>
  <c r="L252" i="38" s="1"/>
  <c r="K257" i="38"/>
  <c r="J257" i="38"/>
  <c r="I257" i="38"/>
  <c r="H257" i="38"/>
  <c r="G257" i="38"/>
  <c r="F257" i="38"/>
  <c r="E257" i="38"/>
  <c r="D257" i="38"/>
  <c r="H256" i="38"/>
  <c r="C256" i="38"/>
  <c r="H255" i="38"/>
  <c r="C255" i="38"/>
  <c r="H254" i="38"/>
  <c r="C254" i="38"/>
  <c r="K253" i="38"/>
  <c r="K252" i="38"/>
  <c r="H251" i="38"/>
  <c r="C251" i="38"/>
  <c r="L250" i="38"/>
  <c r="K250" i="38"/>
  <c r="J250" i="38"/>
  <c r="I250" i="38"/>
  <c r="G250" i="38"/>
  <c r="F250" i="38"/>
  <c r="E250" i="38"/>
  <c r="D250" i="38"/>
  <c r="H249" i="38"/>
  <c r="C249" i="38"/>
  <c r="H248" i="38"/>
  <c r="C248" i="38"/>
  <c r="H247" i="38"/>
  <c r="C247" i="38"/>
  <c r="H246" i="38"/>
  <c r="C246" i="38"/>
  <c r="L245" i="38"/>
  <c r="K245" i="38"/>
  <c r="J245" i="38"/>
  <c r="I245" i="38"/>
  <c r="G245" i="38"/>
  <c r="F245" i="38"/>
  <c r="E245" i="38"/>
  <c r="D245" i="38"/>
  <c r="C245" i="38" s="1"/>
  <c r="H244" i="38"/>
  <c r="C244" i="38"/>
  <c r="H243" i="38"/>
  <c r="C243" i="38"/>
  <c r="H242" i="38"/>
  <c r="C242" i="38"/>
  <c r="L241" i="38"/>
  <c r="K241" i="38"/>
  <c r="J241" i="38"/>
  <c r="I241" i="38"/>
  <c r="H241" i="38" s="1"/>
  <c r="G241" i="38"/>
  <c r="F241" i="38"/>
  <c r="E241" i="38"/>
  <c r="D241" i="38"/>
  <c r="K240" i="38"/>
  <c r="J240" i="38"/>
  <c r="I240" i="38"/>
  <c r="G240" i="38"/>
  <c r="F240" i="38"/>
  <c r="E240" i="38"/>
  <c r="H239" i="38"/>
  <c r="C239" i="38"/>
  <c r="H238" i="38"/>
  <c r="C238" i="38"/>
  <c r="H237" i="38"/>
  <c r="C237" i="38"/>
  <c r="H236" i="38"/>
  <c r="C236" i="38"/>
  <c r="H235" i="38"/>
  <c r="C235" i="38"/>
  <c r="H234" i="38"/>
  <c r="C234" i="38"/>
  <c r="L233" i="38"/>
  <c r="L232" i="38" s="1"/>
  <c r="K233" i="38"/>
  <c r="J233" i="38"/>
  <c r="I233" i="38"/>
  <c r="H233" i="38"/>
  <c r="G233" i="38"/>
  <c r="F233" i="38"/>
  <c r="E233" i="38"/>
  <c r="D233" i="38"/>
  <c r="K232" i="38"/>
  <c r="J232" i="38"/>
  <c r="H232" i="38" s="1"/>
  <c r="I232" i="38"/>
  <c r="G232" i="38"/>
  <c r="F232" i="38"/>
  <c r="E232" i="38"/>
  <c r="H231" i="38"/>
  <c r="C231" i="38"/>
  <c r="H230" i="38"/>
  <c r="C230" i="38"/>
  <c r="H229" i="38"/>
  <c r="C229" i="38"/>
  <c r="H228" i="38"/>
  <c r="C228" i="38"/>
  <c r="L227" i="38"/>
  <c r="K227" i="38"/>
  <c r="J227" i="38"/>
  <c r="I227" i="38"/>
  <c r="H227" i="38" s="1"/>
  <c r="G227" i="38"/>
  <c r="F227" i="38"/>
  <c r="E227" i="38"/>
  <c r="D227" i="38"/>
  <c r="H226" i="38"/>
  <c r="C226" i="38"/>
  <c r="H225" i="38"/>
  <c r="C225" i="38"/>
  <c r="H224" i="38"/>
  <c r="C224" i="38"/>
  <c r="H223" i="38"/>
  <c r="C223" i="38"/>
  <c r="H222" i="38"/>
  <c r="C222" i="38"/>
  <c r="H221" i="38"/>
  <c r="C221" i="38"/>
  <c r="H220" i="38"/>
  <c r="C220" i="38"/>
  <c r="L219" i="38"/>
  <c r="K219" i="38"/>
  <c r="J219" i="38"/>
  <c r="I219" i="38"/>
  <c r="G219" i="38"/>
  <c r="F219" i="38"/>
  <c r="E219" i="38"/>
  <c r="D219" i="38"/>
  <c r="H218" i="38"/>
  <c r="C218" i="38"/>
  <c r="H217" i="38"/>
  <c r="C217" i="38"/>
  <c r="L216" i="38"/>
  <c r="K216" i="38"/>
  <c r="J216" i="38"/>
  <c r="I216" i="38"/>
  <c r="G216" i="38"/>
  <c r="F216" i="38"/>
  <c r="E216" i="38"/>
  <c r="D216" i="38"/>
  <c r="H215" i="38"/>
  <c r="C215" i="38"/>
  <c r="L214" i="38"/>
  <c r="K214" i="38"/>
  <c r="J214" i="38"/>
  <c r="H214" i="38" s="1"/>
  <c r="I214" i="38"/>
  <c r="G214" i="38"/>
  <c r="F214" i="38"/>
  <c r="E214" i="38"/>
  <c r="E212" i="38" s="1"/>
  <c r="E211" i="38" s="1"/>
  <c r="D214" i="38"/>
  <c r="H213" i="38"/>
  <c r="C213" i="38"/>
  <c r="K212" i="38"/>
  <c r="I212" i="38"/>
  <c r="G212" i="38"/>
  <c r="K211" i="38"/>
  <c r="I211" i="38"/>
  <c r="G211" i="38"/>
  <c r="H210" i="38"/>
  <c r="C210" i="38"/>
  <c r="H209" i="38"/>
  <c r="C209" i="38"/>
  <c r="L208" i="38"/>
  <c r="K208" i="38"/>
  <c r="J208" i="38"/>
  <c r="I208" i="38"/>
  <c r="G208" i="38"/>
  <c r="F208" i="38"/>
  <c r="E208" i="38"/>
  <c r="D208" i="38"/>
  <c r="H207" i="38"/>
  <c r="C207" i="38"/>
  <c r="H206" i="38"/>
  <c r="C206" i="38"/>
  <c r="H205" i="38"/>
  <c r="C205" i="38"/>
  <c r="H204" i="38"/>
  <c r="C204" i="38"/>
  <c r="H203" i="38"/>
  <c r="C203" i="38"/>
  <c r="H202" i="38"/>
  <c r="C202" i="38"/>
  <c r="H201" i="38"/>
  <c r="C201" i="38"/>
  <c r="H200" i="38"/>
  <c r="C200" i="38"/>
  <c r="L199" i="38"/>
  <c r="K199" i="38"/>
  <c r="J199" i="38"/>
  <c r="I199" i="38"/>
  <c r="H199" i="38"/>
  <c r="G199" i="38"/>
  <c r="F199" i="38"/>
  <c r="E199" i="38"/>
  <c r="D199" i="38"/>
  <c r="C199" i="38" s="1"/>
  <c r="H198" i="38"/>
  <c r="C198" i="38"/>
  <c r="H197" i="38"/>
  <c r="C197" i="38"/>
  <c r="H196" i="38"/>
  <c r="C196" i="38"/>
  <c r="H195" i="38"/>
  <c r="C195" i="38"/>
  <c r="H194" i="38"/>
  <c r="C194" i="38"/>
  <c r="H193" i="38"/>
  <c r="C193" i="38"/>
  <c r="H192" i="38"/>
  <c r="C192" i="38"/>
  <c r="H191" i="38"/>
  <c r="C191" i="38"/>
  <c r="H190" i="38"/>
  <c r="C190" i="38"/>
  <c r="H189" i="38"/>
  <c r="C189" i="38"/>
  <c r="L188" i="38"/>
  <c r="K188" i="38"/>
  <c r="J188" i="38"/>
  <c r="I188" i="38"/>
  <c r="I187" i="38" s="1"/>
  <c r="I182" i="38" s="1"/>
  <c r="G188" i="38"/>
  <c r="G187" i="38" s="1"/>
  <c r="F188" i="38"/>
  <c r="E188" i="38"/>
  <c r="D188" i="38"/>
  <c r="K187" i="38"/>
  <c r="E187" i="38"/>
  <c r="D187" i="38"/>
  <c r="H186" i="38"/>
  <c r="C186" i="38"/>
  <c r="H185" i="38"/>
  <c r="C185" i="38"/>
  <c r="H184" i="38"/>
  <c r="C184" i="38"/>
  <c r="L183" i="38"/>
  <c r="K183" i="38"/>
  <c r="J183" i="38"/>
  <c r="I183" i="38"/>
  <c r="H183" i="38"/>
  <c r="G183" i="38"/>
  <c r="F183" i="38"/>
  <c r="E183" i="38"/>
  <c r="D183" i="38"/>
  <c r="K182" i="38"/>
  <c r="E182" i="38"/>
  <c r="K181" i="38"/>
  <c r="H180" i="38"/>
  <c r="C180" i="38"/>
  <c r="L179" i="38"/>
  <c r="L178" i="38" s="1"/>
  <c r="K179" i="38"/>
  <c r="J179" i="38"/>
  <c r="I179" i="38"/>
  <c r="H179" i="38"/>
  <c r="G179" i="38"/>
  <c r="F179" i="38"/>
  <c r="E179" i="38"/>
  <c r="D179" i="38"/>
  <c r="K178" i="38"/>
  <c r="J178" i="38"/>
  <c r="I178" i="38"/>
  <c r="G178" i="38"/>
  <c r="F178" i="38"/>
  <c r="E178" i="38"/>
  <c r="H177" i="38"/>
  <c r="C177" i="38"/>
  <c r="H176" i="38"/>
  <c r="C176" i="38"/>
  <c r="L175" i="38"/>
  <c r="K175" i="38"/>
  <c r="J175" i="38"/>
  <c r="H175" i="38" s="1"/>
  <c r="I175" i="38"/>
  <c r="G175" i="38"/>
  <c r="G174" i="38" s="1"/>
  <c r="F175" i="38"/>
  <c r="E175" i="38"/>
  <c r="D175" i="38"/>
  <c r="K174" i="38"/>
  <c r="J174" i="38"/>
  <c r="I174" i="38"/>
  <c r="F174" i="38"/>
  <c r="E174" i="38"/>
  <c r="H173" i="38"/>
  <c r="C173" i="38"/>
  <c r="H172" i="38"/>
  <c r="C172" i="38"/>
  <c r="L171" i="38"/>
  <c r="K171" i="38"/>
  <c r="J171" i="38"/>
  <c r="I171" i="38"/>
  <c r="H171" i="38" s="1"/>
  <c r="G171" i="38"/>
  <c r="F171" i="38"/>
  <c r="E171" i="38"/>
  <c r="D171" i="38"/>
  <c r="H170" i="38"/>
  <c r="C170" i="38"/>
  <c r="H169" i="38"/>
  <c r="C169" i="38"/>
  <c r="H168" i="38"/>
  <c r="C168" i="38"/>
  <c r="H167" i="38"/>
  <c r="C167" i="38"/>
  <c r="L166" i="38"/>
  <c r="K166" i="38"/>
  <c r="K161" i="38" s="1"/>
  <c r="K160" i="38" s="1"/>
  <c r="J166" i="38"/>
  <c r="H166" i="38" s="1"/>
  <c r="I166" i="38"/>
  <c r="G166" i="38"/>
  <c r="F166" i="38"/>
  <c r="E166" i="38"/>
  <c r="D166" i="38"/>
  <c r="H165" i="38"/>
  <c r="C165" i="38"/>
  <c r="H164" i="38"/>
  <c r="C164" i="38"/>
  <c r="H163" i="38"/>
  <c r="C163" i="38"/>
  <c r="L162" i="38"/>
  <c r="K162" i="38"/>
  <c r="J162" i="38"/>
  <c r="I162" i="38"/>
  <c r="I161" i="38" s="1"/>
  <c r="I160" i="38" s="1"/>
  <c r="G162" i="38"/>
  <c r="F162" i="38"/>
  <c r="E162" i="38"/>
  <c r="D162" i="38"/>
  <c r="L161" i="38"/>
  <c r="L160" i="38" s="1"/>
  <c r="G161" i="38"/>
  <c r="E161" i="38"/>
  <c r="E160" i="38" s="1"/>
  <c r="G160" i="38"/>
  <c r="H159" i="38"/>
  <c r="C159" i="38"/>
  <c r="H158" i="38"/>
  <c r="C158" i="38"/>
  <c r="H157" i="38"/>
  <c r="C157" i="38"/>
  <c r="L156" i="38"/>
  <c r="K156" i="38" s="1"/>
  <c r="K153" i="38" s="1"/>
  <c r="K152" i="38" s="1"/>
  <c r="H155" i="38"/>
  <c r="C155" i="38"/>
  <c r="H154" i="38"/>
  <c r="C154" i="38"/>
  <c r="H151" i="38"/>
  <c r="C151" i="38"/>
  <c r="H150" i="38"/>
  <c r="C150" i="38"/>
  <c r="H149" i="38"/>
  <c r="C149" i="38"/>
  <c r="H148" i="38"/>
  <c r="C148" i="38"/>
  <c r="L147" i="38"/>
  <c r="K147" i="38"/>
  <c r="J147" i="38"/>
  <c r="I147" i="38"/>
  <c r="H147" i="38" s="1"/>
  <c r="G147" i="38"/>
  <c r="F147" i="38"/>
  <c r="E147" i="38"/>
  <c r="D147" i="38"/>
  <c r="H146" i="38"/>
  <c r="C146" i="38"/>
  <c r="H145" i="38"/>
  <c r="C145" i="38"/>
  <c r="H144" i="38"/>
  <c r="C144" i="38"/>
  <c r="H143" i="38"/>
  <c r="C143" i="38"/>
  <c r="H142" i="38"/>
  <c r="C142" i="38"/>
  <c r="H141" i="38"/>
  <c r="C141" i="38"/>
  <c r="H140" i="38"/>
  <c r="C140" i="38"/>
  <c r="H139" i="38"/>
  <c r="C139" i="38"/>
  <c r="L138" i="38"/>
  <c r="K138" i="38"/>
  <c r="J138" i="38"/>
  <c r="I138" i="38"/>
  <c r="G138" i="38"/>
  <c r="F138" i="38"/>
  <c r="C138" i="38" s="1"/>
  <c r="E138" i="38"/>
  <c r="D138" i="38"/>
  <c r="H137" i="38"/>
  <c r="C137" i="38"/>
  <c r="H136" i="38"/>
  <c r="C136" i="38"/>
  <c r="H135" i="38"/>
  <c r="C135" i="38"/>
  <c r="L134" i="38"/>
  <c r="K134" i="38"/>
  <c r="J134" i="38"/>
  <c r="I134" i="38"/>
  <c r="G134" i="38"/>
  <c r="F134" i="38"/>
  <c r="E134" i="38"/>
  <c r="D134" i="38"/>
  <c r="H133" i="38"/>
  <c r="C133" i="38"/>
  <c r="H132" i="38"/>
  <c r="C132" i="38"/>
  <c r="L131" i="38"/>
  <c r="K131" i="38"/>
  <c r="J131" i="38"/>
  <c r="I131" i="38"/>
  <c r="H131" i="38" s="1"/>
  <c r="G131" i="38"/>
  <c r="F131" i="38"/>
  <c r="E131" i="38"/>
  <c r="D131" i="38"/>
  <c r="H130" i="38"/>
  <c r="C130" i="38"/>
  <c r="H129" i="38"/>
  <c r="C129" i="38"/>
  <c r="H128" i="38"/>
  <c r="C128" i="38"/>
  <c r="H127" i="38"/>
  <c r="C127" i="38"/>
  <c r="L126" i="38"/>
  <c r="K126" i="38"/>
  <c r="J126" i="38"/>
  <c r="I126" i="38"/>
  <c r="G126" i="38"/>
  <c r="F126" i="38"/>
  <c r="E126" i="38"/>
  <c r="D126" i="38"/>
  <c r="H125" i="38"/>
  <c r="C125" i="38"/>
  <c r="H124" i="38"/>
  <c r="C124" i="38"/>
  <c r="H123" i="38"/>
  <c r="C123" i="38"/>
  <c r="H122" i="38"/>
  <c r="C122" i="38"/>
  <c r="L121" i="38"/>
  <c r="K121" i="38"/>
  <c r="K120" i="38" s="1"/>
  <c r="J121" i="38"/>
  <c r="I121" i="38"/>
  <c r="H121" i="38" s="1"/>
  <c r="G121" i="38"/>
  <c r="G120" i="38" s="1"/>
  <c r="F121" i="38"/>
  <c r="F120" i="38" s="1"/>
  <c r="E121" i="38"/>
  <c r="D121" i="38"/>
  <c r="C121" i="38" s="1"/>
  <c r="E120" i="38"/>
  <c r="H119" i="38"/>
  <c r="C119" i="38"/>
  <c r="H118" i="38"/>
  <c r="C118" i="38"/>
  <c r="H117" i="38"/>
  <c r="C117" i="38"/>
  <c r="H116" i="38"/>
  <c r="C116" i="38"/>
  <c r="H115" i="38"/>
  <c r="C115" i="38"/>
  <c r="L114" i="38"/>
  <c r="K114" i="38"/>
  <c r="J114" i="38"/>
  <c r="I114" i="38"/>
  <c r="G114" i="38"/>
  <c r="F114" i="38"/>
  <c r="E114" i="38"/>
  <c r="D114" i="38"/>
  <c r="H113" i="38"/>
  <c r="C113" i="38"/>
  <c r="H112" i="38"/>
  <c r="C112" i="38"/>
  <c r="H111" i="38"/>
  <c r="C111" i="38"/>
  <c r="H110" i="38"/>
  <c r="C110" i="38"/>
  <c r="H109" i="38"/>
  <c r="C109" i="38"/>
  <c r="L108" i="38"/>
  <c r="K108" i="38"/>
  <c r="J108" i="38"/>
  <c r="I108" i="38"/>
  <c r="H108" i="38" s="1"/>
  <c r="G108" i="38"/>
  <c r="F108" i="38"/>
  <c r="E108" i="38"/>
  <c r="D108" i="38"/>
  <c r="H107" i="38"/>
  <c r="C107" i="38"/>
  <c r="H106" i="38"/>
  <c r="C106" i="38"/>
  <c r="H105" i="38"/>
  <c r="C105" i="38"/>
  <c r="H104" i="38"/>
  <c r="C104" i="38"/>
  <c r="H103" i="38"/>
  <c r="C103" i="38"/>
  <c r="H102" i="38"/>
  <c r="C102" i="38"/>
  <c r="H101" i="38"/>
  <c r="C101" i="38"/>
  <c r="H100" i="38"/>
  <c r="C100" i="38"/>
  <c r="L99" i="38"/>
  <c r="K99" i="38"/>
  <c r="J99" i="38"/>
  <c r="I99" i="38"/>
  <c r="G99" i="38"/>
  <c r="F99" i="38"/>
  <c r="E99" i="38"/>
  <c r="D99" i="38"/>
  <c r="C99" i="38" s="1"/>
  <c r="H98" i="38"/>
  <c r="C98" i="38"/>
  <c r="H97" i="38"/>
  <c r="C97" i="38"/>
  <c r="H96" i="38"/>
  <c r="C96" i="38"/>
  <c r="H95" i="38"/>
  <c r="C95" i="38"/>
  <c r="H94" i="38"/>
  <c r="C94" i="38"/>
  <c r="H93" i="38"/>
  <c r="C93" i="38"/>
  <c r="H92" i="38"/>
  <c r="C92" i="38"/>
  <c r="L91" i="38"/>
  <c r="K91" i="38"/>
  <c r="J91" i="38"/>
  <c r="I91" i="38"/>
  <c r="G91" i="38"/>
  <c r="F91" i="38"/>
  <c r="E91" i="38"/>
  <c r="D91" i="38"/>
  <c r="C91" i="38"/>
  <c r="H90" i="38"/>
  <c r="C90" i="38"/>
  <c r="H89" i="38"/>
  <c r="C89" i="38"/>
  <c r="K88" i="38"/>
  <c r="H88" i="38"/>
  <c r="C88" i="38"/>
  <c r="H87" i="38"/>
  <c r="C87" i="38"/>
  <c r="H86" i="38"/>
  <c r="C86" i="38"/>
  <c r="L85" i="38"/>
  <c r="L83" i="38" s="1"/>
  <c r="K85" i="38"/>
  <c r="J85" i="38"/>
  <c r="I85" i="38"/>
  <c r="H85" i="38"/>
  <c r="G85" i="38"/>
  <c r="F85" i="38"/>
  <c r="E85" i="38"/>
  <c r="D85" i="38"/>
  <c r="I84" i="38"/>
  <c r="H84" i="38"/>
  <c r="C84" i="38"/>
  <c r="J83" i="38"/>
  <c r="I83" i="38"/>
  <c r="F83" i="38"/>
  <c r="H82" i="38"/>
  <c r="C82" i="38"/>
  <c r="H81" i="38"/>
  <c r="C81" i="38"/>
  <c r="L80" i="38"/>
  <c r="K80" i="38"/>
  <c r="K76" i="38" s="1"/>
  <c r="J80" i="38"/>
  <c r="I80" i="38"/>
  <c r="G80" i="38"/>
  <c r="F80" i="38"/>
  <c r="E80" i="38"/>
  <c r="D80" i="38"/>
  <c r="C80" i="38" s="1"/>
  <c r="H79" i="38"/>
  <c r="C79" i="38"/>
  <c r="H78" i="38"/>
  <c r="C78" i="38"/>
  <c r="L77" i="38"/>
  <c r="K77" i="38"/>
  <c r="J77" i="38"/>
  <c r="I77" i="38"/>
  <c r="G77" i="38"/>
  <c r="G76" i="38" s="1"/>
  <c r="F77" i="38"/>
  <c r="F76" i="38" s="1"/>
  <c r="E77" i="38"/>
  <c r="E76" i="38" s="1"/>
  <c r="D77" i="38"/>
  <c r="L76" i="38"/>
  <c r="J76" i="38"/>
  <c r="D76" i="38"/>
  <c r="H74" i="38"/>
  <c r="C74" i="38"/>
  <c r="H73" i="38"/>
  <c r="C73" i="38"/>
  <c r="H72" i="38"/>
  <c r="C72" i="38"/>
  <c r="H71" i="38"/>
  <c r="C71" i="38"/>
  <c r="I70" i="38"/>
  <c r="H70" i="38"/>
  <c r="D70" i="38"/>
  <c r="C70" i="38"/>
  <c r="L69" i="38"/>
  <c r="K69" i="38"/>
  <c r="J69" i="38"/>
  <c r="J67" i="38" s="1"/>
  <c r="J53" i="38" s="1"/>
  <c r="I69" i="38"/>
  <c r="G69" i="38"/>
  <c r="G67" i="38" s="1"/>
  <c r="F69" i="38"/>
  <c r="E69" i="38"/>
  <c r="C69" i="38" s="1"/>
  <c r="D69" i="38"/>
  <c r="D67" i="38" s="1"/>
  <c r="I68" i="38"/>
  <c r="H68" i="38"/>
  <c r="C68" i="38"/>
  <c r="L67" i="38"/>
  <c r="I67" i="38"/>
  <c r="F67" i="38"/>
  <c r="E67" i="38"/>
  <c r="H66" i="38"/>
  <c r="C66" i="38"/>
  <c r="H65" i="38"/>
  <c r="C65" i="38"/>
  <c r="I64" i="38"/>
  <c r="H64" i="38"/>
  <c r="D64" i="38"/>
  <c r="C64" i="38" s="1"/>
  <c r="H63" i="38"/>
  <c r="C63" i="38"/>
  <c r="H62" i="38"/>
  <c r="C62" i="38"/>
  <c r="H61" i="38"/>
  <c r="C61" i="38"/>
  <c r="H60" i="38"/>
  <c r="C60" i="38"/>
  <c r="H59" i="38"/>
  <c r="C59" i="38"/>
  <c r="L58" i="38"/>
  <c r="L54" i="38" s="1"/>
  <c r="L53" i="38" s="1"/>
  <c r="K58" i="38"/>
  <c r="J58" i="38"/>
  <c r="I58" i="38"/>
  <c r="H58" i="38" s="1"/>
  <c r="G58" i="38"/>
  <c r="F58" i="38"/>
  <c r="E58" i="38"/>
  <c r="D58" i="38"/>
  <c r="H57" i="38"/>
  <c r="D57" i="38"/>
  <c r="C57" i="38"/>
  <c r="H56" i="38"/>
  <c r="C56" i="38"/>
  <c r="L55" i="38"/>
  <c r="K55" i="38"/>
  <c r="K54" i="38" s="1"/>
  <c r="J55" i="38"/>
  <c r="I55" i="38"/>
  <c r="G55" i="38"/>
  <c r="F55" i="38"/>
  <c r="F54" i="38" s="1"/>
  <c r="F53" i="38" s="1"/>
  <c r="E55" i="38"/>
  <c r="E54" i="38" s="1"/>
  <c r="E53" i="38" s="1"/>
  <c r="D55" i="38"/>
  <c r="C55" i="38" s="1"/>
  <c r="J54" i="38"/>
  <c r="I54" i="38"/>
  <c r="H47" i="38"/>
  <c r="C47" i="38"/>
  <c r="H46" i="38"/>
  <c r="C46" i="38"/>
  <c r="L45" i="38"/>
  <c r="H45" i="38" s="1"/>
  <c r="G45" i="38"/>
  <c r="C45" i="38" s="1"/>
  <c r="H44" i="38"/>
  <c r="C44" i="38"/>
  <c r="K43" i="38"/>
  <c r="J43" i="38"/>
  <c r="I43" i="38"/>
  <c r="H43" i="38" s="1"/>
  <c r="F43" i="38"/>
  <c r="E43" i="38"/>
  <c r="D43" i="38"/>
  <c r="C43" i="38" s="1"/>
  <c r="H42" i="38"/>
  <c r="C42" i="38"/>
  <c r="I41" i="38"/>
  <c r="H41" i="38" s="1"/>
  <c r="D41" i="38"/>
  <c r="C41" i="38" s="1"/>
  <c r="K40" i="38"/>
  <c r="H40" i="38"/>
  <c r="F40" i="38"/>
  <c r="C40" i="38"/>
  <c r="H39" i="38"/>
  <c r="C39" i="38"/>
  <c r="H38" i="38"/>
  <c r="C38" i="38"/>
  <c r="H37" i="38"/>
  <c r="C37" i="38"/>
  <c r="K36" i="38"/>
  <c r="H36" i="38" s="1"/>
  <c r="F36" i="38"/>
  <c r="C36" i="38" s="1"/>
  <c r="H35" i="38"/>
  <c r="C35" i="38"/>
  <c r="H34" i="38"/>
  <c r="C34" i="38"/>
  <c r="K33" i="38"/>
  <c r="H33" i="38"/>
  <c r="F33" i="38"/>
  <c r="C33" i="38" s="1"/>
  <c r="H32" i="38"/>
  <c r="C32" i="38"/>
  <c r="K31" i="38"/>
  <c r="H31" i="38" s="1"/>
  <c r="F31" i="38"/>
  <c r="C31" i="38" s="1"/>
  <c r="H30" i="38"/>
  <c r="C30" i="38"/>
  <c r="H29" i="38"/>
  <c r="C29" i="38"/>
  <c r="H28" i="38"/>
  <c r="C28" i="38"/>
  <c r="K27" i="38"/>
  <c r="H27" i="38"/>
  <c r="F27" i="38"/>
  <c r="C27" i="38" s="1"/>
  <c r="F26" i="38"/>
  <c r="C26" i="38" s="1"/>
  <c r="H25" i="38"/>
  <c r="C25" i="38"/>
  <c r="D24" i="38"/>
  <c r="C24" i="38"/>
  <c r="H23" i="38"/>
  <c r="C23" i="38"/>
  <c r="H22" i="38"/>
  <c r="C22" i="38"/>
  <c r="L21" i="38"/>
  <c r="K21" i="38"/>
  <c r="K275" i="38" s="1"/>
  <c r="K274" i="38" s="1"/>
  <c r="J21" i="38"/>
  <c r="J275" i="38" s="1"/>
  <c r="J274" i="38" s="1"/>
  <c r="I21" i="38"/>
  <c r="I275" i="38" s="1"/>
  <c r="I274" i="38" s="1"/>
  <c r="H21" i="38"/>
  <c r="G21" i="38"/>
  <c r="G275" i="38" s="1"/>
  <c r="G274" i="38" s="1"/>
  <c r="F21" i="38"/>
  <c r="F275" i="38" s="1"/>
  <c r="F274" i="38" s="1"/>
  <c r="E21" i="38"/>
  <c r="E275" i="38" s="1"/>
  <c r="E274" i="38" s="1"/>
  <c r="D21" i="38"/>
  <c r="D275" i="38" s="1"/>
  <c r="D274" i="38" s="1"/>
  <c r="G20" i="38"/>
  <c r="F20" i="38"/>
  <c r="E20" i="38"/>
  <c r="H284" i="37"/>
  <c r="C284" i="37"/>
  <c r="H283" i="37"/>
  <c r="C283" i="37"/>
  <c r="H282" i="37"/>
  <c r="C282" i="37"/>
  <c r="H281" i="37"/>
  <c r="C281" i="37"/>
  <c r="H280" i="37"/>
  <c r="C280" i="37"/>
  <c r="H279" i="37"/>
  <c r="C279" i="37"/>
  <c r="H278" i="37"/>
  <c r="C278" i="37"/>
  <c r="H277" i="37"/>
  <c r="C277" i="37"/>
  <c r="L276" i="37"/>
  <c r="K276" i="37"/>
  <c r="J276" i="37"/>
  <c r="I276" i="37"/>
  <c r="H276" i="37"/>
  <c r="G276" i="37"/>
  <c r="F276" i="37"/>
  <c r="E276" i="37"/>
  <c r="D276" i="37"/>
  <c r="C276" i="37"/>
  <c r="H271" i="37"/>
  <c r="C271" i="37"/>
  <c r="H270" i="37"/>
  <c r="C270" i="37"/>
  <c r="L269" i="37"/>
  <c r="K269" i="37"/>
  <c r="J269" i="37"/>
  <c r="I269" i="37"/>
  <c r="G269" i="37"/>
  <c r="F269" i="37"/>
  <c r="E269" i="37"/>
  <c r="D269" i="37"/>
  <c r="H268" i="37"/>
  <c r="C268" i="37"/>
  <c r="L267" i="37"/>
  <c r="K267" i="37"/>
  <c r="J267" i="37"/>
  <c r="I267" i="37"/>
  <c r="G267" i="37"/>
  <c r="F267" i="37"/>
  <c r="E267" i="37"/>
  <c r="D267" i="37"/>
  <c r="L266" i="37"/>
  <c r="L265" i="37" s="1"/>
  <c r="K266" i="37"/>
  <c r="I266" i="37"/>
  <c r="G266" i="37"/>
  <c r="E266" i="37"/>
  <c r="E265" i="37" s="1"/>
  <c r="D266" i="37"/>
  <c r="K265" i="37"/>
  <c r="I265" i="37"/>
  <c r="G265" i="37"/>
  <c r="H264" i="37"/>
  <c r="C264" i="37"/>
  <c r="L263" i="37"/>
  <c r="K263" i="37"/>
  <c r="J263" i="37"/>
  <c r="H263" i="37" s="1"/>
  <c r="I263" i="37"/>
  <c r="G263" i="37"/>
  <c r="F263" i="37"/>
  <c r="E263" i="37"/>
  <c r="D263" i="37"/>
  <c r="L262" i="37"/>
  <c r="H261" i="37"/>
  <c r="C261" i="37"/>
  <c r="H260" i="37"/>
  <c r="C260" i="37"/>
  <c r="H259" i="37"/>
  <c r="C259" i="37"/>
  <c r="H258" i="37"/>
  <c r="C258" i="37"/>
  <c r="L257" i="37"/>
  <c r="K257" i="37"/>
  <c r="J257" i="37"/>
  <c r="H257" i="37" s="1"/>
  <c r="I257" i="37"/>
  <c r="G257" i="37"/>
  <c r="F257" i="37"/>
  <c r="E257" i="37"/>
  <c r="D257" i="37"/>
  <c r="H256" i="37"/>
  <c r="C256" i="37"/>
  <c r="H255" i="37"/>
  <c r="C255" i="37"/>
  <c r="H254" i="37"/>
  <c r="C254" i="37"/>
  <c r="H251" i="37"/>
  <c r="C251" i="37"/>
  <c r="L250" i="37"/>
  <c r="K250" i="37"/>
  <c r="J250" i="37"/>
  <c r="I250" i="37"/>
  <c r="G250" i="37"/>
  <c r="F250" i="37"/>
  <c r="E250" i="37"/>
  <c r="D250" i="37"/>
  <c r="H249" i="37"/>
  <c r="C249" i="37"/>
  <c r="H248" i="37"/>
  <c r="C248" i="37"/>
  <c r="H247" i="37"/>
  <c r="C247" i="37"/>
  <c r="H246" i="37"/>
  <c r="C246" i="37"/>
  <c r="L245" i="37"/>
  <c r="K245" i="37"/>
  <c r="J245" i="37"/>
  <c r="I245" i="37"/>
  <c r="G245" i="37"/>
  <c r="F245" i="37"/>
  <c r="C245" i="37" s="1"/>
  <c r="E245" i="37"/>
  <c r="D245" i="37"/>
  <c r="H244" i="37"/>
  <c r="C244" i="37"/>
  <c r="H243" i="37"/>
  <c r="C243" i="37"/>
  <c r="H242" i="37"/>
  <c r="C242" i="37"/>
  <c r="L241" i="37"/>
  <c r="K241" i="37"/>
  <c r="J241" i="37"/>
  <c r="I241" i="37"/>
  <c r="G241" i="37"/>
  <c r="F241" i="37"/>
  <c r="E241" i="37"/>
  <c r="D241" i="37"/>
  <c r="L240" i="37"/>
  <c r="K240" i="37"/>
  <c r="I240" i="37"/>
  <c r="G240" i="37"/>
  <c r="E240" i="37"/>
  <c r="D240" i="37"/>
  <c r="H239" i="37"/>
  <c r="C239" i="37"/>
  <c r="H238" i="37"/>
  <c r="C238" i="37"/>
  <c r="H237" i="37"/>
  <c r="C237" i="37"/>
  <c r="H236" i="37"/>
  <c r="C236" i="37"/>
  <c r="H235" i="37"/>
  <c r="C235" i="37"/>
  <c r="H234" i="37"/>
  <c r="C234" i="37"/>
  <c r="L233" i="37"/>
  <c r="K233" i="37"/>
  <c r="J233" i="37"/>
  <c r="I233" i="37"/>
  <c r="G233" i="37"/>
  <c r="F233" i="37"/>
  <c r="E233" i="37"/>
  <c r="D233" i="37"/>
  <c r="L232" i="37"/>
  <c r="K232" i="37"/>
  <c r="I232" i="37"/>
  <c r="G232" i="37"/>
  <c r="E232" i="37"/>
  <c r="D232" i="37"/>
  <c r="H231" i="37"/>
  <c r="C231" i="37"/>
  <c r="H230" i="37"/>
  <c r="C230" i="37"/>
  <c r="H229" i="37"/>
  <c r="C229" i="37"/>
  <c r="H228" i="37"/>
  <c r="C228" i="37"/>
  <c r="L227" i="37"/>
  <c r="K227" i="37"/>
  <c r="J227" i="37"/>
  <c r="H227" i="37" s="1"/>
  <c r="I227" i="37"/>
  <c r="G227" i="37"/>
  <c r="F227" i="37"/>
  <c r="E227" i="37"/>
  <c r="D227" i="37"/>
  <c r="C227" i="37" s="1"/>
  <c r="H226" i="37"/>
  <c r="C226" i="37"/>
  <c r="H225" i="37"/>
  <c r="C225" i="37"/>
  <c r="H224" i="37"/>
  <c r="C224" i="37"/>
  <c r="H223" i="37"/>
  <c r="C223" i="37"/>
  <c r="H222" i="37"/>
  <c r="C222" i="37"/>
  <c r="H221" i="37"/>
  <c r="C221" i="37"/>
  <c r="H220" i="37"/>
  <c r="C220" i="37"/>
  <c r="L219" i="37"/>
  <c r="K219" i="37"/>
  <c r="J219" i="37"/>
  <c r="I219" i="37"/>
  <c r="G219" i="37"/>
  <c r="F219" i="37"/>
  <c r="E219" i="37"/>
  <c r="D219" i="37"/>
  <c r="H218" i="37"/>
  <c r="C218" i="37"/>
  <c r="H217" i="37"/>
  <c r="C217" i="37"/>
  <c r="L216" i="37"/>
  <c r="K216" i="37"/>
  <c r="J216" i="37"/>
  <c r="I216" i="37"/>
  <c r="H216" i="37" s="1"/>
  <c r="G216" i="37"/>
  <c r="F216" i="37"/>
  <c r="E216" i="37"/>
  <c r="D216" i="37"/>
  <c r="C216" i="37" s="1"/>
  <c r="H215" i="37"/>
  <c r="C215" i="37"/>
  <c r="L214" i="37"/>
  <c r="K214" i="37"/>
  <c r="J214" i="37"/>
  <c r="I214" i="37"/>
  <c r="H214" i="37" s="1"/>
  <c r="G214" i="37"/>
  <c r="F214" i="37"/>
  <c r="E214" i="37"/>
  <c r="D214" i="37"/>
  <c r="H213" i="37"/>
  <c r="C213" i="37"/>
  <c r="L212" i="37"/>
  <c r="K212" i="37"/>
  <c r="I212" i="37"/>
  <c r="G212" i="37"/>
  <c r="E212" i="37"/>
  <c r="K211" i="37"/>
  <c r="I211" i="37"/>
  <c r="G211" i="37"/>
  <c r="E211" i="37"/>
  <c r="H210" i="37"/>
  <c r="C210" i="37"/>
  <c r="H209" i="37"/>
  <c r="C209" i="37"/>
  <c r="L208" i="37"/>
  <c r="K208" i="37"/>
  <c r="J208" i="37"/>
  <c r="I208" i="37"/>
  <c r="H208" i="37"/>
  <c r="G208" i="37"/>
  <c r="F208" i="37"/>
  <c r="E208" i="37"/>
  <c r="D208" i="37"/>
  <c r="C208" i="37" s="1"/>
  <c r="H207" i="37"/>
  <c r="C207" i="37"/>
  <c r="H206" i="37"/>
  <c r="C206" i="37"/>
  <c r="H205" i="37"/>
  <c r="C205" i="37"/>
  <c r="H204" i="37"/>
  <c r="C204" i="37"/>
  <c r="H203" i="37"/>
  <c r="C203" i="37"/>
  <c r="H202" i="37"/>
  <c r="C202" i="37"/>
  <c r="H201" i="37"/>
  <c r="C201" i="37"/>
  <c r="H200" i="37"/>
  <c r="C200" i="37"/>
  <c r="L199" i="37"/>
  <c r="K199" i="37"/>
  <c r="J199" i="37"/>
  <c r="I199" i="37"/>
  <c r="G199" i="37"/>
  <c r="F199" i="37"/>
  <c r="E199" i="37"/>
  <c r="D199" i="37"/>
  <c r="H198" i="37"/>
  <c r="C198" i="37"/>
  <c r="H197" i="37"/>
  <c r="C197" i="37"/>
  <c r="H196" i="37"/>
  <c r="C196" i="37"/>
  <c r="H195" i="37"/>
  <c r="C195" i="37"/>
  <c r="H194" i="37"/>
  <c r="C194" i="37"/>
  <c r="H193" i="37"/>
  <c r="C193" i="37"/>
  <c r="H192" i="37"/>
  <c r="C192" i="37"/>
  <c r="H191" i="37"/>
  <c r="C191" i="37"/>
  <c r="H190" i="37"/>
  <c r="C190" i="37"/>
  <c r="H189" i="37"/>
  <c r="C189" i="37"/>
  <c r="L188" i="37"/>
  <c r="K188" i="37"/>
  <c r="J188" i="37"/>
  <c r="I188" i="37"/>
  <c r="H188" i="37"/>
  <c r="G188" i="37"/>
  <c r="F188" i="37"/>
  <c r="E188" i="37"/>
  <c r="D188" i="37"/>
  <c r="K187" i="37"/>
  <c r="J187" i="37"/>
  <c r="I187" i="37"/>
  <c r="G187" i="37"/>
  <c r="F187" i="37"/>
  <c r="E187" i="37"/>
  <c r="H186" i="37"/>
  <c r="C186" i="37"/>
  <c r="H185" i="37"/>
  <c r="C185" i="37"/>
  <c r="H184" i="37"/>
  <c r="C184" i="37"/>
  <c r="L183" i="37"/>
  <c r="K183" i="37"/>
  <c r="J183" i="37"/>
  <c r="I183" i="37"/>
  <c r="G183" i="37"/>
  <c r="G182" i="37" s="1"/>
  <c r="F183" i="37"/>
  <c r="E183" i="37"/>
  <c r="D183" i="37"/>
  <c r="K182" i="37"/>
  <c r="I182" i="37"/>
  <c r="E182" i="37"/>
  <c r="H180" i="37"/>
  <c r="C180" i="37"/>
  <c r="L179" i="37"/>
  <c r="K179" i="37"/>
  <c r="J179" i="37"/>
  <c r="J178" i="37" s="1"/>
  <c r="I179" i="37"/>
  <c r="G179" i="37"/>
  <c r="F179" i="37"/>
  <c r="E179" i="37"/>
  <c r="E178" i="37" s="1"/>
  <c r="E174" i="37" s="1"/>
  <c r="D179" i="37"/>
  <c r="L178" i="37"/>
  <c r="K178" i="37"/>
  <c r="I178" i="37"/>
  <c r="G178" i="37"/>
  <c r="D178" i="37"/>
  <c r="H177" i="37"/>
  <c r="C177" i="37"/>
  <c r="H176" i="37"/>
  <c r="C176" i="37"/>
  <c r="L175" i="37"/>
  <c r="K175" i="37"/>
  <c r="J175" i="37"/>
  <c r="I175" i="37"/>
  <c r="G175" i="37"/>
  <c r="F175" i="37"/>
  <c r="E175" i="37"/>
  <c r="D175" i="37"/>
  <c r="C175" i="37" s="1"/>
  <c r="L174" i="37"/>
  <c r="K174" i="37"/>
  <c r="I174" i="37"/>
  <c r="G174" i="37"/>
  <c r="D174" i="37"/>
  <c r="H173" i="37"/>
  <c r="C173" i="37"/>
  <c r="H172" i="37"/>
  <c r="C172" i="37"/>
  <c r="L171" i="37"/>
  <c r="K171" i="37"/>
  <c r="J171" i="37"/>
  <c r="H171" i="37" s="1"/>
  <c r="I171" i="37"/>
  <c r="G171" i="37"/>
  <c r="F171" i="37"/>
  <c r="E171" i="37"/>
  <c r="D171" i="37"/>
  <c r="H170" i="37"/>
  <c r="C170" i="37"/>
  <c r="H169" i="37"/>
  <c r="C169" i="37"/>
  <c r="H168" i="37"/>
  <c r="C168" i="37"/>
  <c r="H167" i="37"/>
  <c r="C167" i="37"/>
  <c r="L166" i="37"/>
  <c r="K166" i="37"/>
  <c r="J166" i="37"/>
  <c r="I166" i="37"/>
  <c r="H166" i="37" s="1"/>
  <c r="G166" i="37"/>
  <c r="F166" i="37"/>
  <c r="E166" i="37"/>
  <c r="D166" i="37"/>
  <c r="H165" i="37"/>
  <c r="C165" i="37"/>
  <c r="H164" i="37"/>
  <c r="C164" i="37"/>
  <c r="H163" i="37"/>
  <c r="C163" i="37"/>
  <c r="L162" i="37"/>
  <c r="L161" i="37" s="1"/>
  <c r="L160" i="37" s="1"/>
  <c r="K162" i="37"/>
  <c r="J162" i="37"/>
  <c r="I162" i="37"/>
  <c r="H162" i="37"/>
  <c r="G162" i="37"/>
  <c r="F162" i="37"/>
  <c r="F161" i="37" s="1"/>
  <c r="F160" i="37" s="1"/>
  <c r="E162" i="37"/>
  <c r="D162" i="37"/>
  <c r="K161" i="37"/>
  <c r="J161" i="37"/>
  <c r="I161" i="37"/>
  <c r="G161" i="37"/>
  <c r="G160" i="37" s="1"/>
  <c r="E161" i="37"/>
  <c r="K160" i="37"/>
  <c r="I160" i="37"/>
  <c r="E160" i="37"/>
  <c r="H159" i="37"/>
  <c r="C159" i="37"/>
  <c r="H158" i="37"/>
  <c r="C158" i="37"/>
  <c r="H157" i="37"/>
  <c r="C157" i="37"/>
  <c r="L156" i="37"/>
  <c r="H155" i="37"/>
  <c r="C155" i="37"/>
  <c r="H154" i="37"/>
  <c r="C154" i="37"/>
  <c r="H151" i="37"/>
  <c r="C151" i="37"/>
  <c r="H150" i="37"/>
  <c r="C150" i="37"/>
  <c r="H149" i="37"/>
  <c r="C149" i="37"/>
  <c r="H148" i="37"/>
  <c r="C148" i="37"/>
  <c r="L147" i="37"/>
  <c r="K147" i="37"/>
  <c r="J147" i="37"/>
  <c r="H147" i="37" s="1"/>
  <c r="I147" i="37"/>
  <c r="G147" i="37"/>
  <c r="F147" i="37"/>
  <c r="E147" i="37"/>
  <c r="D147" i="37"/>
  <c r="I146" i="37"/>
  <c r="C146" i="37"/>
  <c r="H145" i="37"/>
  <c r="C145" i="37"/>
  <c r="H144" i="37"/>
  <c r="C144" i="37"/>
  <c r="H143" i="37"/>
  <c r="C143" i="37"/>
  <c r="H142" i="37"/>
  <c r="C142" i="37"/>
  <c r="H141" i="37"/>
  <c r="C141" i="37"/>
  <c r="I140" i="37"/>
  <c r="H140" i="37" s="1"/>
  <c r="C140" i="37"/>
  <c r="H139" i="37"/>
  <c r="C139" i="37"/>
  <c r="L138" i="37"/>
  <c r="K138" i="37"/>
  <c r="J138" i="37"/>
  <c r="I138" i="37"/>
  <c r="G138" i="37"/>
  <c r="F138" i="37"/>
  <c r="E138" i="37"/>
  <c r="D138" i="37"/>
  <c r="H137" i="37"/>
  <c r="C137" i="37"/>
  <c r="H136" i="37"/>
  <c r="C136" i="37"/>
  <c r="H135" i="37"/>
  <c r="C135" i="37"/>
  <c r="L134" i="37"/>
  <c r="K134" i="37"/>
  <c r="J134" i="37"/>
  <c r="I134" i="37"/>
  <c r="G134" i="37"/>
  <c r="F134" i="37"/>
  <c r="E134" i="37"/>
  <c r="D134" i="37"/>
  <c r="C134" i="37" s="1"/>
  <c r="H133" i="37"/>
  <c r="C133" i="37"/>
  <c r="H132" i="37"/>
  <c r="C132" i="37"/>
  <c r="L131" i="37"/>
  <c r="K131" i="37"/>
  <c r="J131" i="37"/>
  <c r="I131" i="37"/>
  <c r="H131" i="37" s="1"/>
  <c r="G131" i="37"/>
  <c r="F131" i="37"/>
  <c r="E131" i="37"/>
  <c r="D131" i="37"/>
  <c r="H130" i="37"/>
  <c r="C130" i="37"/>
  <c r="H129" i="37"/>
  <c r="C129" i="37"/>
  <c r="H128" i="37"/>
  <c r="C128" i="37"/>
  <c r="H127" i="37"/>
  <c r="C127" i="37"/>
  <c r="L126" i="37"/>
  <c r="K126" i="37"/>
  <c r="J126" i="37"/>
  <c r="H126" i="37" s="1"/>
  <c r="I126" i="37"/>
  <c r="G126" i="37"/>
  <c r="F126" i="37"/>
  <c r="E126" i="37"/>
  <c r="D126" i="37"/>
  <c r="H125" i="37"/>
  <c r="C125" i="37"/>
  <c r="H124" i="37"/>
  <c r="C124" i="37"/>
  <c r="H123" i="37"/>
  <c r="C123" i="37"/>
  <c r="H122" i="37"/>
  <c r="C122" i="37"/>
  <c r="L121" i="37"/>
  <c r="K121" i="37"/>
  <c r="J121" i="37"/>
  <c r="I121" i="37"/>
  <c r="H121" i="37" s="1"/>
  <c r="G121" i="37"/>
  <c r="F121" i="37"/>
  <c r="E121" i="37"/>
  <c r="D121" i="37"/>
  <c r="K120" i="37"/>
  <c r="G120" i="37"/>
  <c r="E120" i="37"/>
  <c r="H119" i="37"/>
  <c r="C119" i="37"/>
  <c r="H118" i="37"/>
  <c r="C118" i="37"/>
  <c r="H117" i="37"/>
  <c r="C117" i="37"/>
  <c r="H116" i="37"/>
  <c r="C116" i="37"/>
  <c r="H115" i="37"/>
  <c r="C115" i="37"/>
  <c r="L114" i="37"/>
  <c r="K114" i="37"/>
  <c r="J114" i="37"/>
  <c r="I114" i="37"/>
  <c r="G114" i="37"/>
  <c r="F114" i="37"/>
  <c r="E114" i="37"/>
  <c r="D114" i="37"/>
  <c r="H113" i="37"/>
  <c r="C113" i="37"/>
  <c r="H112" i="37"/>
  <c r="C112" i="37"/>
  <c r="H111" i="37"/>
  <c r="C111" i="37"/>
  <c r="H110" i="37"/>
  <c r="C110" i="37"/>
  <c r="H109" i="37"/>
  <c r="C109" i="37"/>
  <c r="L108" i="37"/>
  <c r="K108" i="37"/>
  <c r="J108" i="37"/>
  <c r="I108" i="37"/>
  <c r="G108" i="37"/>
  <c r="F108" i="37"/>
  <c r="E108" i="37"/>
  <c r="D108" i="37"/>
  <c r="C108" i="37" s="1"/>
  <c r="H107" i="37"/>
  <c r="C107" i="37"/>
  <c r="H106" i="37"/>
  <c r="C106" i="37"/>
  <c r="H105" i="37"/>
  <c r="C105" i="37"/>
  <c r="H104" i="37"/>
  <c r="C104" i="37"/>
  <c r="H103" i="37"/>
  <c r="C103" i="37"/>
  <c r="H102" i="37"/>
  <c r="C102" i="37"/>
  <c r="H101" i="37"/>
  <c r="C101" i="37"/>
  <c r="H100" i="37"/>
  <c r="C100" i="37"/>
  <c r="L99" i="37"/>
  <c r="K99" i="37"/>
  <c r="J99" i="37"/>
  <c r="I99" i="37"/>
  <c r="H99" i="37" s="1"/>
  <c r="G99" i="37"/>
  <c r="F99" i="37"/>
  <c r="E99" i="37"/>
  <c r="D99" i="37"/>
  <c r="I98" i="37"/>
  <c r="H98" i="37"/>
  <c r="D98" i="37"/>
  <c r="H97" i="37"/>
  <c r="C97" i="37"/>
  <c r="H96" i="37"/>
  <c r="C96" i="37"/>
  <c r="H95" i="37"/>
  <c r="C95" i="37"/>
  <c r="H94" i="37"/>
  <c r="C94" i="37"/>
  <c r="H93" i="37"/>
  <c r="C93" i="37"/>
  <c r="H92" i="37"/>
  <c r="C92" i="37"/>
  <c r="L91" i="37"/>
  <c r="K91" i="37"/>
  <c r="J91" i="37"/>
  <c r="I91" i="37"/>
  <c r="H91" i="37" s="1"/>
  <c r="G91" i="37"/>
  <c r="F91" i="37"/>
  <c r="E91" i="37"/>
  <c r="H90" i="37"/>
  <c r="C90" i="37"/>
  <c r="H89" i="37"/>
  <c r="C89" i="37"/>
  <c r="H88" i="37"/>
  <c r="C88" i="37"/>
  <c r="H87" i="37"/>
  <c r="C87" i="37"/>
  <c r="H86" i="37"/>
  <c r="C86" i="37"/>
  <c r="L85" i="37"/>
  <c r="K85" i="37"/>
  <c r="J85" i="37"/>
  <c r="J83" i="37" s="1"/>
  <c r="I85" i="37"/>
  <c r="G85" i="37"/>
  <c r="G83" i="37" s="1"/>
  <c r="F85" i="37"/>
  <c r="E85" i="37"/>
  <c r="E83" i="37" s="1"/>
  <c r="D85" i="37"/>
  <c r="I84" i="37"/>
  <c r="C84" i="37"/>
  <c r="K83" i="37"/>
  <c r="H82" i="37"/>
  <c r="C82" i="37"/>
  <c r="H81" i="37"/>
  <c r="C81" i="37"/>
  <c r="L80" i="37"/>
  <c r="K80" i="37"/>
  <c r="J80" i="37"/>
  <c r="I80" i="37"/>
  <c r="G80" i="37"/>
  <c r="F80" i="37"/>
  <c r="E80" i="37"/>
  <c r="D80" i="37"/>
  <c r="H79" i="37"/>
  <c r="C79" i="37"/>
  <c r="H78" i="37"/>
  <c r="C78" i="37"/>
  <c r="L77" i="37"/>
  <c r="K77" i="37"/>
  <c r="J77" i="37"/>
  <c r="I77" i="37"/>
  <c r="G77" i="37"/>
  <c r="G76" i="37" s="1"/>
  <c r="F77" i="37"/>
  <c r="C77" i="37" s="1"/>
  <c r="E77" i="37"/>
  <c r="D77" i="37"/>
  <c r="D76" i="37" s="1"/>
  <c r="L76" i="37"/>
  <c r="J76" i="37"/>
  <c r="I76" i="37"/>
  <c r="E76" i="37"/>
  <c r="H74" i="37"/>
  <c r="C74" i="37"/>
  <c r="H73" i="37"/>
  <c r="C73" i="37"/>
  <c r="H72" i="37"/>
  <c r="C72" i="37"/>
  <c r="H71" i="37"/>
  <c r="C71" i="37"/>
  <c r="H70" i="37"/>
  <c r="D70" i="37"/>
  <c r="C70" i="37"/>
  <c r="L69" i="37"/>
  <c r="L67" i="37" s="1"/>
  <c r="K69" i="37"/>
  <c r="K67" i="37" s="1"/>
  <c r="J69" i="37"/>
  <c r="J67" i="37" s="1"/>
  <c r="J53" i="37" s="1"/>
  <c r="I69" i="37"/>
  <c r="I67" i="37" s="1"/>
  <c r="G69" i="37"/>
  <c r="F69" i="37"/>
  <c r="F67" i="37" s="1"/>
  <c r="E69" i="37"/>
  <c r="E67" i="37" s="1"/>
  <c r="D69" i="37"/>
  <c r="I68" i="37"/>
  <c r="H68" i="37"/>
  <c r="C68" i="37"/>
  <c r="G67" i="37"/>
  <c r="H66" i="37"/>
  <c r="C66" i="37"/>
  <c r="H65" i="37"/>
  <c r="C65" i="37"/>
  <c r="I64" i="37"/>
  <c r="H64" i="37"/>
  <c r="D64" i="37"/>
  <c r="C64" i="37"/>
  <c r="H63" i="37"/>
  <c r="C63" i="37"/>
  <c r="H62" i="37"/>
  <c r="C62" i="37"/>
  <c r="H61" i="37"/>
  <c r="C61" i="37"/>
  <c r="H60" i="37"/>
  <c r="C60" i="37"/>
  <c r="H59" i="37"/>
  <c r="C59" i="37"/>
  <c r="L58" i="37"/>
  <c r="K58" i="37"/>
  <c r="J58" i="37"/>
  <c r="I58" i="37"/>
  <c r="H58" i="37" s="1"/>
  <c r="G58" i="37"/>
  <c r="F58" i="37"/>
  <c r="E58" i="37"/>
  <c r="D58" i="37"/>
  <c r="C58" i="37" s="1"/>
  <c r="H57" i="37"/>
  <c r="E57" i="37"/>
  <c r="D57" i="37"/>
  <c r="H56" i="37"/>
  <c r="C56" i="37"/>
  <c r="L55" i="37"/>
  <c r="K55" i="37"/>
  <c r="J55" i="37"/>
  <c r="I55" i="37"/>
  <c r="G55" i="37"/>
  <c r="G54" i="37" s="1"/>
  <c r="G53" i="37" s="1"/>
  <c r="F55" i="37"/>
  <c r="E55" i="37"/>
  <c r="D55" i="37"/>
  <c r="L54" i="37"/>
  <c r="K54" i="37"/>
  <c r="J54" i="37"/>
  <c r="F54" i="37"/>
  <c r="F53" i="37" s="1"/>
  <c r="D54" i="37"/>
  <c r="H47" i="37"/>
  <c r="C47" i="37"/>
  <c r="H46" i="37"/>
  <c r="C46" i="37"/>
  <c r="L45" i="37"/>
  <c r="H45" i="37"/>
  <c r="G45" i="37"/>
  <c r="C45" i="37" s="1"/>
  <c r="H44" i="37"/>
  <c r="C44" i="37"/>
  <c r="K43" i="37"/>
  <c r="J43" i="37"/>
  <c r="I43" i="37"/>
  <c r="F43" i="37"/>
  <c r="E43" i="37"/>
  <c r="D43" i="37"/>
  <c r="H42" i="37"/>
  <c r="C42" i="37"/>
  <c r="I41" i="37"/>
  <c r="H41" i="37" s="1"/>
  <c r="D41" i="37"/>
  <c r="C41" i="37"/>
  <c r="H40" i="37"/>
  <c r="C40" i="37"/>
  <c r="H39" i="37"/>
  <c r="C39" i="37"/>
  <c r="H38" i="37"/>
  <c r="C38" i="37"/>
  <c r="H37" i="37"/>
  <c r="C37" i="37"/>
  <c r="K36" i="37"/>
  <c r="H36" i="37" s="1"/>
  <c r="F36" i="37"/>
  <c r="C36" i="37"/>
  <c r="H35" i="37"/>
  <c r="C35" i="37"/>
  <c r="H34" i="37"/>
  <c r="C34" i="37"/>
  <c r="K33" i="37"/>
  <c r="H33" i="37" s="1"/>
  <c r="F33" i="37"/>
  <c r="C33" i="37"/>
  <c r="H32" i="37"/>
  <c r="C32" i="37"/>
  <c r="K31" i="37"/>
  <c r="H31" i="37"/>
  <c r="F31" i="37"/>
  <c r="C31" i="37" s="1"/>
  <c r="H30" i="37"/>
  <c r="C30" i="37"/>
  <c r="H29" i="37"/>
  <c r="C29" i="37"/>
  <c r="H28" i="37"/>
  <c r="C28" i="37"/>
  <c r="K27" i="37"/>
  <c r="H27" i="37" s="1"/>
  <c r="F27" i="37"/>
  <c r="C27" i="37"/>
  <c r="K26" i="37"/>
  <c r="H26" i="37" s="1"/>
  <c r="H25" i="37"/>
  <c r="C25" i="37"/>
  <c r="D24" i="37"/>
  <c r="C24" i="37" s="1"/>
  <c r="H23" i="37"/>
  <c r="C23" i="37"/>
  <c r="H22" i="37"/>
  <c r="C22" i="37"/>
  <c r="L21" i="37"/>
  <c r="K21" i="37"/>
  <c r="K275" i="37" s="1"/>
  <c r="K274" i="37" s="1"/>
  <c r="J21" i="37"/>
  <c r="I21" i="37"/>
  <c r="I275" i="37" s="1"/>
  <c r="I274" i="37" s="1"/>
  <c r="G21" i="37"/>
  <c r="G275" i="37" s="1"/>
  <c r="G274" i="37" s="1"/>
  <c r="F21" i="37"/>
  <c r="E21" i="37"/>
  <c r="E275" i="37" s="1"/>
  <c r="E274" i="37" s="1"/>
  <c r="D21" i="37"/>
  <c r="K20" i="37"/>
  <c r="H284" i="36"/>
  <c r="C284" i="36"/>
  <c r="H283" i="36"/>
  <c r="C283" i="36"/>
  <c r="H282" i="36"/>
  <c r="C282" i="36"/>
  <c r="H281" i="36"/>
  <c r="C281" i="36"/>
  <c r="H280" i="36"/>
  <c r="C280" i="36"/>
  <c r="H279" i="36"/>
  <c r="C279" i="36"/>
  <c r="H278" i="36"/>
  <c r="C278" i="36"/>
  <c r="H277" i="36"/>
  <c r="C277" i="36"/>
  <c r="L276" i="36"/>
  <c r="K276" i="36"/>
  <c r="J276" i="36"/>
  <c r="I276" i="36"/>
  <c r="H276" i="36"/>
  <c r="G276" i="36"/>
  <c r="F276" i="36"/>
  <c r="E276" i="36"/>
  <c r="D276" i="36"/>
  <c r="C276" i="36"/>
  <c r="H271" i="36"/>
  <c r="C271" i="36"/>
  <c r="H270" i="36"/>
  <c r="C270" i="36"/>
  <c r="L269" i="36"/>
  <c r="K269" i="36"/>
  <c r="J269" i="36"/>
  <c r="I269" i="36"/>
  <c r="G269" i="36"/>
  <c r="F269" i="36"/>
  <c r="E269" i="36"/>
  <c r="D269" i="36"/>
  <c r="H268" i="36"/>
  <c r="C268" i="36"/>
  <c r="L267" i="36"/>
  <c r="K267" i="36"/>
  <c r="J267" i="36"/>
  <c r="I267" i="36"/>
  <c r="I266" i="36" s="1"/>
  <c r="I265" i="36" s="1"/>
  <c r="G267" i="36"/>
  <c r="F267" i="36"/>
  <c r="E267" i="36"/>
  <c r="D267" i="36"/>
  <c r="D266" i="36" s="1"/>
  <c r="L266" i="36"/>
  <c r="L265" i="36" s="1"/>
  <c r="K266" i="36"/>
  <c r="G266" i="36"/>
  <c r="G265" i="36" s="1"/>
  <c r="E266" i="36"/>
  <c r="K265" i="36"/>
  <c r="E265" i="36"/>
  <c r="H264" i="36"/>
  <c r="C264" i="36"/>
  <c r="L263" i="36"/>
  <c r="K263" i="36"/>
  <c r="J263" i="36"/>
  <c r="H263" i="36" s="1"/>
  <c r="I263" i="36"/>
  <c r="G263" i="36"/>
  <c r="F263" i="36"/>
  <c r="E263" i="36"/>
  <c r="D263" i="36"/>
  <c r="L262" i="36"/>
  <c r="H261" i="36"/>
  <c r="C261" i="36"/>
  <c r="H260" i="36"/>
  <c r="C260" i="36"/>
  <c r="H259" i="36"/>
  <c r="C259" i="36"/>
  <c r="H258" i="36"/>
  <c r="C258" i="36"/>
  <c r="L257" i="36"/>
  <c r="K257" i="36"/>
  <c r="J257" i="36"/>
  <c r="I257" i="36"/>
  <c r="G257" i="36"/>
  <c r="F257" i="36"/>
  <c r="C257" i="36" s="1"/>
  <c r="E257" i="36"/>
  <c r="D257" i="36"/>
  <c r="H256" i="36"/>
  <c r="C256" i="36"/>
  <c r="H255" i="36"/>
  <c r="C255" i="36"/>
  <c r="H254" i="36"/>
  <c r="C254" i="36"/>
  <c r="H251" i="36"/>
  <c r="C251" i="36"/>
  <c r="L250" i="36"/>
  <c r="K250" i="36"/>
  <c r="J250" i="36"/>
  <c r="I250" i="36"/>
  <c r="H250" i="36"/>
  <c r="G250" i="36"/>
  <c r="F250" i="36"/>
  <c r="E250" i="36"/>
  <c r="D250" i="36"/>
  <c r="C250" i="36" s="1"/>
  <c r="H249" i="36"/>
  <c r="C249" i="36"/>
  <c r="H248" i="36"/>
  <c r="C248" i="36"/>
  <c r="H247" i="36"/>
  <c r="C247" i="36"/>
  <c r="H246" i="36"/>
  <c r="C246" i="36"/>
  <c r="L245" i="36"/>
  <c r="K245" i="36"/>
  <c r="J245" i="36"/>
  <c r="I245" i="36"/>
  <c r="G245" i="36"/>
  <c r="F245" i="36"/>
  <c r="C245" i="36" s="1"/>
  <c r="E245" i="36"/>
  <c r="D245" i="36"/>
  <c r="H244" i="36"/>
  <c r="C244" i="36"/>
  <c r="H243" i="36"/>
  <c r="C243" i="36"/>
  <c r="H242" i="36"/>
  <c r="C242" i="36"/>
  <c r="L241" i="36"/>
  <c r="K241" i="36"/>
  <c r="J241" i="36"/>
  <c r="I241" i="36"/>
  <c r="G241" i="36"/>
  <c r="F241" i="36"/>
  <c r="F240" i="36" s="1"/>
  <c r="E241" i="36"/>
  <c r="D241" i="36"/>
  <c r="L240" i="36"/>
  <c r="K240" i="36"/>
  <c r="I240" i="36"/>
  <c r="G240" i="36"/>
  <c r="E240" i="36"/>
  <c r="D240" i="36"/>
  <c r="H239" i="36"/>
  <c r="C239" i="36"/>
  <c r="H238" i="36"/>
  <c r="C238" i="36"/>
  <c r="H237" i="36"/>
  <c r="C237" i="36"/>
  <c r="H236" i="36"/>
  <c r="C236" i="36"/>
  <c r="H235" i="36"/>
  <c r="C235" i="36"/>
  <c r="H234" i="36"/>
  <c r="C234" i="36"/>
  <c r="L233" i="36"/>
  <c r="K233" i="36"/>
  <c r="J233" i="36"/>
  <c r="I233" i="36"/>
  <c r="G233" i="36"/>
  <c r="F233" i="36"/>
  <c r="E233" i="36"/>
  <c r="D233" i="36"/>
  <c r="L232" i="36"/>
  <c r="K232" i="36"/>
  <c r="I232" i="36"/>
  <c r="G232" i="36"/>
  <c r="E232" i="36"/>
  <c r="D232" i="36"/>
  <c r="H231" i="36"/>
  <c r="C231" i="36"/>
  <c r="H230" i="36"/>
  <c r="C230" i="36"/>
  <c r="H229" i="36"/>
  <c r="C229" i="36"/>
  <c r="H228" i="36"/>
  <c r="C228" i="36"/>
  <c r="L227" i="36"/>
  <c r="K227" i="36"/>
  <c r="J227" i="36"/>
  <c r="I227" i="36"/>
  <c r="G227" i="36"/>
  <c r="F227" i="36"/>
  <c r="C227" i="36" s="1"/>
  <c r="E227" i="36"/>
  <c r="D227" i="36"/>
  <c r="H226" i="36"/>
  <c r="C226" i="36"/>
  <c r="H225" i="36"/>
  <c r="C225" i="36"/>
  <c r="H224" i="36"/>
  <c r="C224" i="36"/>
  <c r="H223" i="36"/>
  <c r="C223" i="36"/>
  <c r="H222" i="36"/>
  <c r="C222" i="36"/>
  <c r="H221" i="36"/>
  <c r="C221" i="36"/>
  <c r="H220" i="36"/>
  <c r="C220" i="36"/>
  <c r="L219" i="36"/>
  <c r="K219" i="36"/>
  <c r="J219" i="36"/>
  <c r="I219" i="36"/>
  <c r="G219" i="36"/>
  <c r="F219" i="36"/>
  <c r="E219" i="36"/>
  <c r="D219" i="36"/>
  <c r="H218" i="36"/>
  <c r="C218" i="36"/>
  <c r="H217" i="36"/>
  <c r="C217" i="36"/>
  <c r="L216" i="36"/>
  <c r="K216" i="36"/>
  <c r="J216" i="36"/>
  <c r="I216" i="36"/>
  <c r="H216" i="36"/>
  <c r="G216" i="36"/>
  <c r="F216" i="36"/>
  <c r="E216" i="36"/>
  <c r="D216" i="36"/>
  <c r="C216" i="36" s="1"/>
  <c r="H215" i="36"/>
  <c r="C215" i="36"/>
  <c r="L214" i="36"/>
  <c r="K214" i="36"/>
  <c r="H214" i="36" s="1"/>
  <c r="J214" i="36"/>
  <c r="I214" i="36"/>
  <c r="G214" i="36"/>
  <c r="F214" i="36"/>
  <c r="E214" i="36"/>
  <c r="D214" i="36"/>
  <c r="C214" i="36" s="1"/>
  <c r="H213" i="36"/>
  <c r="C213" i="36"/>
  <c r="K212" i="36"/>
  <c r="I212" i="36"/>
  <c r="G212" i="36"/>
  <c r="E212" i="36"/>
  <c r="D212" i="36"/>
  <c r="K211" i="36"/>
  <c r="I211" i="36"/>
  <c r="G211" i="36"/>
  <c r="E211" i="36"/>
  <c r="H210" i="36"/>
  <c r="C210" i="36"/>
  <c r="H209" i="36"/>
  <c r="C209" i="36"/>
  <c r="L208" i="36"/>
  <c r="K208" i="36"/>
  <c r="J208" i="36"/>
  <c r="I208" i="36"/>
  <c r="H208" i="36"/>
  <c r="G208" i="36"/>
  <c r="F208" i="36"/>
  <c r="E208" i="36"/>
  <c r="D208" i="36"/>
  <c r="H207" i="36"/>
  <c r="C207" i="36"/>
  <c r="H206" i="36"/>
  <c r="C206" i="36"/>
  <c r="I205" i="36"/>
  <c r="H205" i="36"/>
  <c r="C205" i="36"/>
  <c r="H204" i="36"/>
  <c r="C204" i="36"/>
  <c r="H203" i="36"/>
  <c r="C203" i="36"/>
  <c r="H202" i="36"/>
  <c r="C202" i="36"/>
  <c r="H201" i="36"/>
  <c r="C201" i="36"/>
  <c r="H200" i="36"/>
  <c r="C200" i="36"/>
  <c r="L199" i="36"/>
  <c r="K199" i="36"/>
  <c r="J199" i="36"/>
  <c r="I199" i="36"/>
  <c r="H199" i="36" s="1"/>
  <c r="G199" i="36"/>
  <c r="F199" i="36"/>
  <c r="E199" i="36"/>
  <c r="D199" i="36"/>
  <c r="C199" i="36"/>
  <c r="H198" i="36"/>
  <c r="C198" i="36"/>
  <c r="H197" i="36"/>
  <c r="C197" i="36"/>
  <c r="H196" i="36"/>
  <c r="C196" i="36"/>
  <c r="H195" i="36"/>
  <c r="C195" i="36"/>
  <c r="H194" i="36"/>
  <c r="C194" i="36"/>
  <c r="H193" i="36"/>
  <c r="C193" i="36"/>
  <c r="H192" i="36"/>
  <c r="C192" i="36"/>
  <c r="H191" i="36"/>
  <c r="C191" i="36"/>
  <c r="H190" i="36"/>
  <c r="C190" i="36"/>
  <c r="H189" i="36"/>
  <c r="C189" i="36"/>
  <c r="L188" i="36"/>
  <c r="K188" i="36"/>
  <c r="J188" i="36"/>
  <c r="J187" i="36" s="1"/>
  <c r="I188" i="36"/>
  <c r="G188" i="36"/>
  <c r="F188" i="36"/>
  <c r="E188" i="36"/>
  <c r="D188" i="36"/>
  <c r="K187" i="36"/>
  <c r="F187" i="36"/>
  <c r="H186" i="36"/>
  <c r="C186" i="36"/>
  <c r="H185" i="36"/>
  <c r="C185" i="36"/>
  <c r="H184" i="36"/>
  <c r="C184" i="36"/>
  <c r="L183" i="36"/>
  <c r="K183" i="36"/>
  <c r="J183" i="36"/>
  <c r="I183" i="36"/>
  <c r="G183" i="36"/>
  <c r="F183" i="36"/>
  <c r="E183" i="36"/>
  <c r="C183" i="36" s="1"/>
  <c r="D183" i="36"/>
  <c r="F182" i="36"/>
  <c r="H180" i="36"/>
  <c r="C180" i="36"/>
  <c r="L179" i="36"/>
  <c r="K179" i="36"/>
  <c r="K178" i="36" s="1"/>
  <c r="J179" i="36"/>
  <c r="I179" i="36"/>
  <c r="G179" i="36"/>
  <c r="G178" i="36" s="1"/>
  <c r="F179" i="36"/>
  <c r="F178" i="36" s="1"/>
  <c r="E179" i="36"/>
  <c r="D179" i="36"/>
  <c r="C179" i="36"/>
  <c r="L178" i="36"/>
  <c r="J178" i="36"/>
  <c r="I178" i="36"/>
  <c r="E178" i="36"/>
  <c r="D178" i="36"/>
  <c r="H177" i="36"/>
  <c r="C177" i="36"/>
  <c r="H176" i="36"/>
  <c r="C176" i="36"/>
  <c r="L175" i="36"/>
  <c r="K175" i="36"/>
  <c r="J175" i="36"/>
  <c r="I175" i="36"/>
  <c r="G175" i="36"/>
  <c r="F175" i="36"/>
  <c r="E175" i="36"/>
  <c r="D175" i="36"/>
  <c r="C175" i="36" s="1"/>
  <c r="L174" i="36"/>
  <c r="J174" i="36"/>
  <c r="D174" i="36"/>
  <c r="H173" i="36"/>
  <c r="C173" i="36"/>
  <c r="H172" i="36"/>
  <c r="C172" i="36"/>
  <c r="L171" i="36"/>
  <c r="K171" i="36"/>
  <c r="J171" i="36"/>
  <c r="I171" i="36"/>
  <c r="G171" i="36"/>
  <c r="F171" i="36"/>
  <c r="E171" i="36"/>
  <c r="D171" i="36"/>
  <c r="C171" i="36" s="1"/>
  <c r="H170" i="36"/>
  <c r="C170" i="36"/>
  <c r="H169" i="36"/>
  <c r="C169" i="36"/>
  <c r="H168" i="36"/>
  <c r="C168" i="36"/>
  <c r="H167" i="36"/>
  <c r="C167" i="36"/>
  <c r="L166" i="36"/>
  <c r="K166" i="36"/>
  <c r="J166" i="36"/>
  <c r="I166" i="36"/>
  <c r="G166" i="36"/>
  <c r="F166" i="36"/>
  <c r="E166" i="36"/>
  <c r="D166" i="36"/>
  <c r="H165" i="36"/>
  <c r="C165" i="36"/>
  <c r="H164" i="36"/>
  <c r="C164" i="36"/>
  <c r="H163" i="36"/>
  <c r="C163" i="36"/>
  <c r="L162" i="36"/>
  <c r="K162" i="36"/>
  <c r="J162" i="36"/>
  <c r="I162" i="36"/>
  <c r="G162" i="36"/>
  <c r="F162" i="36"/>
  <c r="E162" i="36"/>
  <c r="D162" i="36"/>
  <c r="L161" i="36"/>
  <c r="K161" i="36"/>
  <c r="K160" i="36" s="1"/>
  <c r="J161" i="36"/>
  <c r="G161" i="36"/>
  <c r="F161" i="36"/>
  <c r="D161" i="36"/>
  <c r="L160" i="36"/>
  <c r="J160" i="36"/>
  <c r="F160" i="36"/>
  <c r="D160" i="36"/>
  <c r="H159" i="36"/>
  <c r="C159" i="36"/>
  <c r="H158" i="36"/>
  <c r="C158" i="36"/>
  <c r="H157" i="36"/>
  <c r="C157" i="36"/>
  <c r="L156" i="36"/>
  <c r="K156" i="36" s="1"/>
  <c r="J156" i="36" s="1"/>
  <c r="J153" i="36" s="1"/>
  <c r="J152" i="36" s="1"/>
  <c r="H155" i="36"/>
  <c r="C155" i="36"/>
  <c r="H154" i="36"/>
  <c r="C154" i="36"/>
  <c r="L153" i="36"/>
  <c r="L152" i="36"/>
  <c r="H151" i="36"/>
  <c r="C151" i="36"/>
  <c r="H150" i="36"/>
  <c r="C150" i="36"/>
  <c r="H149" i="36"/>
  <c r="C149" i="36"/>
  <c r="H148" i="36"/>
  <c r="C148" i="36"/>
  <c r="L147" i="36"/>
  <c r="K147" i="36"/>
  <c r="J147" i="36"/>
  <c r="I147" i="36"/>
  <c r="G147" i="36"/>
  <c r="F147" i="36"/>
  <c r="E147" i="36"/>
  <c r="D147" i="36"/>
  <c r="C147" i="36" s="1"/>
  <c r="H146" i="36"/>
  <c r="C146" i="36"/>
  <c r="H145" i="36"/>
  <c r="C145" i="36"/>
  <c r="H144" i="36"/>
  <c r="C144" i="36"/>
  <c r="H143" i="36"/>
  <c r="C143" i="36"/>
  <c r="H142" i="36"/>
  <c r="C142" i="36"/>
  <c r="H141" i="36"/>
  <c r="C141" i="36"/>
  <c r="H140" i="36"/>
  <c r="C140" i="36"/>
  <c r="H139" i="36"/>
  <c r="C139" i="36"/>
  <c r="L138" i="36"/>
  <c r="K138" i="36"/>
  <c r="J138" i="36"/>
  <c r="I138" i="36"/>
  <c r="G138" i="36"/>
  <c r="F138" i="36"/>
  <c r="E138" i="36"/>
  <c r="D138" i="36"/>
  <c r="H137" i="36"/>
  <c r="C137" i="36"/>
  <c r="H136" i="36"/>
  <c r="C136" i="36"/>
  <c r="H135" i="36"/>
  <c r="C135" i="36"/>
  <c r="L134" i="36"/>
  <c r="K134" i="36"/>
  <c r="J134" i="36"/>
  <c r="I134" i="36"/>
  <c r="G134" i="36"/>
  <c r="F134" i="36"/>
  <c r="E134" i="36"/>
  <c r="D134" i="36"/>
  <c r="H133" i="36"/>
  <c r="C133" i="36"/>
  <c r="H132" i="36"/>
  <c r="C132" i="36"/>
  <c r="L131" i="36"/>
  <c r="K131" i="36"/>
  <c r="J131" i="36"/>
  <c r="I131" i="36"/>
  <c r="G131" i="36"/>
  <c r="F131" i="36"/>
  <c r="E131" i="36"/>
  <c r="D131" i="36"/>
  <c r="C131" i="36"/>
  <c r="H130" i="36"/>
  <c r="C130" i="36"/>
  <c r="H129" i="36"/>
  <c r="C129" i="36"/>
  <c r="H128" i="36"/>
  <c r="C128" i="36"/>
  <c r="H127" i="36"/>
  <c r="C127" i="36"/>
  <c r="L126" i="36"/>
  <c r="K126" i="36"/>
  <c r="J126" i="36"/>
  <c r="I126" i="36"/>
  <c r="H126" i="36" s="1"/>
  <c r="G126" i="36"/>
  <c r="F126" i="36"/>
  <c r="E126" i="36"/>
  <c r="D126" i="36"/>
  <c r="H125" i="36"/>
  <c r="C125" i="36"/>
  <c r="H124" i="36"/>
  <c r="C124" i="36"/>
  <c r="H123" i="36"/>
  <c r="C123" i="36"/>
  <c r="H122" i="36"/>
  <c r="C122" i="36"/>
  <c r="L121" i="36"/>
  <c r="K121" i="36"/>
  <c r="J121" i="36"/>
  <c r="I121" i="36"/>
  <c r="G121" i="36"/>
  <c r="F121" i="36"/>
  <c r="E121" i="36"/>
  <c r="D121" i="36"/>
  <c r="D120" i="36" s="1"/>
  <c r="L120" i="36"/>
  <c r="J120" i="36"/>
  <c r="I120" i="36"/>
  <c r="F120" i="36"/>
  <c r="H119" i="36"/>
  <c r="C119" i="36"/>
  <c r="H118" i="36"/>
  <c r="C118" i="36"/>
  <c r="H117" i="36"/>
  <c r="C117" i="36"/>
  <c r="H116" i="36"/>
  <c r="C116" i="36"/>
  <c r="H115" i="36"/>
  <c r="C115" i="36"/>
  <c r="L114" i="36"/>
  <c r="K114" i="36"/>
  <c r="J114" i="36"/>
  <c r="I114" i="36"/>
  <c r="H114" i="36" s="1"/>
  <c r="G114" i="36"/>
  <c r="F114" i="36"/>
  <c r="E114" i="36"/>
  <c r="D114" i="36"/>
  <c r="H113" i="36"/>
  <c r="C113" i="36"/>
  <c r="H112" i="36"/>
  <c r="C112" i="36"/>
  <c r="H111" i="36"/>
  <c r="C111" i="36"/>
  <c r="H110" i="36"/>
  <c r="C110" i="36"/>
  <c r="H109" i="36"/>
  <c r="C109" i="36"/>
  <c r="L108" i="36"/>
  <c r="K108" i="36"/>
  <c r="J108" i="36"/>
  <c r="I108" i="36"/>
  <c r="G108" i="36"/>
  <c r="F108" i="36"/>
  <c r="E108" i="36"/>
  <c r="D108" i="36"/>
  <c r="H107" i="36"/>
  <c r="C107" i="36"/>
  <c r="H106" i="36"/>
  <c r="C106" i="36"/>
  <c r="H105" i="36"/>
  <c r="C105" i="36"/>
  <c r="H104" i="36"/>
  <c r="C104" i="36"/>
  <c r="H103" i="36"/>
  <c r="C103" i="36"/>
  <c r="H102" i="36"/>
  <c r="C102" i="36"/>
  <c r="H101" i="36"/>
  <c r="C101" i="36"/>
  <c r="H100" i="36"/>
  <c r="C100" i="36"/>
  <c r="L99" i="36"/>
  <c r="K99" i="36"/>
  <c r="J99" i="36"/>
  <c r="I99" i="36"/>
  <c r="G99" i="36"/>
  <c r="F99" i="36"/>
  <c r="E99" i="36"/>
  <c r="D99" i="36"/>
  <c r="C99" i="36" s="1"/>
  <c r="H98" i="36"/>
  <c r="C98" i="36"/>
  <c r="H97" i="36"/>
  <c r="C97" i="36"/>
  <c r="H96" i="36"/>
  <c r="C96" i="36"/>
  <c r="H95" i="36"/>
  <c r="C95" i="36"/>
  <c r="H94" i="36"/>
  <c r="C94" i="36"/>
  <c r="H93" i="36"/>
  <c r="C93" i="36"/>
  <c r="H92" i="36"/>
  <c r="C92" i="36"/>
  <c r="L91" i="36"/>
  <c r="K91" i="36"/>
  <c r="H91" i="36" s="1"/>
  <c r="J91" i="36"/>
  <c r="I91" i="36"/>
  <c r="G91" i="36"/>
  <c r="F91" i="36"/>
  <c r="E91" i="36"/>
  <c r="D91" i="36"/>
  <c r="C91" i="36"/>
  <c r="H90" i="36"/>
  <c r="C90" i="36"/>
  <c r="H89" i="36"/>
  <c r="C89" i="36"/>
  <c r="H88" i="36"/>
  <c r="C88" i="36"/>
  <c r="H87" i="36"/>
  <c r="C87" i="36"/>
  <c r="H86" i="36"/>
  <c r="C86" i="36"/>
  <c r="L85" i="36"/>
  <c r="K85" i="36"/>
  <c r="J85" i="36"/>
  <c r="I85" i="36"/>
  <c r="G85" i="36"/>
  <c r="F85" i="36"/>
  <c r="E85" i="36"/>
  <c r="C85" i="36" s="1"/>
  <c r="D85" i="36"/>
  <c r="I84" i="36"/>
  <c r="H84" i="36"/>
  <c r="C84" i="36"/>
  <c r="L83" i="36"/>
  <c r="J83" i="36"/>
  <c r="F83" i="36"/>
  <c r="D83" i="36"/>
  <c r="H82" i="36"/>
  <c r="C82" i="36"/>
  <c r="H81" i="36"/>
  <c r="C81" i="36"/>
  <c r="L80" i="36"/>
  <c r="K80" i="36"/>
  <c r="J80" i="36"/>
  <c r="H80" i="36" s="1"/>
  <c r="I80" i="36"/>
  <c r="G80" i="36"/>
  <c r="F80" i="36"/>
  <c r="E80" i="36"/>
  <c r="D80" i="36"/>
  <c r="H79" i="36"/>
  <c r="C79" i="36"/>
  <c r="H78" i="36"/>
  <c r="C78" i="36"/>
  <c r="L77" i="36"/>
  <c r="L76" i="36" s="1"/>
  <c r="K77" i="36"/>
  <c r="J77" i="36"/>
  <c r="I77" i="36"/>
  <c r="H77" i="36"/>
  <c r="G77" i="36"/>
  <c r="F77" i="36"/>
  <c r="E77" i="36"/>
  <c r="D77" i="36"/>
  <c r="K76" i="36"/>
  <c r="J76" i="36"/>
  <c r="I76" i="36"/>
  <c r="G76" i="36"/>
  <c r="F76" i="36"/>
  <c r="E76" i="36"/>
  <c r="L75" i="36"/>
  <c r="H74" i="36"/>
  <c r="C74" i="36"/>
  <c r="H73" i="36"/>
  <c r="C73" i="36"/>
  <c r="H72" i="36"/>
  <c r="C72" i="36"/>
  <c r="H71" i="36"/>
  <c r="C71" i="36"/>
  <c r="H70" i="36"/>
  <c r="D70" i="36"/>
  <c r="C70" i="36"/>
  <c r="L69" i="36"/>
  <c r="K69" i="36"/>
  <c r="J69" i="36"/>
  <c r="I69" i="36"/>
  <c r="G69" i="36"/>
  <c r="F69" i="36"/>
  <c r="E69" i="36"/>
  <c r="E67" i="36" s="1"/>
  <c r="D69" i="36"/>
  <c r="I68" i="36"/>
  <c r="H68" i="36"/>
  <c r="C68" i="36"/>
  <c r="L67" i="36"/>
  <c r="K67" i="36"/>
  <c r="J67" i="36"/>
  <c r="G67" i="36"/>
  <c r="F67" i="36"/>
  <c r="D67" i="36"/>
  <c r="H66" i="36"/>
  <c r="C66" i="36"/>
  <c r="H65" i="36"/>
  <c r="C65" i="36"/>
  <c r="I64" i="36"/>
  <c r="D64" i="36"/>
  <c r="C64" i="36" s="1"/>
  <c r="H63" i="36"/>
  <c r="C63" i="36"/>
  <c r="H62" i="36"/>
  <c r="C62" i="36"/>
  <c r="H61" i="36"/>
  <c r="C61" i="36"/>
  <c r="H60" i="36"/>
  <c r="C60" i="36"/>
  <c r="H59" i="36"/>
  <c r="C59" i="36"/>
  <c r="L58" i="36"/>
  <c r="K58" i="36"/>
  <c r="J58" i="36"/>
  <c r="G58" i="36"/>
  <c r="F58" i="36"/>
  <c r="E58" i="36"/>
  <c r="D58" i="36"/>
  <c r="H57" i="36"/>
  <c r="E57" i="36"/>
  <c r="D57" i="36"/>
  <c r="C57" i="36" s="1"/>
  <c r="H56" i="36"/>
  <c r="C56" i="36"/>
  <c r="L55" i="36"/>
  <c r="K55" i="36"/>
  <c r="J55" i="36"/>
  <c r="I55" i="36"/>
  <c r="G55" i="36"/>
  <c r="F55" i="36"/>
  <c r="E55" i="36"/>
  <c r="D55" i="36"/>
  <c r="L54" i="36"/>
  <c r="L53" i="36" s="1"/>
  <c r="L52" i="36" s="1"/>
  <c r="K54" i="36"/>
  <c r="G54" i="36"/>
  <c r="E54" i="36"/>
  <c r="D54" i="36"/>
  <c r="K53" i="36"/>
  <c r="G53" i="36"/>
  <c r="H47" i="36"/>
  <c r="C47" i="36"/>
  <c r="H46" i="36"/>
  <c r="C46" i="36"/>
  <c r="L45" i="36"/>
  <c r="G45" i="36"/>
  <c r="H44" i="36"/>
  <c r="C44" i="36"/>
  <c r="K43" i="36"/>
  <c r="J43" i="36"/>
  <c r="I43" i="36"/>
  <c r="H43" i="36" s="1"/>
  <c r="F43" i="36"/>
  <c r="E43" i="36"/>
  <c r="D43" i="36"/>
  <c r="C43" i="36" s="1"/>
  <c r="H42" i="36"/>
  <c r="C42" i="36"/>
  <c r="I41" i="36"/>
  <c r="H41" i="36" s="1"/>
  <c r="D41" i="36"/>
  <c r="H40" i="36"/>
  <c r="C40" i="36"/>
  <c r="H39" i="36"/>
  <c r="C39" i="36"/>
  <c r="H38" i="36"/>
  <c r="C38" i="36"/>
  <c r="H37" i="36"/>
  <c r="C37" i="36"/>
  <c r="K36" i="36"/>
  <c r="H36" i="36" s="1"/>
  <c r="F36" i="36"/>
  <c r="C36" i="36" s="1"/>
  <c r="H35" i="36"/>
  <c r="C35" i="36"/>
  <c r="H34" i="36"/>
  <c r="C34" i="36"/>
  <c r="K33" i="36"/>
  <c r="H33" i="36" s="1"/>
  <c r="F33" i="36"/>
  <c r="C33" i="36" s="1"/>
  <c r="H32" i="36"/>
  <c r="C32" i="36"/>
  <c r="K31" i="36"/>
  <c r="F31" i="36"/>
  <c r="C31" i="36" s="1"/>
  <c r="H30" i="36"/>
  <c r="C30" i="36"/>
  <c r="H29" i="36"/>
  <c r="C29" i="36"/>
  <c r="H28" i="36"/>
  <c r="C28" i="36"/>
  <c r="K27" i="36"/>
  <c r="H27" i="36"/>
  <c r="F27" i="36"/>
  <c r="C27" i="36" s="1"/>
  <c r="F26" i="36"/>
  <c r="H25" i="36"/>
  <c r="C25" i="36"/>
  <c r="D24" i="36"/>
  <c r="C24" i="36"/>
  <c r="H23" i="36"/>
  <c r="C23" i="36"/>
  <c r="H22" i="36"/>
  <c r="C22" i="36"/>
  <c r="L21" i="36"/>
  <c r="L275" i="36" s="1"/>
  <c r="L274" i="36" s="1"/>
  <c r="K21" i="36"/>
  <c r="K275" i="36" s="1"/>
  <c r="K274" i="36" s="1"/>
  <c r="J21" i="36"/>
  <c r="I21" i="36"/>
  <c r="G21" i="36"/>
  <c r="G275" i="36" s="1"/>
  <c r="G274" i="36" s="1"/>
  <c r="F21" i="36"/>
  <c r="E21" i="36"/>
  <c r="D21" i="36"/>
  <c r="D275" i="36" s="1"/>
  <c r="D274" i="36" s="1"/>
  <c r="L20" i="36"/>
  <c r="G20" i="36"/>
  <c r="H284" i="35"/>
  <c r="C284" i="35"/>
  <c r="H283" i="35"/>
  <c r="C283" i="35"/>
  <c r="H282" i="35"/>
  <c r="C282" i="35"/>
  <c r="H281" i="35"/>
  <c r="C281" i="35"/>
  <c r="H280" i="35"/>
  <c r="C280" i="35"/>
  <c r="H279" i="35"/>
  <c r="C279" i="35"/>
  <c r="H278" i="35"/>
  <c r="C278" i="35"/>
  <c r="H277" i="35"/>
  <c r="C277" i="35"/>
  <c r="C276" i="35" s="1"/>
  <c r="L276" i="35"/>
  <c r="K276" i="35"/>
  <c r="J276" i="35"/>
  <c r="I276" i="35"/>
  <c r="H276" i="35"/>
  <c r="G276" i="35"/>
  <c r="F276" i="35"/>
  <c r="E276" i="35"/>
  <c r="D276" i="35"/>
  <c r="H271" i="35"/>
  <c r="C271" i="35"/>
  <c r="H270" i="35"/>
  <c r="C270" i="35"/>
  <c r="L269" i="35"/>
  <c r="K269" i="35"/>
  <c r="J269" i="35"/>
  <c r="I269" i="35"/>
  <c r="H269" i="35" s="1"/>
  <c r="G269" i="35"/>
  <c r="F269" i="35"/>
  <c r="E269" i="35"/>
  <c r="D269" i="35"/>
  <c r="C269" i="35" s="1"/>
  <c r="H268" i="35"/>
  <c r="C268" i="35"/>
  <c r="L267" i="35"/>
  <c r="K267" i="35"/>
  <c r="J267" i="35"/>
  <c r="I267" i="35"/>
  <c r="G267" i="35"/>
  <c r="G266" i="35" s="1"/>
  <c r="G265" i="35" s="1"/>
  <c r="F267" i="35"/>
  <c r="E267" i="35"/>
  <c r="D267" i="35"/>
  <c r="C267" i="35"/>
  <c r="L266" i="35"/>
  <c r="J266" i="35"/>
  <c r="I266" i="35"/>
  <c r="F266" i="35"/>
  <c r="F265" i="35" s="1"/>
  <c r="E266" i="35"/>
  <c r="E265" i="35" s="1"/>
  <c r="D266" i="35"/>
  <c r="L265" i="35"/>
  <c r="J265" i="35"/>
  <c r="D265" i="35"/>
  <c r="H264" i="35"/>
  <c r="C264" i="35"/>
  <c r="L263" i="35"/>
  <c r="K263" i="35"/>
  <c r="J263" i="35"/>
  <c r="I263" i="35"/>
  <c r="G263" i="35"/>
  <c r="F263" i="35"/>
  <c r="E263" i="35"/>
  <c r="D263" i="35"/>
  <c r="C263" i="35" s="1"/>
  <c r="L262" i="35"/>
  <c r="K262" i="35" s="1"/>
  <c r="H261" i="35"/>
  <c r="C261" i="35"/>
  <c r="H260" i="35"/>
  <c r="C260" i="35"/>
  <c r="H259" i="35"/>
  <c r="C259" i="35"/>
  <c r="H258" i="35"/>
  <c r="C258" i="35"/>
  <c r="L257" i="35"/>
  <c r="K257" i="35"/>
  <c r="H257" i="35" s="1"/>
  <c r="J257" i="35"/>
  <c r="I257" i="35"/>
  <c r="G257" i="35"/>
  <c r="F257" i="35"/>
  <c r="E257" i="35"/>
  <c r="D257" i="35"/>
  <c r="C257" i="35"/>
  <c r="H256" i="35"/>
  <c r="C256" i="35"/>
  <c r="H255" i="35"/>
  <c r="C255" i="35"/>
  <c r="H254" i="35"/>
  <c r="C254" i="35"/>
  <c r="L253" i="35"/>
  <c r="L252" i="35"/>
  <c r="H251" i="35"/>
  <c r="C251" i="35"/>
  <c r="L250" i="35"/>
  <c r="K250" i="35"/>
  <c r="J250" i="35"/>
  <c r="I250" i="35"/>
  <c r="H250" i="35" s="1"/>
  <c r="G250" i="35"/>
  <c r="F250" i="35"/>
  <c r="E250" i="35"/>
  <c r="D250" i="35"/>
  <c r="H249" i="35"/>
  <c r="C249" i="35"/>
  <c r="H248" i="35"/>
  <c r="C248" i="35"/>
  <c r="H247" i="35"/>
  <c r="C247" i="35"/>
  <c r="H246" i="35"/>
  <c r="C246" i="35"/>
  <c r="L245" i="35"/>
  <c r="K245" i="35"/>
  <c r="H245" i="35" s="1"/>
  <c r="J245" i="35"/>
  <c r="I245" i="35"/>
  <c r="G245" i="35"/>
  <c r="F245" i="35"/>
  <c r="E245" i="35"/>
  <c r="D245" i="35"/>
  <c r="C245" i="35"/>
  <c r="H244" i="35"/>
  <c r="C244" i="35"/>
  <c r="H243" i="35"/>
  <c r="C243" i="35"/>
  <c r="H242" i="35"/>
  <c r="C242" i="35"/>
  <c r="L241" i="35"/>
  <c r="K241" i="35"/>
  <c r="J241" i="35"/>
  <c r="I241" i="35"/>
  <c r="G241" i="35"/>
  <c r="F241" i="35"/>
  <c r="E241" i="35"/>
  <c r="D241" i="35"/>
  <c r="C241" i="35"/>
  <c r="L240" i="35"/>
  <c r="J240" i="35"/>
  <c r="I240" i="35"/>
  <c r="F240" i="35"/>
  <c r="E240" i="35"/>
  <c r="D240" i="35"/>
  <c r="H239" i="35"/>
  <c r="C239" i="35"/>
  <c r="H238" i="35"/>
  <c r="C238" i="35"/>
  <c r="H237" i="35"/>
  <c r="C237" i="35"/>
  <c r="H236" i="35"/>
  <c r="C236" i="35"/>
  <c r="H235" i="35"/>
  <c r="C235" i="35"/>
  <c r="H234" i="35"/>
  <c r="C234" i="35"/>
  <c r="L233" i="35"/>
  <c r="K233" i="35"/>
  <c r="J233" i="35"/>
  <c r="I233" i="35"/>
  <c r="G233" i="35"/>
  <c r="G232" i="35" s="1"/>
  <c r="F233" i="35"/>
  <c r="E233" i="35"/>
  <c r="D233" i="35"/>
  <c r="C233" i="35"/>
  <c r="L232" i="35"/>
  <c r="J232" i="35"/>
  <c r="I232" i="35"/>
  <c r="F232" i="35"/>
  <c r="E232" i="35"/>
  <c r="D232" i="35"/>
  <c r="C232" i="35" s="1"/>
  <c r="H231" i="35"/>
  <c r="C231" i="35"/>
  <c r="H230" i="35"/>
  <c r="C230" i="35"/>
  <c r="H229" i="35"/>
  <c r="C229" i="35"/>
  <c r="H228" i="35"/>
  <c r="C228" i="35"/>
  <c r="L227" i="35"/>
  <c r="K227" i="35"/>
  <c r="J227" i="35"/>
  <c r="I227" i="35"/>
  <c r="H227" i="35" s="1"/>
  <c r="G227" i="35"/>
  <c r="F227" i="35"/>
  <c r="E227" i="35"/>
  <c r="D227" i="35"/>
  <c r="C227" i="35" s="1"/>
  <c r="H226" i="35"/>
  <c r="C226" i="35"/>
  <c r="H225" i="35"/>
  <c r="C225" i="35"/>
  <c r="H224" i="35"/>
  <c r="C224" i="35"/>
  <c r="H223" i="35"/>
  <c r="C223" i="35"/>
  <c r="H222" i="35"/>
  <c r="C222" i="35"/>
  <c r="H221" i="35"/>
  <c r="C221" i="35"/>
  <c r="H220" i="35"/>
  <c r="C220" i="35"/>
  <c r="L219" i="35"/>
  <c r="K219" i="35"/>
  <c r="J219" i="35"/>
  <c r="I219" i="35"/>
  <c r="G219" i="35"/>
  <c r="F219" i="35"/>
  <c r="E219" i="35"/>
  <c r="D219" i="35"/>
  <c r="C219" i="35"/>
  <c r="H218" i="35"/>
  <c r="C218" i="35"/>
  <c r="H217" i="35"/>
  <c r="C217" i="35"/>
  <c r="L216" i="35"/>
  <c r="K216" i="35"/>
  <c r="J216" i="35"/>
  <c r="I216" i="35"/>
  <c r="H216" i="35" s="1"/>
  <c r="G216" i="35"/>
  <c r="F216" i="35"/>
  <c r="E216" i="35"/>
  <c r="D216" i="35"/>
  <c r="H215" i="35"/>
  <c r="C215" i="35"/>
  <c r="L214" i="35"/>
  <c r="K214" i="35"/>
  <c r="J214" i="35"/>
  <c r="I214" i="35"/>
  <c r="G214" i="35"/>
  <c r="F214" i="35"/>
  <c r="E214" i="35"/>
  <c r="D214" i="35"/>
  <c r="H213" i="35"/>
  <c r="C213" i="35"/>
  <c r="L212" i="35"/>
  <c r="J212" i="35"/>
  <c r="F212" i="35"/>
  <c r="E212" i="35"/>
  <c r="D212" i="35"/>
  <c r="L211" i="35"/>
  <c r="J211" i="35"/>
  <c r="F211" i="35"/>
  <c r="D211" i="35"/>
  <c r="H210" i="35"/>
  <c r="C210" i="35"/>
  <c r="H209" i="35"/>
  <c r="C209" i="35"/>
  <c r="L208" i="35"/>
  <c r="K208" i="35"/>
  <c r="J208" i="35"/>
  <c r="I208" i="35"/>
  <c r="H208" i="35" s="1"/>
  <c r="G208" i="35"/>
  <c r="F208" i="35"/>
  <c r="E208" i="35"/>
  <c r="D208" i="35"/>
  <c r="H207" i="35"/>
  <c r="C207" i="35"/>
  <c r="H206" i="35"/>
  <c r="C206" i="35"/>
  <c r="H205" i="35"/>
  <c r="C205" i="35"/>
  <c r="H204" i="35"/>
  <c r="C204" i="35"/>
  <c r="H203" i="35"/>
  <c r="C203" i="35"/>
  <c r="H202" i="35"/>
  <c r="C202" i="35"/>
  <c r="H201" i="35"/>
  <c r="C201" i="35"/>
  <c r="H200" i="35"/>
  <c r="C200" i="35"/>
  <c r="L199" i="35"/>
  <c r="K199" i="35"/>
  <c r="J199" i="35"/>
  <c r="I199" i="35"/>
  <c r="G199" i="35"/>
  <c r="F199" i="35"/>
  <c r="E199" i="35"/>
  <c r="D199" i="35"/>
  <c r="C199" i="35" s="1"/>
  <c r="H198" i="35"/>
  <c r="C198" i="35"/>
  <c r="H197" i="35"/>
  <c r="C197" i="35"/>
  <c r="H196" i="35"/>
  <c r="C196" i="35"/>
  <c r="H195" i="35"/>
  <c r="C195" i="35"/>
  <c r="H194" i="35"/>
  <c r="C194" i="35"/>
  <c r="H193" i="35"/>
  <c r="C193" i="35"/>
  <c r="H192" i="35"/>
  <c r="C192" i="35"/>
  <c r="H191" i="35"/>
  <c r="C191" i="35"/>
  <c r="H190" i="35"/>
  <c r="C190" i="35"/>
  <c r="H189" i="35"/>
  <c r="C189" i="35"/>
  <c r="L188" i="35"/>
  <c r="K188" i="35"/>
  <c r="J188" i="35"/>
  <c r="I188" i="35"/>
  <c r="G188" i="35"/>
  <c r="F188" i="35"/>
  <c r="E188" i="35"/>
  <c r="D188" i="35"/>
  <c r="L187" i="35"/>
  <c r="K187" i="35"/>
  <c r="J187" i="35"/>
  <c r="G187" i="35"/>
  <c r="F187" i="35"/>
  <c r="D187" i="35"/>
  <c r="H186" i="35"/>
  <c r="C186" i="35"/>
  <c r="H185" i="35"/>
  <c r="C185" i="35"/>
  <c r="H184" i="35"/>
  <c r="C184" i="35"/>
  <c r="L183" i="35"/>
  <c r="K183" i="35"/>
  <c r="J183" i="35"/>
  <c r="I183" i="35"/>
  <c r="G183" i="35"/>
  <c r="G182" i="35" s="1"/>
  <c r="F183" i="35"/>
  <c r="F182" i="35" s="1"/>
  <c r="E183" i="35"/>
  <c r="D183" i="35"/>
  <c r="L182" i="35"/>
  <c r="J182" i="35"/>
  <c r="D182" i="35"/>
  <c r="L181" i="35"/>
  <c r="H180" i="35"/>
  <c r="C180" i="35"/>
  <c r="L179" i="35"/>
  <c r="K179" i="35"/>
  <c r="K178" i="35" s="1"/>
  <c r="J179" i="35"/>
  <c r="J178" i="35" s="1"/>
  <c r="I179" i="35"/>
  <c r="G179" i="35"/>
  <c r="G178" i="35" s="1"/>
  <c r="F179" i="35"/>
  <c r="F178" i="35" s="1"/>
  <c r="E179" i="35"/>
  <c r="D179" i="35"/>
  <c r="C179" i="35"/>
  <c r="L178" i="35"/>
  <c r="I178" i="35"/>
  <c r="E178" i="35"/>
  <c r="D178" i="35"/>
  <c r="H177" i="35"/>
  <c r="C177" i="35"/>
  <c r="H176" i="35"/>
  <c r="C176" i="35"/>
  <c r="L175" i="35"/>
  <c r="L174" i="35" s="1"/>
  <c r="K175" i="35"/>
  <c r="J175" i="35"/>
  <c r="I175" i="35"/>
  <c r="H175" i="35" s="1"/>
  <c r="G175" i="35"/>
  <c r="G174" i="35" s="1"/>
  <c r="F175" i="35"/>
  <c r="E175" i="35"/>
  <c r="D175" i="35"/>
  <c r="C175" i="35" s="1"/>
  <c r="E174" i="35"/>
  <c r="D174" i="35"/>
  <c r="H173" i="35"/>
  <c r="C173" i="35"/>
  <c r="H172" i="35"/>
  <c r="C172" i="35"/>
  <c r="L171" i="35"/>
  <c r="K171" i="35"/>
  <c r="J171" i="35"/>
  <c r="I171" i="35"/>
  <c r="H171" i="35" s="1"/>
  <c r="G171" i="35"/>
  <c r="F171" i="35"/>
  <c r="E171" i="35"/>
  <c r="D171" i="35"/>
  <c r="C171" i="35" s="1"/>
  <c r="H170" i="35"/>
  <c r="C170" i="35"/>
  <c r="H169" i="35"/>
  <c r="C169" i="35"/>
  <c r="H168" i="35"/>
  <c r="C168" i="35"/>
  <c r="H167" i="35"/>
  <c r="C167" i="35"/>
  <c r="L166" i="35"/>
  <c r="K166" i="35"/>
  <c r="J166" i="35"/>
  <c r="I166" i="35"/>
  <c r="G166" i="35"/>
  <c r="F166" i="35"/>
  <c r="E166" i="35"/>
  <c r="D166" i="35"/>
  <c r="C166" i="35" s="1"/>
  <c r="H165" i="35"/>
  <c r="C165" i="35"/>
  <c r="H164" i="35"/>
  <c r="C164" i="35"/>
  <c r="H163" i="35"/>
  <c r="C163" i="35"/>
  <c r="L162" i="35"/>
  <c r="L161" i="35" s="1"/>
  <c r="L160" i="35" s="1"/>
  <c r="K162" i="35"/>
  <c r="J162" i="35"/>
  <c r="I162" i="35"/>
  <c r="H162" i="35" s="1"/>
  <c r="G162" i="35"/>
  <c r="F162" i="35"/>
  <c r="E162" i="35"/>
  <c r="E161" i="35" s="1"/>
  <c r="E160" i="35" s="1"/>
  <c r="D162" i="35"/>
  <c r="C162" i="35" s="1"/>
  <c r="K161" i="35"/>
  <c r="K160" i="35" s="1"/>
  <c r="J161" i="35"/>
  <c r="J160" i="35" s="1"/>
  <c r="G161" i="35"/>
  <c r="G160" i="35" s="1"/>
  <c r="F161" i="35"/>
  <c r="F160" i="35" s="1"/>
  <c r="H159" i="35"/>
  <c r="C159" i="35"/>
  <c r="H158" i="35"/>
  <c r="C158" i="35"/>
  <c r="H157" i="35"/>
  <c r="C157" i="35"/>
  <c r="L156" i="35"/>
  <c r="K156" i="35" s="1"/>
  <c r="H155" i="35"/>
  <c r="C155" i="35"/>
  <c r="H154" i="35"/>
  <c r="C154" i="35"/>
  <c r="H151" i="35"/>
  <c r="C151" i="35"/>
  <c r="H150" i="35"/>
  <c r="C150" i="35"/>
  <c r="H149" i="35"/>
  <c r="C149" i="35"/>
  <c r="H148" i="35"/>
  <c r="C148" i="35"/>
  <c r="L147" i="35"/>
  <c r="K147" i="35"/>
  <c r="J147" i="35"/>
  <c r="I147" i="35"/>
  <c r="H147" i="35" s="1"/>
  <c r="G147" i="35"/>
  <c r="F147" i="35"/>
  <c r="E147" i="35"/>
  <c r="D147" i="35"/>
  <c r="C147" i="35"/>
  <c r="H146" i="35"/>
  <c r="C146" i="35"/>
  <c r="H145" i="35"/>
  <c r="C145" i="35"/>
  <c r="H144" i="35"/>
  <c r="C144" i="35"/>
  <c r="H143" i="35"/>
  <c r="C143" i="35"/>
  <c r="H142" i="35"/>
  <c r="C142" i="35"/>
  <c r="H141" i="35"/>
  <c r="C141" i="35"/>
  <c r="H140" i="35"/>
  <c r="C140" i="35"/>
  <c r="H139" i="35"/>
  <c r="C139" i="35"/>
  <c r="L138" i="35"/>
  <c r="K138" i="35"/>
  <c r="J138" i="35"/>
  <c r="I138" i="35"/>
  <c r="G138" i="35"/>
  <c r="F138" i="35"/>
  <c r="E138" i="35"/>
  <c r="D138" i="35"/>
  <c r="C138" i="35" s="1"/>
  <c r="H137" i="35"/>
  <c r="C137" i="35"/>
  <c r="H136" i="35"/>
  <c r="C136" i="35"/>
  <c r="H135" i="35"/>
  <c r="C135" i="35"/>
  <c r="L134" i="35"/>
  <c r="K134" i="35"/>
  <c r="J134" i="35"/>
  <c r="I134" i="35"/>
  <c r="G134" i="35"/>
  <c r="F134" i="35"/>
  <c r="E134" i="35"/>
  <c r="D134" i="35"/>
  <c r="H133" i="35"/>
  <c r="C133" i="35"/>
  <c r="H132" i="35"/>
  <c r="C132" i="35"/>
  <c r="L131" i="35"/>
  <c r="K131" i="35"/>
  <c r="J131" i="35"/>
  <c r="H131" i="35" s="1"/>
  <c r="I131" i="35"/>
  <c r="G131" i="35"/>
  <c r="F131" i="35"/>
  <c r="E131" i="35"/>
  <c r="D131" i="35"/>
  <c r="C131" i="35"/>
  <c r="H130" i="35"/>
  <c r="C130" i="35"/>
  <c r="H129" i="35"/>
  <c r="C129" i="35"/>
  <c r="H128" i="35"/>
  <c r="C128" i="35"/>
  <c r="H127" i="35"/>
  <c r="C127" i="35"/>
  <c r="L126" i="35"/>
  <c r="K126" i="35"/>
  <c r="J126" i="35"/>
  <c r="I126" i="35"/>
  <c r="H126" i="35" s="1"/>
  <c r="G126" i="35"/>
  <c r="F126" i="35"/>
  <c r="E126" i="35"/>
  <c r="D126" i="35"/>
  <c r="C126" i="35" s="1"/>
  <c r="H125" i="35"/>
  <c r="C125" i="35"/>
  <c r="H124" i="35"/>
  <c r="C124" i="35"/>
  <c r="H123" i="35"/>
  <c r="C123" i="35"/>
  <c r="H122" i="35"/>
  <c r="C122" i="35"/>
  <c r="L121" i="35"/>
  <c r="K121" i="35"/>
  <c r="K120" i="35" s="1"/>
  <c r="J121" i="35"/>
  <c r="I121" i="35"/>
  <c r="G121" i="35"/>
  <c r="G120" i="35" s="1"/>
  <c r="F121" i="35"/>
  <c r="F120" i="35" s="1"/>
  <c r="E121" i="35"/>
  <c r="D121" i="35"/>
  <c r="L120" i="35"/>
  <c r="I120" i="35"/>
  <c r="E120" i="35"/>
  <c r="D120" i="35"/>
  <c r="H119" i="35"/>
  <c r="C119" i="35"/>
  <c r="H118" i="35"/>
  <c r="C118" i="35"/>
  <c r="H117" i="35"/>
  <c r="C117" i="35"/>
  <c r="H116" i="35"/>
  <c r="C116" i="35"/>
  <c r="H115" i="35"/>
  <c r="C115" i="35"/>
  <c r="L114" i="35"/>
  <c r="K114" i="35"/>
  <c r="J114" i="35"/>
  <c r="I114" i="35"/>
  <c r="G114" i="35"/>
  <c r="F114" i="35"/>
  <c r="E114" i="35"/>
  <c r="D114" i="35"/>
  <c r="H113" i="35"/>
  <c r="C113" i="35"/>
  <c r="H112" i="35"/>
  <c r="C112" i="35"/>
  <c r="H111" i="35"/>
  <c r="C111" i="35"/>
  <c r="H110" i="35"/>
  <c r="C110" i="35"/>
  <c r="H109" i="35"/>
  <c r="C109" i="35"/>
  <c r="L108" i="35"/>
  <c r="K108" i="35"/>
  <c r="J108" i="35"/>
  <c r="I108" i="35"/>
  <c r="H108" i="35" s="1"/>
  <c r="G108" i="35"/>
  <c r="F108" i="35"/>
  <c r="E108" i="35"/>
  <c r="D108" i="35"/>
  <c r="C108" i="35" s="1"/>
  <c r="H107" i="35"/>
  <c r="C107" i="35"/>
  <c r="H106" i="35"/>
  <c r="C106" i="35"/>
  <c r="H105" i="35"/>
  <c r="C105" i="35"/>
  <c r="H104" i="35"/>
  <c r="C104" i="35"/>
  <c r="H103" i="35"/>
  <c r="C103" i="35"/>
  <c r="H102" i="35"/>
  <c r="C102" i="35"/>
  <c r="H101" i="35"/>
  <c r="C101" i="35"/>
  <c r="H100" i="35"/>
  <c r="C100" i="35"/>
  <c r="L99" i="35"/>
  <c r="K99" i="35"/>
  <c r="J99" i="35"/>
  <c r="I99" i="35"/>
  <c r="H99" i="35" s="1"/>
  <c r="G99" i="35"/>
  <c r="F99" i="35"/>
  <c r="E99" i="35"/>
  <c r="D99" i="35"/>
  <c r="C99" i="35"/>
  <c r="I98" i="35"/>
  <c r="H98" i="35" s="1"/>
  <c r="D98" i="35"/>
  <c r="C98" i="35"/>
  <c r="H97" i="35"/>
  <c r="C97" i="35"/>
  <c r="H96" i="35"/>
  <c r="C96" i="35"/>
  <c r="H95" i="35"/>
  <c r="C95" i="35"/>
  <c r="H94" i="35"/>
  <c r="C94" i="35"/>
  <c r="H93" i="35"/>
  <c r="C93" i="35"/>
  <c r="H92" i="35"/>
  <c r="C92" i="35"/>
  <c r="L91" i="35"/>
  <c r="K91" i="35"/>
  <c r="J91" i="35"/>
  <c r="I91" i="35"/>
  <c r="G91" i="35"/>
  <c r="F91" i="35"/>
  <c r="E91" i="35"/>
  <c r="D91" i="35"/>
  <c r="C91" i="35" s="1"/>
  <c r="H90" i="35"/>
  <c r="C90" i="35"/>
  <c r="H89" i="35"/>
  <c r="C89" i="35"/>
  <c r="H88" i="35"/>
  <c r="C88" i="35"/>
  <c r="H87" i="35"/>
  <c r="C87" i="35"/>
  <c r="H86" i="35"/>
  <c r="C86" i="35"/>
  <c r="L85" i="35"/>
  <c r="L83" i="35" s="1"/>
  <c r="K85" i="35"/>
  <c r="J85" i="35"/>
  <c r="I85" i="35"/>
  <c r="H85" i="35" s="1"/>
  <c r="G85" i="35"/>
  <c r="F85" i="35"/>
  <c r="F83" i="35" s="1"/>
  <c r="E85" i="35"/>
  <c r="E83" i="35" s="1"/>
  <c r="D85" i="35"/>
  <c r="C85" i="35" s="1"/>
  <c r="I84" i="35"/>
  <c r="H84" i="35"/>
  <c r="C84" i="35"/>
  <c r="J83" i="35"/>
  <c r="H82" i="35"/>
  <c r="C82" i="35"/>
  <c r="H81" i="35"/>
  <c r="C81" i="35"/>
  <c r="L80" i="35"/>
  <c r="K80" i="35"/>
  <c r="J80" i="35"/>
  <c r="H80" i="35" s="1"/>
  <c r="I80" i="35"/>
  <c r="G80" i="35"/>
  <c r="F80" i="35"/>
  <c r="E80" i="35"/>
  <c r="D80" i="35"/>
  <c r="H79" i="35"/>
  <c r="C79" i="35"/>
  <c r="H78" i="35"/>
  <c r="C78" i="35"/>
  <c r="L77" i="35"/>
  <c r="K77" i="35"/>
  <c r="J77" i="35"/>
  <c r="I77" i="35"/>
  <c r="G77" i="35"/>
  <c r="F77" i="35"/>
  <c r="F76" i="35" s="1"/>
  <c r="E77" i="35"/>
  <c r="E76" i="35" s="1"/>
  <c r="D77" i="35"/>
  <c r="C77" i="35" s="1"/>
  <c r="L76" i="35"/>
  <c r="K76" i="35"/>
  <c r="G76" i="35"/>
  <c r="D76" i="35"/>
  <c r="H74" i="35"/>
  <c r="C74" i="35"/>
  <c r="H73" i="35"/>
  <c r="C73" i="35"/>
  <c r="H72" i="35"/>
  <c r="C72" i="35"/>
  <c r="H71" i="35"/>
  <c r="C71" i="35"/>
  <c r="I70" i="35"/>
  <c r="H70" i="35" s="1"/>
  <c r="D70" i="35"/>
  <c r="C70" i="35" s="1"/>
  <c r="L69" i="35"/>
  <c r="L67" i="35" s="1"/>
  <c r="K69" i="35"/>
  <c r="K67" i="35" s="1"/>
  <c r="J69" i="35"/>
  <c r="G69" i="35"/>
  <c r="G67" i="35" s="1"/>
  <c r="F69" i="35"/>
  <c r="F67" i="35" s="1"/>
  <c r="F53" i="35" s="1"/>
  <c r="E69" i="35"/>
  <c r="D69" i="35"/>
  <c r="I68" i="35"/>
  <c r="H68" i="35" s="1"/>
  <c r="C68" i="35"/>
  <c r="J67" i="35"/>
  <c r="E67" i="35"/>
  <c r="H66" i="35"/>
  <c r="C66" i="35"/>
  <c r="H65" i="35"/>
  <c r="C65" i="35"/>
  <c r="I64" i="35"/>
  <c r="H64" i="35"/>
  <c r="D64" i="35"/>
  <c r="C64" i="35" s="1"/>
  <c r="H63" i="35"/>
  <c r="C63" i="35"/>
  <c r="H62" i="35"/>
  <c r="C62" i="35"/>
  <c r="H61" i="35"/>
  <c r="C61" i="35"/>
  <c r="H60" i="35"/>
  <c r="C60" i="35"/>
  <c r="H59" i="35"/>
  <c r="C59" i="35"/>
  <c r="L58" i="35"/>
  <c r="K58" i="35"/>
  <c r="J58" i="35"/>
  <c r="I58" i="35"/>
  <c r="G58" i="35"/>
  <c r="F58" i="35"/>
  <c r="E58" i="35"/>
  <c r="D58" i="35"/>
  <c r="C58" i="35" s="1"/>
  <c r="H57" i="35"/>
  <c r="C57" i="35"/>
  <c r="H56" i="35"/>
  <c r="C56" i="35"/>
  <c r="L55" i="35"/>
  <c r="K55" i="35"/>
  <c r="K54" i="35" s="1"/>
  <c r="K53" i="35" s="1"/>
  <c r="J55" i="35"/>
  <c r="I55" i="35"/>
  <c r="H55" i="35" s="1"/>
  <c r="G55" i="35"/>
  <c r="G54" i="35" s="1"/>
  <c r="F55" i="35"/>
  <c r="E55" i="35"/>
  <c r="D55" i="35"/>
  <c r="C55" i="35" s="1"/>
  <c r="L54" i="35"/>
  <c r="J54" i="35"/>
  <c r="I54" i="35"/>
  <c r="F54" i="35"/>
  <c r="E54" i="35"/>
  <c r="E53" i="35" s="1"/>
  <c r="D54" i="35"/>
  <c r="C54" i="35" s="1"/>
  <c r="J53" i="35"/>
  <c r="H47" i="35"/>
  <c r="C47" i="35"/>
  <c r="H46" i="35"/>
  <c r="C46" i="35"/>
  <c r="L45" i="35"/>
  <c r="H45" i="35"/>
  <c r="G45" i="35"/>
  <c r="H44" i="35"/>
  <c r="C44" i="35"/>
  <c r="K43" i="35"/>
  <c r="J43" i="35"/>
  <c r="I43" i="35"/>
  <c r="H43" i="35"/>
  <c r="F43" i="35"/>
  <c r="E43" i="35"/>
  <c r="D43" i="35"/>
  <c r="C43" i="35"/>
  <c r="H42" i="35"/>
  <c r="C42" i="35"/>
  <c r="I41" i="35"/>
  <c r="H41" i="35"/>
  <c r="D41" i="35"/>
  <c r="C41" i="35" s="1"/>
  <c r="H40" i="35"/>
  <c r="C40" i="35"/>
  <c r="H39" i="35"/>
  <c r="C39" i="35"/>
  <c r="H38" i="35"/>
  <c r="C38" i="35"/>
  <c r="H37" i="35"/>
  <c r="C37" i="35"/>
  <c r="K36" i="35"/>
  <c r="H36" i="35" s="1"/>
  <c r="F36" i="35"/>
  <c r="C36" i="35" s="1"/>
  <c r="H35" i="35"/>
  <c r="C35" i="35"/>
  <c r="H34" i="35"/>
  <c r="C34" i="35"/>
  <c r="K33" i="35"/>
  <c r="H33" i="35" s="1"/>
  <c r="F33" i="35"/>
  <c r="C33" i="35" s="1"/>
  <c r="H32" i="35"/>
  <c r="C32" i="35"/>
  <c r="K31" i="35"/>
  <c r="H31" i="35" s="1"/>
  <c r="F31" i="35"/>
  <c r="C31" i="35"/>
  <c r="H30" i="35"/>
  <c r="C30" i="35"/>
  <c r="H29" i="35"/>
  <c r="C29" i="35"/>
  <c r="H28" i="35"/>
  <c r="C28" i="35"/>
  <c r="K27" i="35"/>
  <c r="H27" i="35"/>
  <c r="F27" i="35"/>
  <c r="C27" i="35" s="1"/>
  <c r="K26" i="35"/>
  <c r="H26" i="35"/>
  <c r="F26" i="35"/>
  <c r="C26" i="35" s="1"/>
  <c r="H25" i="35"/>
  <c r="C25" i="35"/>
  <c r="D24" i="35"/>
  <c r="C24" i="35" s="1"/>
  <c r="H23" i="35"/>
  <c r="C23" i="35"/>
  <c r="H22" i="35"/>
  <c r="C22" i="35"/>
  <c r="L21" i="35"/>
  <c r="L275" i="35" s="1"/>
  <c r="L274" i="35" s="1"/>
  <c r="K21" i="35"/>
  <c r="K275" i="35" s="1"/>
  <c r="K274" i="35" s="1"/>
  <c r="J21" i="35"/>
  <c r="J275" i="35" s="1"/>
  <c r="J274" i="35" s="1"/>
  <c r="I21" i="35"/>
  <c r="I275" i="35" s="1"/>
  <c r="I274" i="35" s="1"/>
  <c r="G21" i="35"/>
  <c r="G275" i="35" s="1"/>
  <c r="G274" i="35" s="1"/>
  <c r="F21" i="35"/>
  <c r="F275" i="35" s="1"/>
  <c r="F274" i="35" s="1"/>
  <c r="E21" i="35"/>
  <c r="E275" i="35" s="1"/>
  <c r="E274" i="35" s="1"/>
  <c r="D21" i="35"/>
  <c r="D275" i="35" s="1"/>
  <c r="D274" i="35" s="1"/>
  <c r="L20" i="35"/>
  <c r="K20" i="35"/>
  <c r="G20" i="35"/>
  <c r="E20" i="35"/>
  <c r="D20" i="35"/>
  <c r="F211" i="44" l="1"/>
  <c r="J262" i="44"/>
  <c r="K253" i="44"/>
  <c r="K252" i="44" s="1"/>
  <c r="E53" i="44"/>
  <c r="I76" i="44"/>
  <c r="H91" i="44"/>
  <c r="G83" i="44"/>
  <c r="C131" i="44"/>
  <c r="L153" i="44"/>
  <c r="L152" i="44" s="1"/>
  <c r="G212" i="44"/>
  <c r="L211" i="44"/>
  <c r="H240" i="44"/>
  <c r="H241" i="44"/>
  <c r="C250" i="44"/>
  <c r="E266" i="44"/>
  <c r="C21" i="44"/>
  <c r="C275" i="44" s="1"/>
  <c r="C274" i="44" s="1"/>
  <c r="K54" i="44"/>
  <c r="K53" i="44" s="1"/>
  <c r="L76" i="44"/>
  <c r="H114" i="44"/>
  <c r="F174" i="44"/>
  <c r="C216" i="44"/>
  <c r="L83" i="44"/>
  <c r="K120" i="44"/>
  <c r="H166" i="44"/>
  <c r="E187" i="44"/>
  <c r="E182" i="44" s="1"/>
  <c r="H214" i="44"/>
  <c r="C43" i="44"/>
  <c r="H85" i="44"/>
  <c r="H131" i="44"/>
  <c r="L120" i="44"/>
  <c r="C187" i="44"/>
  <c r="C188" i="44"/>
  <c r="C199" i="44"/>
  <c r="C214" i="44"/>
  <c r="H245" i="44"/>
  <c r="H250" i="44"/>
  <c r="H257" i="44"/>
  <c r="H263" i="44"/>
  <c r="F182" i="43"/>
  <c r="C69" i="43"/>
  <c r="H69" i="43"/>
  <c r="C91" i="43"/>
  <c r="C131" i="43"/>
  <c r="C147" i="43"/>
  <c r="L153" i="43"/>
  <c r="L152" i="43" s="1"/>
  <c r="C171" i="43"/>
  <c r="H199" i="43"/>
  <c r="H245" i="43"/>
  <c r="C257" i="43"/>
  <c r="C276" i="43"/>
  <c r="C80" i="43"/>
  <c r="L76" i="43"/>
  <c r="L75" i="43" s="1"/>
  <c r="H99" i="43"/>
  <c r="K120" i="43"/>
  <c r="G174" i="43"/>
  <c r="C199" i="43"/>
  <c r="H208" i="43"/>
  <c r="H214" i="43"/>
  <c r="C245" i="43"/>
  <c r="H263" i="43"/>
  <c r="C21" i="43"/>
  <c r="H43" i="43"/>
  <c r="C58" i="43"/>
  <c r="C99" i="43"/>
  <c r="H108" i="43"/>
  <c r="H134" i="43"/>
  <c r="K182" i="43"/>
  <c r="K211" i="43"/>
  <c r="L181" i="43"/>
  <c r="D20" i="43"/>
  <c r="C138" i="43"/>
  <c r="C160" i="43"/>
  <c r="H171" i="43"/>
  <c r="K174" i="43"/>
  <c r="C227" i="43"/>
  <c r="H257" i="43"/>
  <c r="J262" i="42"/>
  <c r="K253" i="42"/>
  <c r="K252" i="42" s="1"/>
  <c r="C91" i="42"/>
  <c r="C114" i="42"/>
  <c r="H131" i="42"/>
  <c r="C147" i="42"/>
  <c r="H166" i="42"/>
  <c r="H208" i="42"/>
  <c r="C250" i="42"/>
  <c r="C21" i="42"/>
  <c r="G54" i="42"/>
  <c r="G53" i="42" s="1"/>
  <c r="C108" i="42"/>
  <c r="L153" i="42"/>
  <c r="L152" i="42" s="1"/>
  <c r="H179" i="42"/>
  <c r="G212" i="42"/>
  <c r="K212" i="42"/>
  <c r="H21" i="42"/>
  <c r="H275" i="42" s="1"/>
  <c r="H43" i="42"/>
  <c r="H55" i="42"/>
  <c r="L187" i="42"/>
  <c r="L182" i="42" s="1"/>
  <c r="C216" i="42"/>
  <c r="L212" i="42"/>
  <c r="H267" i="42"/>
  <c r="D20" i="42"/>
  <c r="E54" i="42"/>
  <c r="E53" i="42" s="1"/>
  <c r="K54" i="42"/>
  <c r="K53" i="42" s="1"/>
  <c r="K52" i="42" s="1"/>
  <c r="C171" i="42"/>
  <c r="E182" i="42"/>
  <c r="H216" i="42"/>
  <c r="I156" i="41"/>
  <c r="J153" i="41"/>
  <c r="K83" i="41"/>
  <c r="K120" i="41"/>
  <c r="F120" i="41"/>
  <c r="J211" i="41"/>
  <c r="C21" i="41"/>
  <c r="C58" i="41"/>
  <c r="H80" i="41"/>
  <c r="H99" i="41"/>
  <c r="H126" i="41"/>
  <c r="H131" i="41"/>
  <c r="H208" i="41"/>
  <c r="C131" i="41"/>
  <c r="C160" i="41"/>
  <c r="J174" i="41"/>
  <c r="H199" i="41"/>
  <c r="H216" i="41"/>
  <c r="H227" i="41"/>
  <c r="D20" i="41"/>
  <c r="C91" i="41"/>
  <c r="C138" i="41"/>
  <c r="C171" i="41"/>
  <c r="K174" i="41"/>
  <c r="F174" i="41"/>
  <c r="H214" i="41"/>
  <c r="C227" i="41"/>
  <c r="H80" i="40"/>
  <c r="C114" i="40"/>
  <c r="K182" i="40"/>
  <c r="H227" i="40"/>
  <c r="E76" i="40"/>
  <c r="D178" i="40"/>
  <c r="D174" i="40" s="1"/>
  <c r="K174" i="40"/>
  <c r="H214" i="40"/>
  <c r="L181" i="40"/>
  <c r="C257" i="40"/>
  <c r="H43" i="40"/>
  <c r="C58" i="40"/>
  <c r="D76" i="40"/>
  <c r="D160" i="40"/>
  <c r="H187" i="40"/>
  <c r="H245" i="40"/>
  <c r="C69" i="40"/>
  <c r="C99" i="40"/>
  <c r="D120" i="40"/>
  <c r="F120" i="40"/>
  <c r="H166" i="40"/>
  <c r="C199" i="40"/>
  <c r="C245" i="40"/>
  <c r="H250" i="40"/>
  <c r="C263" i="40"/>
  <c r="J156" i="39"/>
  <c r="K153" i="39"/>
  <c r="K152" i="39" s="1"/>
  <c r="H58" i="39"/>
  <c r="H232" i="39"/>
  <c r="H245" i="39"/>
  <c r="G120" i="39"/>
  <c r="C166" i="39"/>
  <c r="G187" i="39"/>
  <c r="F212" i="39"/>
  <c r="C232" i="39"/>
  <c r="C245" i="39"/>
  <c r="C216" i="39"/>
  <c r="H227" i="39"/>
  <c r="E20" i="39"/>
  <c r="C20" i="39" s="1"/>
  <c r="L75" i="39"/>
  <c r="L52" i="39" s="1"/>
  <c r="H138" i="39"/>
  <c r="G182" i="39"/>
  <c r="L182" i="39"/>
  <c r="L187" i="39"/>
  <c r="C214" i="39"/>
  <c r="C233" i="39"/>
  <c r="C76" i="38"/>
  <c r="G182" i="38"/>
  <c r="H134" i="38"/>
  <c r="C162" i="38"/>
  <c r="L187" i="38"/>
  <c r="L182" i="38" s="1"/>
  <c r="L212" i="38"/>
  <c r="K26" i="38"/>
  <c r="G54" i="38"/>
  <c r="G53" i="38" s="1"/>
  <c r="C147" i="38"/>
  <c r="L174" i="38"/>
  <c r="H178" i="38"/>
  <c r="H216" i="38"/>
  <c r="H250" i="38"/>
  <c r="H275" i="38"/>
  <c r="H114" i="38"/>
  <c r="C126" i="38"/>
  <c r="H126" i="38"/>
  <c r="L120" i="38"/>
  <c r="L153" i="38"/>
  <c r="L152" i="38" s="1"/>
  <c r="D161" i="38"/>
  <c r="C171" i="38"/>
  <c r="H208" i="38"/>
  <c r="E83" i="38"/>
  <c r="C208" i="38"/>
  <c r="C216" i="38"/>
  <c r="C227" i="38"/>
  <c r="H245" i="38"/>
  <c r="F26" i="37"/>
  <c r="H80" i="37"/>
  <c r="F120" i="37"/>
  <c r="H134" i="37"/>
  <c r="C171" i="37"/>
  <c r="H250" i="37"/>
  <c r="G20" i="37"/>
  <c r="H69" i="37"/>
  <c r="L53" i="37"/>
  <c r="C99" i="37"/>
  <c r="L83" i="37"/>
  <c r="C166" i="37"/>
  <c r="C214" i="37"/>
  <c r="C250" i="37"/>
  <c r="C114" i="37"/>
  <c r="C131" i="37"/>
  <c r="H245" i="37"/>
  <c r="H21" i="37"/>
  <c r="K53" i="37"/>
  <c r="F76" i="37"/>
  <c r="H108" i="37"/>
  <c r="C147" i="37"/>
  <c r="H178" i="37"/>
  <c r="F212" i="37"/>
  <c r="C257" i="37"/>
  <c r="C121" i="36"/>
  <c r="H131" i="36"/>
  <c r="H138" i="36"/>
  <c r="I156" i="36"/>
  <c r="H166" i="36"/>
  <c r="J182" i="36"/>
  <c r="L212" i="36"/>
  <c r="L211" i="36" s="1"/>
  <c r="C55" i="36"/>
  <c r="E120" i="36"/>
  <c r="F174" i="36"/>
  <c r="L187" i="36"/>
  <c r="L182" i="36" s="1"/>
  <c r="C263" i="36"/>
  <c r="C126" i="36"/>
  <c r="H134" i="36"/>
  <c r="K153" i="36"/>
  <c r="K152" i="36" s="1"/>
  <c r="E174" i="36"/>
  <c r="H147" i="36"/>
  <c r="H171" i="36"/>
  <c r="H178" i="36"/>
  <c r="H179" i="36"/>
  <c r="G187" i="36"/>
  <c r="G182" i="36" s="1"/>
  <c r="F275" i="36"/>
  <c r="F274" i="36" s="1"/>
  <c r="K253" i="35"/>
  <c r="J262" i="35"/>
  <c r="C69" i="35"/>
  <c r="G83" i="35"/>
  <c r="C208" i="35"/>
  <c r="G212" i="35"/>
  <c r="C265" i="35"/>
  <c r="H77" i="35"/>
  <c r="C80" i="35"/>
  <c r="H91" i="35"/>
  <c r="C121" i="35"/>
  <c r="H138" i="35"/>
  <c r="H199" i="35"/>
  <c r="C216" i="35"/>
  <c r="H58" i="35"/>
  <c r="L53" i="35"/>
  <c r="J76" i="35"/>
  <c r="I174" i="35"/>
  <c r="H179" i="35"/>
  <c r="H214" i="35"/>
  <c r="C250" i="35"/>
  <c r="H263" i="35"/>
  <c r="K83" i="35"/>
  <c r="K75" i="35" s="1"/>
  <c r="K52" i="35" s="1"/>
  <c r="C114" i="35"/>
  <c r="H114" i="35"/>
  <c r="H121" i="35"/>
  <c r="C134" i="35"/>
  <c r="H134" i="35"/>
  <c r="H166" i="35"/>
  <c r="K212" i="35"/>
  <c r="G53" i="35"/>
  <c r="C76" i="35"/>
  <c r="C120" i="35"/>
  <c r="C178" i="35"/>
  <c r="H54" i="35"/>
  <c r="K153" i="35"/>
  <c r="K152" i="35" s="1"/>
  <c r="J156" i="35"/>
  <c r="J174" i="35"/>
  <c r="F174" i="35"/>
  <c r="C174" i="35" s="1"/>
  <c r="K174" i="35"/>
  <c r="H178" i="35"/>
  <c r="C183" i="35"/>
  <c r="C41" i="36"/>
  <c r="D20" i="36"/>
  <c r="C188" i="36"/>
  <c r="E187" i="36"/>
  <c r="E182" i="36" s="1"/>
  <c r="H267" i="36"/>
  <c r="J266" i="36"/>
  <c r="K156" i="37"/>
  <c r="L153" i="37"/>
  <c r="L152" i="37" s="1"/>
  <c r="H162" i="38"/>
  <c r="J161" i="38"/>
  <c r="C21" i="35"/>
  <c r="C275" i="35" s="1"/>
  <c r="C274" i="35" s="1"/>
  <c r="I69" i="35"/>
  <c r="I76" i="35"/>
  <c r="J120" i="35"/>
  <c r="L153" i="35"/>
  <c r="L152" i="35" s="1"/>
  <c r="L75" i="35" s="1"/>
  <c r="D161" i="35"/>
  <c r="I212" i="35"/>
  <c r="H219" i="35"/>
  <c r="K232" i="35"/>
  <c r="H233" i="35"/>
  <c r="G240" i="35"/>
  <c r="G211" i="35" s="1"/>
  <c r="I265" i="35"/>
  <c r="H55" i="36"/>
  <c r="J54" i="36"/>
  <c r="J53" i="36" s="1"/>
  <c r="C58" i="36"/>
  <c r="C69" i="36"/>
  <c r="H69" i="36"/>
  <c r="I67" i="36"/>
  <c r="H67" i="36" s="1"/>
  <c r="C77" i="36"/>
  <c r="D76" i="36"/>
  <c r="K83" i="36"/>
  <c r="H85" i="36"/>
  <c r="H99" i="36"/>
  <c r="C108" i="36"/>
  <c r="H108" i="36"/>
  <c r="I83" i="36"/>
  <c r="C134" i="36"/>
  <c r="G160" i="36"/>
  <c r="H162" i="36"/>
  <c r="I161" i="36"/>
  <c r="G174" i="36"/>
  <c r="C174" i="36" s="1"/>
  <c r="C208" i="36"/>
  <c r="D187" i="36"/>
  <c r="C187" i="36" s="1"/>
  <c r="C241" i="36"/>
  <c r="H257" i="36"/>
  <c r="F266" i="36"/>
  <c r="F265" i="36" s="1"/>
  <c r="C267" i="36"/>
  <c r="C269" i="36"/>
  <c r="C21" i="37"/>
  <c r="D275" i="37"/>
  <c r="D274" i="37" s="1"/>
  <c r="D20" i="37"/>
  <c r="L275" i="37"/>
  <c r="L274" i="37" s="1"/>
  <c r="L20" i="37"/>
  <c r="E20" i="37"/>
  <c r="C43" i="37"/>
  <c r="C57" i="37"/>
  <c r="H67" i="37"/>
  <c r="C80" i="37"/>
  <c r="F83" i="37"/>
  <c r="C85" i="37"/>
  <c r="C121" i="37"/>
  <c r="D120" i="37"/>
  <c r="C120" i="37" s="1"/>
  <c r="L120" i="37"/>
  <c r="C138" i="37"/>
  <c r="H138" i="37"/>
  <c r="C183" i="37"/>
  <c r="C188" i="37"/>
  <c r="D187" i="37"/>
  <c r="L187" i="37"/>
  <c r="L182" i="37" s="1"/>
  <c r="D212" i="37"/>
  <c r="F232" i="37"/>
  <c r="C233" i="37"/>
  <c r="C263" i="37"/>
  <c r="D265" i="37"/>
  <c r="H267" i="37"/>
  <c r="J266" i="37"/>
  <c r="C67" i="38"/>
  <c r="C77" i="38"/>
  <c r="H77" i="38"/>
  <c r="I76" i="38"/>
  <c r="C85" i="38"/>
  <c r="D83" i="38"/>
  <c r="L75" i="38"/>
  <c r="G83" i="38"/>
  <c r="H99" i="38"/>
  <c r="C108" i="38"/>
  <c r="J120" i="38"/>
  <c r="D160" i="38"/>
  <c r="F187" i="38"/>
  <c r="F182" i="38" s="1"/>
  <c r="C188" i="38"/>
  <c r="H69" i="39"/>
  <c r="I67" i="39"/>
  <c r="H67" i="39" s="1"/>
  <c r="H188" i="39"/>
  <c r="I187" i="39"/>
  <c r="F240" i="39"/>
  <c r="F211" i="39" s="1"/>
  <c r="C241" i="39"/>
  <c r="K275" i="41"/>
  <c r="K274" i="41" s="1"/>
  <c r="K20" i="41"/>
  <c r="C31" i="41"/>
  <c r="F26" i="41"/>
  <c r="F20" i="41" s="1"/>
  <c r="C20" i="41" s="1"/>
  <c r="K240" i="35"/>
  <c r="H240" i="35" s="1"/>
  <c r="H241" i="35"/>
  <c r="E275" i="36"/>
  <c r="E274" i="36" s="1"/>
  <c r="C21" i="36"/>
  <c r="E20" i="36"/>
  <c r="H156" i="36"/>
  <c r="G156" i="36" s="1"/>
  <c r="I153" i="36"/>
  <c r="D211" i="36"/>
  <c r="C55" i="37"/>
  <c r="E54" i="37"/>
  <c r="C232" i="37"/>
  <c r="H233" i="37"/>
  <c r="J232" i="37"/>
  <c r="H232" i="37" s="1"/>
  <c r="F240" i="37"/>
  <c r="C241" i="37"/>
  <c r="K262" i="37"/>
  <c r="L253" i="37"/>
  <c r="L252" i="37" s="1"/>
  <c r="K83" i="38"/>
  <c r="K75" i="38" s="1"/>
  <c r="H91" i="38"/>
  <c r="C175" i="38"/>
  <c r="C257" i="38"/>
  <c r="C178" i="40"/>
  <c r="G174" i="40"/>
  <c r="H179" i="40"/>
  <c r="I178" i="40"/>
  <c r="H178" i="40" s="1"/>
  <c r="F20" i="35"/>
  <c r="C20" i="35" s="1"/>
  <c r="H21" i="35"/>
  <c r="H275" i="35" s="1"/>
  <c r="H274" i="35" s="1"/>
  <c r="C45" i="35"/>
  <c r="D83" i="35"/>
  <c r="C83" i="35" s="1"/>
  <c r="I161" i="35"/>
  <c r="H188" i="35"/>
  <c r="I187" i="35"/>
  <c r="C212" i="35"/>
  <c r="C214" i="35"/>
  <c r="K252" i="35"/>
  <c r="C266" i="35"/>
  <c r="D53" i="36"/>
  <c r="F54" i="36"/>
  <c r="F53" i="36" s="1"/>
  <c r="E53" i="36"/>
  <c r="C67" i="36"/>
  <c r="C80" i="36"/>
  <c r="G83" i="36"/>
  <c r="E83" i="36"/>
  <c r="K120" i="36"/>
  <c r="H121" i="36"/>
  <c r="C162" i="36"/>
  <c r="E161" i="36"/>
  <c r="I174" i="36"/>
  <c r="C178" i="36"/>
  <c r="H219" i="36"/>
  <c r="J212" i="36"/>
  <c r="C240" i="36"/>
  <c r="H241" i="36"/>
  <c r="J240" i="36"/>
  <c r="H240" i="36" s="1"/>
  <c r="H269" i="36"/>
  <c r="J275" i="36"/>
  <c r="J274" i="36" s="1"/>
  <c r="H84" i="37"/>
  <c r="I83" i="37"/>
  <c r="H83" i="37" s="1"/>
  <c r="H114" i="37"/>
  <c r="C126" i="37"/>
  <c r="H161" i="37"/>
  <c r="J160" i="37"/>
  <c r="H160" i="37" s="1"/>
  <c r="H179" i="37"/>
  <c r="H183" i="37"/>
  <c r="J182" i="37"/>
  <c r="H199" i="37"/>
  <c r="C219" i="37"/>
  <c r="F266" i="37"/>
  <c r="F265" i="37" s="1"/>
  <c r="C267" i="37"/>
  <c r="C269" i="37"/>
  <c r="F275" i="37"/>
  <c r="F274" i="37" s="1"/>
  <c r="K67" i="38"/>
  <c r="H67" i="38" s="1"/>
  <c r="H69" i="38"/>
  <c r="I120" i="38"/>
  <c r="H120" i="38" s="1"/>
  <c r="H99" i="39"/>
  <c r="I83" i="39"/>
  <c r="J83" i="40"/>
  <c r="H85" i="40"/>
  <c r="C26" i="36"/>
  <c r="F20" i="36"/>
  <c r="C45" i="36"/>
  <c r="H120" i="36"/>
  <c r="K174" i="36"/>
  <c r="H175" i="36"/>
  <c r="F232" i="36"/>
  <c r="C232" i="36" s="1"/>
  <c r="C233" i="36"/>
  <c r="C266" i="36"/>
  <c r="D265" i="36"/>
  <c r="C265" i="36" s="1"/>
  <c r="C98" i="37"/>
  <c r="D91" i="37"/>
  <c r="H146" i="37"/>
  <c r="I120" i="37"/>
  <c r="C162" i="37"/>
  <c r="D161" i="37"/>
  <c r="H175" i="37"/>
  <c r="J174" i="37"/>
  <c r="H174" i="37" s="1"/>
  <c r="F178" i="37"/>
  <c r="F174" i="37" s="1"/>
  <c r="C174" i="37" s="1"/>
  <c r="C179" i="37"/>
  <c r="H83" i="38"/>
  <c r="C131" i="38"/>
  <c r="D120" i="38"/>
  <c r="C120" i="38" s="1"/>
  <c r="C214" i="38"/>
  <c r="F212" i="38"/>
  <c r="F211" i="38" s="1"/>
  <c r="C219" i="38"/>
  <c r="D212" i="38"/>
  <c r="H219" i="38"/>
  <c r="C276" i="44"/>
  <c r="D67" i="35"/>
  <c r="I83" i="35"/>
  <c r="H83" i="35" s="1"/>
  <c r="K182" i="35"/>
  <c r="H183" i="35"/>
  <c r="C188" i="35"/>
  <c r="E187" i="35"/>
  <c r="E211" i="35"/>
  <c r="H232" i="35"/>
  <c r="K266" i="35"/>
  <c r="K265" i="35" s="1"/>
  <c r="H267" i="35"/>
  <c r="I275" i="36"/>
  <c r="I274" i="36" s="1"/>
  <c r="H21" i="36"/>
  <c r="H31" i="36"/>
  <c r="K26" i="36"/>
  <c r="H64" i="36"/>
  <c r="I58" i="36"/>
  <c r="H76" i="36"/>
  <c r="J75" i="36"/>
  <c r="C114" i="36"/>
  <c r="G120" i="36"/>
  <c r="C120" i="36" s="1"/>
  <c r="C138" i="36"/>
  <c r="C166" i="36"/>
  <c r="K182" i="36"/>
  <c r="H183" i="36"/>
  <c r="H188" i="36"/>
  <c r="I187" i="36"/>
  <c r="F212" i="36"/>
  <c r="F211" i="36" s="1"/>
  <c r="C219" i="36"/>
  <c r="H227" i="36"/>
  <c r="H233" i="36"/>
  <c r="J232" i="36"/>
  <c r="H232" i="36" s="1"/>
  <c r="H245" i="36"/>
  <c r="K262" i="36"/>
  <c r="L253" i="36"/>
  <c r="L252" i="36" s="1"/>
  <c r="L272" i="36" s="1"/>
  <c r="H43" i="37"/>
  <c r="H55" i="37"/>
  <c r="I54" i="37"/>
  <c r="C69" i="37"/>
  <c r="D67" i="37"/>
  <c r="C67" i="37" s="1"/>
  <c r="C76" i="37"/>
  <c r="K76" i="37"/>
  <c r="H77" i="37"/>
  <c r="H85" i="37"/>
  <c r="J120" i="37"/>
  <c r="C178" i="37"/>
  <c r="F182" i="37"/>
  <c r="C199" i="37"/>
  <c r="L211" i="37"/>
  <c r="H219" i="37"/>
  <c r="J212" i="37"/>
  <c r="C240" i="37"/>
  <c r="H241" i="37"/>
  <c r="J240" i="37"/>
  <c r="H240" i="37" s="1"/>
  <c r="H269" i="37"/>
  <c r="H275" i="37" s="1"/>
  <c r="H274" i="37" s="1"/>
  <c r="J275" i="37"/>
  <c r="J274" i="37" s="1"/>
  <c r="C21" i="38"/>
  <c r="D20" i="38"/>
  <c r="C20" i="38" s="1"/>
  <c r="L275" i="38"/>
  <c r="L274" i="38" s="1"/>
  <c r="L20" i="38"/>
  <c r="H54" i="38"/>
  <c r="I53" i="38"/>
  <c r="H55" i="38"/>
  <c r="C58" i="38"/>
  <c r="D54" i="38"/>
  <c r="L52" i="38"/>
  <c r="H80" i="38"/>
  <c r="C114" i="38"/>
  <c r="C183" i="38"/>
  <c r="D182" i="38"/>
  <c r="C269" i="38"/>
  <c r="C77" i="39"/>
  <c r="D76" i="39"/>
  <c r="H126" i="39"/>
  <c r="K120" i="39"/>
  <c r="K75" i="39" s="1"/>
  <c r="K262" i="39"/>
  <c r="L253" i="39"/>
  <c r="L252" i="39" s="1"/>
  <c r="F275" i="39"/>
  <c r="F274" i="39" s="1"/>
  <c r="F20" i="40"/>
  <c r="H45" i="40"/>
  <c r="H69" i="40"/>
  <c r="I67" i="40"/>
  <c r="H67" i="40" s="1"/>
  <c r="C183" i="40"/>
  <c r="E182" i="40"/>
  <c r="H45" i="36"/>
  <c r="C134" i="38"/>
  <c r="F161" i="38"/>
  <c r="F160" i="38" s="1"/>
  <c r="C166" i="38"/>
  <c r="C241" i="38"/>
  <c r="D240" i="38"/>
  <c r="C240" i="38" s="1"/>
  <c r="L240" i="38"/>
  <c r="H240" i="38" s="1"/>
  <c r="C250" i="38"/>
  <c r="C267" i="38"/>
  <c r="D266" i="38"/>
  <c r="H274" i="38"/>
  <c r="C54" i="39"/>
  <c r="C69" i="39"/>
  <c r="E67" i="39"/>
  <c r="C67" i="39" s="1"/>
  <c r="C80" i="39"/>
  <c r="H91" i="39"/>
  <c r="C99" i="39"/>
  <c r="E83" i="39"/>
  <c r="C83" i="39" s="1"/>
  <c r="H108" i="39"/>
  <c r="H121" i="39"/>
  <c r="I120" i="39"/>
  <c r="H120" i="39" s="1"/>
  <c r="H171" i="39"/>
  <c r="C174" i="39"/>
  <c r="K178" i="39"/>
  <c r="H179" i="39"/>
  <c r="C188" i="39"/>
  <c r="E187" i="39"/>
  <c r="E182" i="39" s="1"/>
  <c r="D212" i="39"/>
  <c r="C263" i="39"/>
  <c r="C266" i="39"/>
  <c r="D265" i="39"/>
  <c r="C265" i="39" s="1"/>
  <c r="H269" i="39"/>
  <c r="G211" i="40"/>
  <c r="H219" i="40"/>
  <c r="I212" i="40"/>
  <c r="C57" i="41"/>
  <c r="E55" i="41"/>
  <c r="E54" i="41" s="1"/>
  <c r="E53" i="41" s="1"/>
  <c r="H121" i="42"/>
  <c r="J120" i="42"/>
  <c r="C134" i="42"/>
  <c r="D120" i="42"/>
  <c r="J156" i="38"/>
  <c r="H174" i="38"/>
  <c r="J212" i="38"/>
  <c r="J211" i="38" s="1"/>
  <c r="C233" i="38"/>
  <c r="D232" i="38"/>
  <c r="C232" i="38" s="1"/>
  <c r="I262" i="38"/>
  <c r="J253" i="38"/>
  <c r="J252" i="38" s="1"/>
  <c r="H266" i="38"/>
  <c r="E53" i="39"/>
  <c r="K54" i="39"/>
  <c r="K53" i="39" s="1"/>
  <c r="H55" i="39"/>
  <c r="H76" i="39"/>
  <c r="H85" i="39"/>
  <c r="C121" i="39"/>
  <c r="E120" i="39"/>
  <c r="C120" i="39" s="1"/>
  <c r="C131" i="39"/>
  <c r="G160" i="39"/>
  <c r="C160" i="39" s="1"/>
  <c r="C162" i="39"/>
  <c r="H162" i="39"/>
  <c r="I161" i="39"/>
  <c r="K174" i="39"/>
  <c r="H174" i="39" s="1"/>
  <c r="H175" i="39"/>
  <c r="C208" i="39"/>
  <c r="D187" i="39"/>
  <c r="C187" i="39" s="1"/>
  <c r="C219" i="39"/>
  <c r="C257" i="39"/>
  <c r="C267" i="39"/>
  <c r="H40" i="40"/>
  <c r="K36" i="40"/>
  <c r="H138" i="38"/>
  <c r="C179" i="38"/>
  <c r="D178" i="38"/>
  <c r="C178" i="38" s="1"/>
  <c r="H188" i="38"/>
  <c r="J187" i="38"/>
  <c r="H178" i="39"/>
  <c r="K182" i="39"/>
  <c r="H183" i="39"/>
  <c r="L211" i="39"/>
  <c r="L181" i="39" s="1"/>
  <c r="L51" i="39" s="1"/>
  <c r="H219" i="39"/>
  <c r="J212" i="39"/>
  <c r="H233" i="39"/>
  <c r="C240" i="39"/>
  <c r="H241" i="39"/>
  <c r="J240" i="39"/>
  <c r="H240" i="39" s="1"/>
  <c r="H267" i="39"/>
  <c r="J266" i="39"/>
  <c r="D275" i="40"/>
  <c r="D274" i="40" s="1"/>
  <c r="C21" i="40"/>
  <c r="C275" i="40" s="1"/>
  <c r="C274" i="40" s="1"/>
  <c r="D20" i="40"/>
  <c r="L275" i="40"/>
  <c r="L274" i="40" s="1"/>
  <c r="L20" i="40"/>
  <c r="H241" i="40"/>
  <c r="I240" i="40"/>
  <c r="H240" i="40" s="1"/>
  <c r="H269" i="40"/>
  <c r="H275" i="40" s="1"/>
  <c r="H274" i="40" s="1"/>
  <c r="C21" i="39"/>
  <c r="C275" i="39" s="1"/>
  <c r="C274" i="39" s="1"/>
  <c r="G20" i="40"/>
  <c r="C67" i="40"/>
  <c r="E53" i="40"/>
  <c r="C80" i="40"/>
  <c r="F83" i="40"/>
  <c r="C91" i="40"/>
  <c r="H121" i="40"/>
  <c r="J120" i="40"/>
  <c r="G120" i="40"/>
  <c r="J156" i="40"/>
  <c r="K153" i="40"/>
  <c r="K152" i="40" s="1"/>
  <c r="E160" i="40"/>
  <c r="C160" i="40" s="1"/>
  <c r="K161" i="40"/>
  <c r="K160" i="40" s="1"/>
  <c r="C175" i="40"/>
  <c r="H175" i="40"/>
  <c r="I174" i="40"/>
  <c r="H174" i="40" s="1"/>
  <c r="C219" i="40"/>
  <c r="E212" i="40"/>
  <c r="H233" i="40"/>
  <c r="I232" i="40"/>
  <c r="H232" i="40" s="1"/>
  <c r="C241" i="40"/>
  <c r="E240" i="40"/>
  <c r="C240" i="40" s="1"/>
  <c r="C269" i="40"/>
  <c r="G275" i="41"/>
  <c r="G274" i="41" s="1"/>
  <c r="G20" i="41"/>
  <c r="H45" i="41"/>
  <c r="L20" i="41"/>
  <c r="J53" i="41"/>
  <c r="H69" i="41"/>
  <c r="I67" i="41"/>
  <c r="H67" i="41" s="1"/>
  <c r="L75" i="41"/>
  <c r="F83" i="41"/>
  <c r="G83" i="41"/>
  <c r="H114" i="41"/>
  <c r="J120" i="41"/>
  <c r="J75" i="41" s="1"/>
  <c r="H147" i="41"/>
  <c r="J152" i="41"/>
  <c r="C69" i="42"/>
  <c r="D67" i="42"/>
  <c r="C67" i="42" s="1"/>
  <c r="I160" i="42"/>
  <c r="C179" i="42"/>
  <c r="D178" i="42"/>
  <c r="C178" i="42" s="1"/>
  <c r="G275" i="43"/>
  <c r="G274" i="43" s="1"/>
  <c r="G20" i="43"/>
  <c r="H21" i="39"/>
  <c r="F53" i="40"/>
  <c r="C55" i="40"/>
  <c r="D54" i="40"/>
  <c r="H64" i="40"/>
  <c r="I58" i="40"/>
  <c r="C76" i="40"/>
  <c r="H84" i="40"/>
  <c r="I83" i="40"/>
  <c r="H83" i="40" s="1"/>
  <c r="H131" i="40"/>
  <c r="C233" i="40"/>
  <c r="E232" i="40"/>
  <c r="C232" i="40" s="1"/>
  <c r="H267" i="40"/>
  <c r="I266" i="40"/>
  <c r="D54" i="41"/>
  <c r="H58" i="41"/>
  <c r="I54" i="41"/>
  <c r="E67" i="41"/>
  <c r="C67" i="41" s="1"/>
  <c r="C69" i="41"/>
  <c r="H77" i="41"/>
  <c r="I76" i="41"/>
  <c r="H108" i="41"/>
  <c r="H121" i="41"/>
  <c r="I120" i="41"/>
  <c r="C233" i="41"/>
  <c r="E232" i="41"/>
  <c r="C232" i="41" s="1"/>
  <c r="H26" i="42"/>
  <c r="C183" i="42"/>
  <c r="C121" i="43"/>
  <c r="E120" i="43"/>
  <c r="J120" i="43"/>
  <c r="H126" i="43"/>
  <c r="K76" i="40"/>
  <c r="K75" i="40" s="1"/>
  <c r="H77" i="40"/>
  <c r="H99" i="40"/>
  <c r="C108" i="40"/>
  <c r="D83" i="40"/>
  <c r="L83" i="40"/>
  <c r="L75" i="40" s="1"/>
  <c r="L52" i="40" s="1"/>
  <c r="L51" i="40" s="1"/>
  <c r="L50" i="40" s="1"/>
  <c r="H126" i="40"/>
  <c r="C131" i="40"/>
  <c r="E120" i="40"/>
  <c r="I138" i="40"/>
  <c r="H138" i="40" s="1"/>
  <c r="I160" i="40"/>
  <c r="H160" i="40" s="1"/>
  <c r="H183" i="40"/>
  <c r="I182" i="40"/>
  <c r="G187" i="40"/>
  <c r="G182" i="40" s="1"/>
  <c r="J262" i="40"/>
  <c r="K253" i="40"/>
  <c r="K252" i="40" s="1"/>
  <c r="K272" i="40" s="1"/>
  <c r="C267" i="40"/>
  <c r="E266" i="40"/>
  <c r="E265" i="40" s="1"/>
  <c r="C265" i="40" s="1"/>
  <c r="L272" i="40"/>
  <c r="H26" i="41"/>
  <c r="L52" i="41"/>
  <c r="L51" i="41" s="1"/>
  <c r="L50" i="41" s="1"/>
  <c r="C77" i="41"/>
  <c r="E76" i="41"/>
  <c r="C85" i="41"/>
  <c r="D83" i="41"/>
  <c r="H98" i="41"/>
  <c r="I91" i="41"/>
  <c r="C121" i="41"/>
  <c r="E120" i="41"/>
  <c r="C120" i="41" s="1"/>
  <c r="C219" i="41"/>
  <c r="E212" i="41"/>
  <c r="H269" i="41"/>
  <c r="H77" i="42"/>
  <c r="I76" i="42"/>
  <c r="I182" i="42"/>
  <c r="C199" i="42"/>
  <c r="D187" i="42"/>
  <c r="C187" i="42" s="1"/>
  <c r="C219" i="42"/>
  <c r="D212" i="42"/>
  <c r="C233" i="42"/>
  <c r="D232" i="42"/>
  <c r="C232" i="42" s="1"/>
  <c r="C269" i="42"/>
  <c r="C275" i="42" s="1"/>
  <c r="C274" i="42" s="1"/>
  <c r="H21" i="41"/>
  <c r="H275" i="41" s="1"/>
  <c r="H274" i="41" s="1"/>
  <c r="C41" i="41"/>
  <c r="K153" i="41"/>
  <c r="K152" i="41" s="1"/>
  <c r="K75" i="41" s="1"/>
  <c r="K52" i="41" s="1"/>
  <c r="I160" i="41"/>
  <c r="H175" i="41"/>
  <c r="C269" i="41"/>
  <c r="K275" i="42"/>
  <c r="K274" i="42" s="1"/>
  <c r="K20" i="42"/>
  <c r="C31" i="42"/>
  <c r="F26" i="42"/>
  <c r="F53" i="42"/>
  <c r="H70" i="42"/>
  <c r="I69" i="42"/>
  <c r="H69" i="42" s="1"/>
  <c r="C77" i="42"/>
  <c r="E76" i="42"/>
  <c r="H80" i="42"/>
  <c r="F83" i="42"/>
  <c r="F120" i="42"/>
  <c r="J156" i="42"/>
  <c r="H162" i="42"/>
  <c r="J161" i="42"/>
  <c r="J160" i="42" s="1"/>
  <c r="H188" i="42"/>
  <c r="J187" i="42"/>
  <c r="J182" i="42" s="1"/>
  <c r="C208" i="42"/>
  <c r="C241" i="42"/>
  <c r="D240" i="42"/>
  <c r="C240" i="42" s="1"/>
  <c r="L240" i="42"/>
  <c r="H240" i="42" s="1"/>
  <c r="H266" i="42"/>
  <c r="I265" i="42"/>
  <c r="H265" i="42" s="1"/>
  <c r="C265" i="42"/>
  <c r="H67" i="43"/>
  <c r="L53" i="43"/>
  <c r="L52" i="43" s="1"/>
  <c r="L51" i="43" s="1"/>
  <c r="L50" i="43" s="1"/>
  <c r="C161" i="41"/>
  <c r="C175" i="41"/>
  <c r="H179" i="41"/>
  <c r="I178" i="41"/>
  <c r="H178" i="41" s="1"/>
  <c r="K187" i="41"/>
  <c r="K182" i="41" s="1"/>
  <c r="H188" i="41"/>
  <c r="H241" i="41"/>
  <c r="I240" i="41"/>
  <c r="H240" i="41" s="1"/>
  <c r="J262" i="41"/>
  <c r="K253" i="41"/>
  <c r="K252" i="41" s="1"/>
  <c r="H267" i="41"/>
  <c r="I266" i="41"/>
  <c r="G275" i="42"/>
  <c r="G274" i="42" s="1"/>
  <c r="G20" i="42"/>
  <c r="H45" i="42"/>
  <c r="L20" i="42"/>
  <c r="C138" i="42"/>
  <c r="F161" i="42"/>
  <c r="F160" i="42" s="1"/>
  <c r="C166" i="42"/>
  <c r="C214" i="42"/>
  <c r="J253" i="42"/>
  <c r="J252" i="42" s="1"/>
  <c r="I262" i="42"/>
  <c r="H27" i="43"/>
  <c r="K26" i="43"/>
  <c r="L273" i="43"/>
  <c r="H45" i="43"/>
  <c r="L20" i="43"/>
  <c r="K161" i="41"/>
  <c r="K160" i="41" s="1"/>
  <c r="H162" i="41"/>
  <c r="C179" i="41"/>
  <c r="E178" i="41"/>
  <c r="C178" i="41" s="1"/>
  <c r="C183" i="41"/>
  <c r="H183" i="41"/>
  <c r="I182" i="41"/>
  <c r="G187" i="41"/>
  <c r="G182" i="41" s="1"/>
  <c r="K212" i="41"/>
  <c r="K211" i="41" s="1"/>
  <c r="H219" i="41"/>
  <c r="I212" i="41"/>
  <c r="H233" i="41"/>
  <c r="I232" i="41"/>
  <c r="H232" i="41" s="1"/>
  <c r="C241" i="41"/>
  <c r="E240" i="41"/>
  <c r="C240" i="41" s="1"/>
  <c r="C267" i="41"/>
  <c r="E266" i="41"/>
  <c r="L272" i="41"/>
  <c r="D55" i="42"/>
  <c r="H61" i="42"/>
  <c r="J58" i="42"/>
  <c r="J54" i="42" s="1"/>
  <c r="J53" i="42" s="1"/>
  <c r="C85" i="42"/>
  <c r="D83" i="42"/>
  <c r="L83" i="42"/>
  <c r="L75" i="42" s="1"/>
  <c r="H98" i="42"/>
  <c r="I91" i="42"/>
  <c r="C161" i="42"/>
  <c r="D160" i="42"/>
  <c r="C160" i="42" s="1"/>
  <c r="L160" i="42"/>
  <c r="C175" i="42"/>
  <c r="D174" i="42"/>
  <c r="C174" i="42" s="1"/>
  <c r="L174" i="42"/>
  <c r="H174" i="42" s="1"/>
  <c r="H178" i="42"/>
  <c r="H212" i="42"/>
  <c r="J211" i="42"/>
  <c r="G211" i="42"/>
  <c r="K211" i="42"/>
  <c r="K181" i="42" s="1"/>
  <c r="K51" i="42" s="1"/>
  <c r="H232" i="42"/>
  <c r="C41" i="42"/>
  <c r="C45" i="42"/>
  <c r="I134" i="42"/>
  <c r="H134" i="42" s="1"/>
  <c r="H21" i="43"/>
  <c r="G53" i="43"/>
  <c r="K53" i="43"/>
  <c r="D76" i="43"/>
  <c r="G83" i="43"/>
  <c r="F120" i="43"/>
  <c r="H250" i="42"/>
  <c r="L252" i="42"/>
  <c r="C55" i="43"/>
  <c r="D54" i="43"/>
  <c r="C77" i="43"/>
  <c r="H85" i="43"/>
  <c r="I83" i="43"/>
  <c r="H83" i="43" s="1"/>
  <c r="H114" i="43"/>
  <c r="C175" i="43"/>
  <c r="C233" i="43"/>
  <c r="E232" i="43"/>
  <c r="C232" i="43" s="1"/>
  <c r="H274" i="42"/>
  <c r="K275" i="43"/>
  <c r="K274" i="43" s="1"/>
  <c r="K20" i="43"/>
  <c r="C31" i="43"/>
  <c r="F26" i="43"/>
  <c r="H77" i="43"/>
  <c r="J76" i="43"/>
  <c r="E83" i="43"/>
  <c r="C85" i="43"/>
  <c r="H121" i="43"/>
  <c r="I120" i="43"/>
  <c r="C269" i="43"/>
  <c r="C275" i="43" s="1"/>
  <c r="C274" i="43" s="1"/>
  <c r="E274" i="44"/>
  <c r="C41" i="43"/>
  <c r="I58" i="43"/>
  <c r="I160" i="43"/>
  <c r="H183" i="43"/>
  <c r="I182" i="43"/>
  <c r="G187" i="43"/>
  <c r="G182" i="43" s="1"/>
  <c r="H250" i="43"/>
  <c r="H267" i="43"/>
  <c r="I266" i="43"/>
  <c r="K275" i="44"/>
  <c r="K274" i="44" s="1"/>
  <c r="K20" i="44"/>
  <c r="C80" i="44"/>
  <c r="D76" i="44"/>
  <c r="C91" i="44"/>
  <c r="D83" i="44"/>
  <c r="H188" i="44"/>
  <c r="J187" i="44"/>
  <c r="J182" i="44" s="1"/>
  <c r="H138" i="43"/>
  <c r="C161" i="43"/>
  <c r="H179" i="43"/>
  <c r="I178" i="43"/>
  <c r="H178" i="43" s="1"/>
  <c r="C183" i="43"/>
  <c r="E182" i="43"/>
  <c r="H187" i="43"/>
  <c r="H188" i="43"/>
  <c r="H216" i="43"/>
  <c r="H219" i="43"/>
  <c r="I212" i="43"/>
  <c r="H241" i="43"/>
  <c r="I240" i="43"/>
  <c r="H240" i="43" s="1"/>
  <c r="J262" i="43"/>
  <c r="K253" i="43"/>
  <c r="K252" i="43" s="1"/>
  <c r="C267" i="43"/>
  <c r="E266" i="43"/>
  <c r="L272" i="43"/>
  <c r="G20" i="44"/>
  <c r="C20" i="44" s="1"/>
  <c r="G275" i="44"/>
  <c r="G274" i="44" s="1"/>
  <c r="H74" i="44"/>
  <c r="I69" i="44"/>
  <c r="J156" i="43"/>
  <c r="K153" i="43"/>
  <c r="K152" i="43" s="1"/>
  <c r="K75" i="43" s="1"/>
  <c r="K161" i="43"/>
  <c r="K160" i="43" s="1"/>
  <c r="H162" i="43"/>
  <c r="H175" i="43"/>
  <c r="I174" i="43"/>
  <c r="H174" i="43" s="1"/>
  <c r="C179" i="43"/>
  <c r="E178" i="43"/>
  <c r="C178" i="43" s="1"/>
  <c r="C219" i="43"/>
  <c r="E212" i="43"/>
  <c r="H233" i="43"/>
  <c r="I232" i="43"/>
  <c r="H232" i="43" s="1"/>
  <c r="C241" i="43"/>
  <c r="E240" i="43"/>
  <c r="C240" i="43" s="1"/>
  <c r="H269" i="43"/>
  <c r="I274" i="44"/>
  <c r="H55" i="44"/>
  <c r="J54" i="44"/>
  <c r="H121" i="44"/>
  <c r="I120" i="44"/>
  <c r="H120" i="44" s="1"/>
  <c r="I156" i="44"/>
  <c r="J153" i="44"/>
  <c r="J152" i="44" s="1"/>
  <c r="F20" i="44"/>
  <c r="H21" i="44"/>
  <c r="F54" i="44"/>
  <c r="F53" i="44" s="1"/>
  <c r="C55" i="44"/>
  <c r="H77" i="44"/>
  <c r="J76" i="44"/>
  <c r="I83" i="44"/>
  <c r="C121" i="44"/>
  <c r="E120" i="44"/>
  <c r="H126" i="44"/>
  <c r="H138" i="44"/>
  <c r="C147" i="44"/>
  <c r="D120" i="44"/>
  <c r="C120" i="44" s="1"/>
  <c r="C162" i="44"/>
  <c r="C179" i="44"/>
  <c r="D178" i="44"/>
  <c r="C178" i="44" s="1"/>
  <c r="C208" i="44"/>
  <c r="H208" i="44"/>
  <c r="I187" i="44"/>
  <c r="I212" i="44"/>
  <c r="H219" i="44"/>
  <c r="C232" i="44"/>
  <c r="D211" i="44"/>
  <c r="H269" i="44"/>
  <c r="C69" i="44"/>
  <c r="D67" i="44"/>
  <c r="C67" i="44" s="1"/>
  <c r="F76" i="44"/>
  <c r="C77" i="44"/>
  <c r="H99" i="44"/>
  <c r="K83" i="44"/>
  <c r="H134" i="44"/>
  <c r="C161" i="44"/>
  <c r="D160" i="44"/>
  <c r="C160" i="44" s="1"/>
  <c r="H162" i="44"/>
  <c r="J161" i="44"/>
  <c r="C175" i="44"/>
  <c r="D174" i="44"/>
  <c r="C174" i="44" s="1"/>
  <c r="C266" i="44"/>
  <c r="E265" i="44"/>
  <c r="C265" i="44" s="1"/>
  <c r="H267" i="44"/>
  <c r="D53" i="44"/>
  <c r="E83" i="44"/>
  <c r="C85" i="44"/>
  <c r="C183" i="44"/>
  <c r="D182" i="44"/>
  <c r="L182" i="44"/>
  <c r="L181" i="44" s="1"/>
  <c r="C212" i="44"/>
  <c r="E211" i="44"/>
  <c r="K212" i="44"/>
  <c r="K232" i="44"/>
  <c r="H232" i="44" s="1"/>
  <c r="H233" i="44"/>
  <c r="G240" i="44"/>
  <c r="G211" i="44" s="1"/>
  <c r="H266" i="44"/>
  <c r="I265" i="44"/>
  <c r="H265" i="44" s="1"/>
  <c r="C54" i="44" l="1"/>
  <c r="L75" i="44"/>
  <c r="L52" i="44" s="1"/>
  <c r="J253" i="44"/>
  <c r="J252" i="44" s="1"/>
  <c r="I262" i="44"/>
  <c r="J181" i="44"/>
  <c r="L51" i="44"/>
  <c r="K75" i="44"/>
  <c r="K52" i="44" s="1"/>
  <c r="E174" i="43"/>
  <c r="C174" i="43" s="1"/>
  <c r="C83" i="43"/>
  <c r="L52" i="42"/>
  <c r="L51" i="42" s="1"/>
  <c r="L50" i="42" s="1"/>
  <c r="L211" i="42"/>
  <c r="L181" i="42" s="1"/>
  <c r="D182" i="42"/>
  <c r="H211" i="42"/>
  <c r="H58" i="42"/>
  <c r="L272" i="42"/>
  <c r="H161" i="42"/>
  <c r="C83" i="41"/>
  <c r="E174" i="41"/>
  <c r="C174" i="41" s="1"/>
  <c r="H161" i="41"/>
  <c r="C55" i="41"/>
  <c r="H156" i="41"/>
  <c r="G156" i="41" s="1"/>
  <c r="I153" i="41"/>
  <c r="I120" i="40"/>
  <c r="K52" i="40"/>
  <c r="C20" i="40"/>
  <c r="H161" i="40"/>
  <c r="C174" i="40"/>
  <c r="L272" i="39"/>
  <c r="J153" i="39"/>
  <c r="J152" i="39" s="1"/>
  <c r="J75" i="39" s="1"/>
  <c r="J52" i="39" s="1"/>
  <c r="I156" i="39"/>
  <c r="D174" i="38"/>
  <c r="C174" i="38" s="1"/>
  <c r="H26" i="38"/>
  <c r="K20" i="38"/>
  <c r="C275" i="38"/>
  <c r="C274" i="38" s="1"/>
  <c r="C265" i="37"/>
  <c r="L75" i="37"/>
  <c r="L52" i="37" s="1"/>
  <c r="C266" i="37"/>
  <c r="C26" i="37"/>
  <c r="F20" i="37"/>
  <c r="H275" i="36"/>
  <c r="H274" i="36" s="1"/>
  <c r="C275" i="36"/>
  <c r="C274" i="36" s="1"/>
  <c r="K75" i="36"/>
  <c r="K52" i="36" s="1"/>
  <c r="C54" i="36"/>
  <c r="D182" i="36"/>
  <c r="C83" i="36"/>
  <c r="H174" i="35"/>
  <c r="H266" i="35"/>
  <c r="I262" i="35"/>
  <c r="J253" i="35"/>
  <c r="J252" i="35" s="1"/>
  <c r="J181" i="35" s="1"/>
  <c r="C240" i="35"/>
  <c r="K50" i="42"/>
  <c r="K273" i="42"/>
  <c r="L273" i="42"/>
  <c r="L50" i="39"/>
  <c r="L273" i="39"/>
  <c r="L272" i="35"/>
  <c r="L52" i="35"/>
  <c r="L51" i="35" s="1"/>
  <c r="L50" i="44"/>
  <c r="L273" i="44"/>
  <c r="J75" i="35"/>
  <c r="H212" i="44"/>
  <c r="I211" i="44"/>
  <c r="K272" i="43"/>
  <c r="H182" i="41"/>
  <c r="C182" i="42"/>
  <c r="H160" i="42"/>
  <c r="C212" i="40"/>
  <c r="E211" i="40"/>
  <c r="C211" i="40" s="1"/>
  <c r="C83" i="38"/>
  <c r="J265" i="37"/>
  <c r="H265" i="37" s="1"/>
  <c r="H266" i="37"/>
  <c r="L181" i="37"/>
  <c r="L51" i="37" s="1"/>
  <c r="C182" i="36"/>
  <c r="J153" i="35"/>
  <c r="J152" i="35" s="1"/>
  <c r="I156" i="35"/>
  <c r="K211" i="44"/>
  <c r="C182" i="44"/>
  <c r="C240" i="44"/>
  <c r="C211" i="44"/>
  <c r="I182" i="44"/>
  <c r="H187" i="44"/>
  <c r="H83" i="44"/>
  <c r="H69" i="44"/>
  <c r="I67" i="44"/>
  <c r="I262" i="43"/>
  <c r="J253" i="43"/>
  <c r="J252" i="43" s="1"/>
  <c r="C182" i="43"/>
  <c r="C83" i="44"/>
  <c r="L272" i="44"/>
  <c r="H275" i="43"/>
  <c r="H274" i="43" s="1"/>
  <c r="K272" i="42"/>
  <c r="I174" i="41"/>
  <c r="H174" i="41" s="1"/>
  <c r="C212" i="42"/>
  <c r="D211" i="42"/>
  <c r="C211" i="42" s="1"/>
  <c r="H187" i="42"/>
  <c r="H187" i="41"/>
  <c r="H182" i="40"/>
  <c r="C120" i="43"/>
  <c r="H54" i="41"/>
  <c r="I53" i="41"/>
  <c r="H266" i="40"/>
  <c r="I265" i="40"/>
  <c r="H265" i="40" s="1"/>
  <c r="C54" i="40"/>
  <c r="D53" i="40"/>
  <c r="H275" i="39"/>
  <c r="H274" i="39" s="1"/>
  <c r="L273" i="41"/>
  <c r="H266" i="39"/>
  <c r="J265" i="39"/>
  <c r="H265" i="39" s="1"/>
  <c r="C120" i="42"/>
  <c r="H212" i="40"/>
  <c r="I211" i="40"/>
  <c r="H211" i="40" s="1"/>
  <c r="D182" i="39"/>
  <c r="C266" i="38"/>
  <c r="D265" i="38"/>
  <c r="C265" i="38" s="1"/>
  <c r="C182" i="38"/>
  <c r="J262" i="36"/>
  <c r="K253" i="36"/>
  <c r="K252" i="36" s="1"/>
  <c r="K272" i="36" s="1"/>
  <c r="H187" i="36"/>
  <c r="I182" i="36"/>
  <c r="H26" i="36"/>
  <c r="K20" i="36"/>
  <c r="J262" i="37"/>
  <c r="K253" i="37"/>
  <c r="K252" i="37" s="1"/>
  <c r="H153" i="36"/>
  <c r="I152" i="36"/>
  <c r="H152" i="36" s="1"/>
  <c r="C160" i="38"/>
  <c r="C187" i="37"/>
  <c r="D182" i="37"/>
  <c r="D53" i="37"/>
  <c r="C20" i="37"/>
  <c r="L181" i="36"/>
  <c r="L51" i="36" s="1"/>
  <c r="C76" i="36"/>
  <c r="H212" i="35"/>
  <c r="I211" i="35"/>
  <c r="H76" i="35"/>
  <c r="J156" i="37"/>
  <c r="K153" i="37"/>
  <c r="K152" i="37" s="1"/>
  <c r="C20" i="36"/>
  <c r="I156" i="43"/>
  <c r="J153" i="43"/>
  <c r="J152" i="43" s="1"/>
  <c r="J75" i="43" s="1"/>
  <c r="J52" i="43" s="1"/>
  <c r="H212" i="43"/>
  <c r="I211" i="43"/>
  <c r="H211" i="43" s="1"/>
  <c r="I54" i="43"/>
  <c r="H58" i="43"/>
  <c r="I83" i="42"/>
  <c r="H83" i="42" s="1"/>
  <c r="H91" i="42"/>
  <c r="C55" i="42"/>
  <c r="D54" i="42"/>
  <c r="H266" i="41"/>
  <c r="I265" i="41"/>
  <c r="H265" i="41" s="1"/>
  <c r="C76" i="42"/>
  <c r="C275" i="41"/>
  <c r="C274" i="41" s="1"/>
  <c r="H187" i="38"/>
  <c r="J182" i="38"/>
  <c r="K75" i="37"/>
  <c r="K52" i="37" s="1"/>
  <c r="C67" i="35"/>
  <c r="D53" i="35"/>
  <c r="H120" i="37"/>
  <c r="G75" i="36"/>
  <c r="G52" i="36" s="1"/>
  <c r="L272" i="37"/>
  <c r="E265" i="43"/>
  <c r="C265" i="43" s="1"/>
  <c r="C266" i="43"/>
  <c r="H160" i="43"/>
  <c r="C26" i="43"/>
  <c r="K181" i="43"/>
  <c r="C76" i="43"/>
  <c r="C266" i="41"/>
  <c r="E265" i="41"/>
  <c r="C265" i="41" s="1"/>
  <c r="K272" i="41"/>
  <c r="J181" i="42"/>
  <c r="H182" i="42"/>
  <c r="H91" i="41"/>
  <c r="I83" i="41"/>
  <c r="H83" i="41" s="1"/>
  <c r="C83" i="40"/>
  <c r="H76" i="41"/>
  <c r="H120" i="40"/>
  <c r="H54" i="42"/>
  <c r="J52" i="41"/>
  <c r="I156" i="40"/>
  <c r="J153" i="40"/>
  <c r="J152" i="40" s="1"/>
  <c r="J75" i="40" s="1"/>
  <c r="J52" i="40" s="1"/>
  <c r="C120" i="40"/>
  <c r="C187" i="38"/>
  <c r="K181" i="40"/>
  <c r="K52" i="39"/>
  <c r="C212" i="39"/>
  <c r="D211" i="39"/>
  <c r="C211" i="39" s="1"/>
  <c r="C76" i="41"/>
  <c r="L273" i="40"/>
  <c r="C76" i="39"/>
  <c r="C54" i="38"/>
  <c r="D53" i="38"/>
  <c r="J211" i="37"/>
  <c r="H211" i="37" s="1"/>
  <c r="H212" i="37"/>
  <c r="H54" i="37"/>
  <c r="I53" i="37"/>
  <c r="C211" i="35"/>
  <c r="C212" i="38"/>
  <c r="D211" i="38"/>
  <c r="C211" i="38" s="1"/>
  <c r="C161" i="37"/>
  <c r="D160" i="37"/>
  <c r="C160" i="37" s="1"/>
  <c r="C91" i="37"/>
  <c r="D83" i="37"/>
  <c r="I53" i="39"/>
  <c r="H187" i="37"/>
  <c r="H174" i="36"/>
  <c r="C53" i="36"/>
  <c r="H161" i="35"/>
  <c r="I160" i="35"/>
  <c r="H160" i="35" s="1"/>
  <c r="C211" i="36"/>
  <c r="F156" i="36"/>
  <c r="G153" i="36"/>
  <c r="G152" i="36" s="1"/>
  <c r="H187" i="39"/>
  <c r="I182" i="39"/>
  <c r="C161" i="38"/>
  <c r="H76" i="38"/>
  <c r="F211" i="37"/>
  <c r="H76" i="37"/>
  <c r="H161" i="36"/>
  <c r="I160" i="36"/>
  <c r="H160" i="36" s="1"/>
  <c r="D160" i="35"/>
  <c r="C160" i="35" s="1"/>
  <c r="C161" i="35"/>
  <c r="H69" i="35"/>
  <c r="I67" i="35"/>
  <c r="L211" i="38"/>
  <c r="H211" i="38" s="1"/>
  <c r="H120" i="35"/>
  <c r="K53" i="38"/>
  <c r="K52" i="38" s="1"/>
  <c r="K51" i="38" s="1"/>
  <c r="H182" i="43"/>
  <c r="H212" i="41"/>
  <c r="I211" i="41"/>
  <c r="H211" i="41" s="1"/>
  <c r="H26" i="43"/>
  <c r="I156" i="38"/>
  <c r="J153" i="38"/>
  <c r="J152" i="38" s="1"/>
  <c r="J75" i="38" s="1"/>
  <c r="J52" i="38" s="1"/>
  <c r="C26" i="41"/>
  <c r="H161" i="44"/>
  <c r="J160" i="44"/>
  <c r="H160" i="44" s="1"/>
  <c r="J75" i="44"/>
  <c r="H76" i="44"/>
  <c r="C53" i="44"/>
  <c r="H275" i="44"/>
  <c r="H274" i="44" s="1"/>
  <c r="H156" i="44"/>
  <c r="G156" i="44" s="1"/>
  <c r="I153" i="44"/>
  <c r="J53" i="44"/>
  <c r="J52" i="44" s="1"/>
  <c r="J51" i="44" s="1"/>
  <c r="H54" i="44"/>
  <c r="C212" i="43"/>
  <c r="E211" i="43"/>
  <c r="C211" i="43" s="1"/>
  <c r="C76" i="44"/>
  <c r="H266" i="43"/>
  <c r="I265" i="43"/>
  <c r="H265" i="43" s="1"/>
  <c r="H161" i="43"/>
  <c r="F20" i="43"/>
  <c r="C20" i="43" s="1"/>
  <c r="H120" i="43"/>
  <c r="H76" i="43"/>
  <c r="C54" i="43"/>
  <c r="D53" i="43"/>
  <c r="C187" i="43"/>
  <c r="K52" i="43"/>
  <c r="K51" i="43" s="1"/>
  <c r="K50" i="43" s="1"/>
  <c r="I120" i="42"/>
  <c r="H120" i="42" s="1"/>
  <c r="C83" i="42"/>
  <c r="H262" i="42"/>
  <c r="G262" i="42" s="1"/>
  <c r="I253" i="42"/>
  <c r="I67" i="42"/>
  <c r="I262" i="41"/>
  <c r="J253" i="41"/>
  <c r="J252" i="41" s="1"/>
  <c r="K181" i="41"/>
  <c r="K51" i="41" s="1"/>
  <c r="I156" i="42"/>
  <c r="J153" i="42"/>
  <c r="J152" i="42" s="1"/>
  <c r="J75" i="42" s="1"/>
  <c r="J52" i="42" s="1"/>
  <c r="J51" i="42" s="1"/>
  <c r="C26" i="42"/>
  <c r="F20" i="42"/>
  <c r="C20" i="42" s="1"/>
  <c r="C187" i="41"/>
  <c r="H160" i="41"/>
  <c r="H76" i="42"/>
  <c r="C212" i="41"/>
  <c r="E211" i="41"/>
  <c r="C182" i="41"/>
  <c r="I262" i="40"/>
  <c r="J253" i="40"/>
  <c r="J252" i="40" s="1"/>
  <c r="H120" i="41"/>
  <c r="C54" i="41"/>
  <c r="D53" i="41"/>
  <c r="I54" i="40"/>
  <c r="H58" i="40"/>
  <c r="C266" i="40"/>
  <c r="C187" i="40"/>
  <c r="H76" i="40"/>
  <c r="J211" i="39"/>
  <c r="H212" i="39"/>
  <c r="K26" i="40"/>
  <c r="H36" i="40"/>
  <c r="H161" i="39"/>
  <c r="I160" i="39"/>
  <c r="H160" i="39" s="1"/>
  <c r="C53" i="39"/>
  <c r="H262" i="38"/>
  <c r="G262" i="38" s="1"/>
  <c r="I253" i="38"/>
  <c r="H212" i="38"/>
  <c r="C182" i="40"/>
  <c r="J262" i="39"/>
  <c r="K253" i="39"/>
  <c r="K252" i="39" s="1"/>
  <c r="K272" i="39" s="1"/>
  <c r="H58" i="36"/>
  <c r="I54" i="36"/>
  <c r="C187" i="35"/>
  <c r="E182" i="35"/>
  <c r="H83" i="39"/>
  <c r="H54" i="39"/>
  <c r="H182" i="37"/>
  <c r="H212" i="36"/>
  <c r="J211" i="36"/>
  <c r="C161" i="36"/>
  <c r="E160" i="36"/>
  <c r="C160" i="36" s="1"/>
  <c r="H187" i="35"/>
  <c r="I182" i="35"/>
  <c r="C54" i="37"/>
  <c r="E53" i="37"/>
  <c r="C212" i="36"/>
  <c r="C212" i="37"/>
  <c r="D211" i="37"/>
  <c r="C211" i="37" s="1"/>
  <c r="C275" i="37"/>
  <c r="C274" i="37" s="1"/>
  <c r="H83" i="36"/>
  <c r="J52" i="36"/>
  <c r="H265" i="35"/>
  <c r="K211" i="35"/>
  <c r="K272" i="35" s="1"/>
  <c r="H161" i="38"/>
  <c r="J160" i="38"/>
  <c r="H160" i="38" s="1"/>
  <c r="H266" i="36"/>
  <c r="J265" i="36"/>
  <c r="H265" i="36" s="1"/>
  <c r="H262" i="44" l="1"/>
  <c r="G262" i="44" s="1"/>
  <c r="I253" i="44"/>
  <c r="I152" i="41"/>
  <c r="H153" i="41"/>
  <c r="F156" i="41"/>
  <c r="G153" i="41"/>
  <c r="G152" i="41" s="1"/>
  <c r="G75" i="41" s="1"/>
  <c r="G52" i="41" s="1"/>
  <c r="K51" i="40"/>
  <c r="K50" i="40" s="1"/>
  <c r="H156" i="39"/>
  <c r="G156" i="39" s="1"/>
  <c r="I153" i="39"/>
  <c r="K272" i="38"/>
  <c r="I75" i="36"/>
  <c r="H75" i="36" s="1"/>
  <c r="I253" i="35"/>
  <c r="H262" i="35"/>
  <c r="G262" i="35" s="1"/>
  <c r="K181" i="35"/>
  <c r="K51" i="35" s="1"/>
  <c r="K50" i="35" s="1"/>
  <c r="J24" i="42"/>
  <c r="J20" i="42" s="1"/>
  <c r="J50" i="42"/>
  <c r="K273" i="35"/>
  <c r="K50" i="41"/>
  <c r="K273" i="41"/>
  <c r="H262" i="41"/>
  <c r="G262" i="41" s="1"/>
  <c r="I253" i="41"/>
  <c r="H156" i="38"/>
  <c r="G156" i="38" s="1"/>
  <c r="I153" i="38"/>
  <c r="H67" i="35"/>
  <c r="I53" i="35"/>
  <c r="H182" i="38"/>
  <c r="J181" i="38"/>
  <c r="J51" i="38" s="1"/>
  <c r="C54" i="42"/>
  <c r="D53" i="42"/>
  <c r="C53" i="37"/>
  <c r="I262" i="37"/>
  <c r="J253" i="37"/>
  <c r="J252" i="37" s="1"/>
  <c r="C53" i="40"/>
  <c r="H53" i="41"/>
  <c r="J272" i="43"/>
  <c r="J181" i="43"/>
  <c r="J51" i="43" s="1"/>
  <c r="H182" i="44"/>
  <c r="H156" i="35"/>
  <c r="G156" i="35" s="1"/>
  <c r="I153" i="35"/>
  <c r="K181" i="36"/>
  <c r="K51" i="36" s="1"/>
  <c r="L50" i="35"/>
  <c r="L273" i="35"/>
  <c r="H211" i="36"/>
  <c r="I53" i="36"/>
  <c r="H54" i="36"/>
  <c r="I262" i="39"/>
  <c r="J253" i="39"/>
  <c r="J252" i="39" s="1"/>
  <c r="J272" i="39" s="1"/>
  <c r="J181" i="39"/>
  <c r="J51" i="39" s="1"/>
  <c r="H211" i="39"/>
  <c r="C53" i="41"/>
  <c r="H262" i="40"/>
  <c r="G262" i="40" s="1"/>
  <c r="I253" i="40"/>
  <c r="H156" i="42"/>
  <c r="G156" i="42" s="1"/>
  <c r="I153" i="42"/>
  <c r="H67" i="42"/>
  <c r="I53" i="42"/>
  <c r="I152" i="44"/>
  <c r="H153" i="44"/>
  <c r="K50" i="38"/>
  <c r="K273" i="38"/>
  <c r="C53" i="38"/>
  <c r="H54" i="43"/>
  <c r="I53" i="43"/>
  <c r="H156" i="43"/>
  <c r="G156" i="43" s="1"/>
  <c r="I153" i="43"/>
  <c r="H211" i="35"/>
  <c r="L50" i="36"/>
  <c r="L273" i="36"/>
  <c r="I262" i="36"/>
  <c r="J253" i="36"/>
  <c r="J252" i="36" s="1"/>
  <c r="J272" i="36" s="1"/>
  <c r="C182" i="39"/>
  <c r="H262" i="43"/>
  <c r="G262" i="43" s="1"/>
  <c r="I253" i="43"/>
  <c r="H211" i="44"/>
  <c r="H54" i="40"/>
  <c r="I53" i="40"/>
  <c r="C83" i="37"/>
  <c r="I252" i="38"/>
  <c r="H253" i="38"/>
  <c r="K273" i="40"/>
  <c r="H26" i="40"/>
  <c r="K20" i="40"/>
  <c r="H253" i="42"/>
  <c r="I252" i="42"/>
  <c r="C53" i="43"/>
  <c r="G153" i="44"/>
  <c r="G152" i="44" s="1"/>
  <c r="G75" i="44" s="1"/>
  <c r="F156" i="44"/>
  <c r="F153" i="36"/>
  <c r="F152" i="36" s="1"/>
  <c r="F75" i="36" s="1"/>
  <c r="F52" i="36" s="1"/>
  <c r="E156" i="36"/>
  <c r="H53" i="39"/>
  <c r="C53" i="35"/>
  <c r="I156" i="37"/>
  <c r="J153" i="37"/>
  <c r="J152" i="37" s="1"/>
  <c r="J75" i="37" s="1"/>
  <c r="J52" i="37" s="1"/>
  <c r="C182" i="37"/>
  <c r="H182" i="36"/>
  <c r="H67" i="44"/>
  <c r="I53" i="44"/>
  <c r="K181" i="44"/>
  <c r="K51" i="44" s="1"/>
  <c r="K272" i="44"/>
  <c r="H182" i="35"/>
  <c r="J272" i="40"/>
  <c r="J181" i="40"/>
  <c r="J51" i="40" s="1"/>
  <c r="J50" i="44"/>
  <c r="J24" i="44"/>
  <c r="J20" i="44" s="1"/>
  <c r="H53" i="37"/>
  <c r="C182" i="35"/>
  <c r="G253" i="38"/>
  <c r="G252" i="38" s="1"/>
  <c r="F262" i="38"/>
  <c r="K181" i="39"/>
  <c r="K51" i="39" s="1"/>
  <c r="C211" i="41"/>
  <c r="J272" i="41"/>
  <c r="J181" i="41"/>
  <c r="J51" i="41" s="1"/>
  <c r="G253" i="42"/>
  <c r="G252" i="42" s="1"/>
  <c r="F262" i="42"/>
  <c r="K273" i="43"/>
  <c r="L181" i="38"/>
  <c r="L51" i="38" s="1"/>
  <c r="L272" i="38"/>
  <c r="H182" i="39"/>
  <c r="J272" i="38"/>
  <c r="H156" i="40"/>
  <c r="G156" i="40" s="1"/>
  <c r="I153" i="40"/>
  <c r="J272" i="42"/>
  <c r="K181" i="37"/>
  <c r="K51" i="37" s="1"/>
  <c r="K272" i="37"/>
  <c r="H53" i="38"/>
  <c r="J272" i="44"/>
  <c r="J52" i="35"/>
  <c r="J51" i="35" s="1"/>
  <c r="J272" i="35"/>
  <c r="L50" i="37"/>
  <c r="L273" i="37"/>
  <c r="H253" i="44" l="1"/>
  <c r="I252" i="44"/>
  <c r="F262" i="44"/>
  <c r="G253" i="44"/>
  <c r="G252" i="44" s="1"/>
  <c r="G181" i="44" s="1"/>
  <c r="H152" i="41"/>
  <c r="I75" i="41"/>
  <c r="E156" i="41"/>
  <c r="F153" i="41"/>
  <c r="F152" i="41" s="1"/>
  <c r="F75" i="41" s="1"/>
  <c r="F52" i="41" s="1"/>
  <c r="H153" i="39"/>
  <c r="I152" i="39"/>
  <c r="F156" i="39"/>
  <c r="G153" i="39"/>
  <c r="G152" i="39" s="1"/>
  <c r="G75" i="39" s="1"/>
  <c r="G52" i="39" s="1"/>
  <c r="J272" i="37"/>
  <c r="F262" i="35"/>
  <c r="G253" i="35"/>
  <c r="G252" i="35" s="1"/>
  <c r="G181" i="35" s="1"/>
  <c r="H253" i="35"/>
  <c r="I252" i="35"/>
  <c r="K50" i="39"/>
  <c r="K273" i="39"/>
  <c r="J273" i="40"/>
  <c r="J24" i="40"/>
  <c r="J20" i="40" s="1"/>
  <c r="J50" i="40"/>
  <c r="J24" i="41"/>
  <c r="J20" i="41" s="1"/>
  <c r="J50" i="41"/>
  <c r="K50" i="37"/>
  <c r="K273" i="37"/>
  <c r="J273" i="43"/>
  <c r="J24" i="43"/>
  <c r="J20" i="43" s="1"/>
  <c r="J50" i="43"/>
  <c r="F253" i="42"/>
  <c r="F252" i="42" s="1"/>
  <c r="E262" i="42"/>
  <c r="G181" i="38"/>
  <c r="L50" i="38"/>
  <c r="L273" i="38"/>
  <c r="G52" i="44"/>
  <c r="G51" i="44" s="1"/>
  <c r="G272" i="44"/>
  <c r="H53" i="40"/>
  <c r="F262" i="43"/>
  <c r="G253" i="43"/>
  <c r="G252" i="43" s="1"/>
  <c r="F156" i="43"/>
  <c r="G153" i="43"/>
  <c r="G152" i="43" s="1"/>
  <c r="G75" i="43" s="1"/>
  <c r="G52" i="43" s="1"/>
  <c r="H53" i="42"/>
  <c r="I253" i="39"/>
  <c r="H262" i="39"/>
  <c r="G262" i="39" s="1"/>
  <c r="J181" i="36"/>
  <c r="J51" i="36" s="1"/>
  <c r="H153" i="35"/>
  <c r="I152" i="35"/>
  <c r="H53" i="35"/>
  <c r="H253" i="41"/>
  <c r="I252" i="41"/>
  <c r="J24" i="35"/>
  <c r="J20" i="35" s="1"/>
  <c r="J50" i="35"/>
  <c r="E262" i="38"/>
  <c r="F253" i="38"/>
  <c r="F252" i="38" s="1"/>
  <c r="J181" i="37"/>
  <c r="J273" i="44"/>
  <c r="K50" i="44"/>
  <c r="K273" i="44"/>
  <c r="J51" i="37"/>
  <c r="H252" i="38"/>
  <c r="I181" i="38"/>
  <c r="H181" i="38" s="1"/>
  <c r="H53" i="43"/>
  <c r="H253" i="40"/>
  <c r="I252" i="40"/>
  <c r="G153" i="35"/>
  <c r="G152" i="35" s="1"/>
  <c r="G75" i="35" s="1"/>
  <c r="F156" i="35"/>
  <c r="F262" i="41"/>
  <c r="G253" i="41"/>
  <c r="G252" i="41" s="1"/>
  <c r="H153" i="40"/>
  <c r="I152" i="40"/>
  <c r="H53" i="44"/>
  <c r="I153" i="37"/>
  <c r="H156" i="37"/>
  <c r="G156" i="37" s="1"/>
  <c r="I152" i="42"/>
  <c r="H153" i="42"/>
  <c r="F262" i="40"/>
  <c r="G253" i="40"/>
  <c r="G252" i="40" s="1"/>
  <c r="J24" i="39"/>
  <c r="J20" i="39" s="1"/>
  <c r="J50" i="39"/>
  <c r="H53" i="36"/>
  <c r="I52" i="36"/>
  <c r="C53" i="42"/>
  <c r="I152" i="38"/>
  <c r="H153" i="38"/>
  <c r="F156" i="40"/>
  <c r="G153" i="40"/>
  <c r="G152" i="40" s="1"/>
  <c r="G75" i="40" s="1"/>
  <c r="G52" i="40" s="1"/>
  <c r="G181" i="42"/>
  <c r="D156" i="36"/>
  <c r="E153" i="36"/>
  <c r="E152" i="36" s="1"/>
  <c r="E75" i="36" s="1"/>
  <c r="E52" i="36" s="1"/>
  <c r="E156" i="44"/>
  <c r="F153" i="44"/>
  <c r="F152" i="44" s="1"/>
  <c r="F75" i="44" s="1"/>
  <c r="H252" i="42"/>
  <c r="I181" i="42"/>
  <c r="H181" i="42" s="1"/>
  <c r="J50" i="38"/>
  <c r="J24" i="38"/>
  <c r="J20" i="38" s="1"/>
  <c r="H253" i="43"/>
  <c r="I252" i="43"/>
  <c r="I253" i="36"/>
  <c r="H262" i="36"/>
  <c r="G262" i="36" s="1"/>
  <c r="H153" i="43"/>
  <c r="I152" i="43"/>
  <c r="H152" i="44"/>
  <c r="I75" i="44"/>
  <c r="G153" i="42"/>
  <c r="G152" i="42" s="1"/>
  <c r="G75" i="42" s="1"/>
  <c r="G52" i="42" s="1"/>
  <c r="G51" i="42" s="1"/>
  <c r="F156" i="42"/>
  <c r="K50" i="36"/>
  <c r="K273" i="36"/>
  <c r="I253" i="37"/>
  <c r="H262" i="37"/>
  <c r="G262" i="37" s="1"/>
  <c r="G153" i="38"/>
  <c r="G152" i="38" s="1"/>
  <c r="G75" i="38" s="1"/>
  <c r="G52" i="38" s="1"/>
  <c r="G51" i="38" s="1"/>
  <c r="F156" i="38"/>
  <c r="J273" i="42"/>
  <c r="F253" i="44" l="1"/>
  <c r="F252" i="44" s="1"/>
  <c r="F181" i="44" s="1"/>
  <c r="E262" i="44"/>
  <c r="I181" i="44"/>
  <c r="H181" i="44" s="1"/>
  <c r="H252" i="44"/>
  <c r="E153" i="41"/>
  <c r="E152" i="41" s="1"/>
  <c r="E75" i="41" s="1"/>
  <c r="E52" i="41" s="1"/>
  <c r="D156" i="41"/>
  <c r="H75" i="41"/>
  <c r="I52" i="41"/>
  <c r="H52" i="41" s="1"/>
  <c r="H152" i="39"/>
  <c r="I75" i="39"/>
  <c r="F153" i="39"/>
  <c r="F152" i="39" s="1"/>
  <c r="F75" i="39" s="1"/>
  <c r="F52" i="39" s="1"/>
  <c r="E156" i="39"/>
  <c r="H252" i="35"/>
  <c r="I181" i="35"/>
  <c r="H181" i="35" s="1"/>
  <c r="F253" i="35"/>
  <c r="F252" i="35" s="1"/>
  <c r="F181" i="35" s="1"/>
  <c r="E262" i="35"/>
  <c r="G50" i="38"/>
  <c r="G273" i="38"/>
  <c r="H75" i="44"/>
  <c r="H272" i="44" s="1"/>
  <c r="I272" i="44"/>
  <c r="G272" i="41"/>
  <c r="G181" i="41"/>
  <c r="G51" i="41" s="1"/>
  <c r="H253" i="37"/>
  <c r="I252" i="37"/>
  <c r="H253" i="36"/>
  <c r="I252" i="36"/>
  <c r="I52" i="44"/>
  <c r="E262" i="41"/>
  <c r="F253" i="41"/>
  <c r="F252" i="41" s="1"/>
  <c r="H152" i="35"/>
  <c r="I75" i="35"/>
  <c r="H253" i="39"/>
  <c r="I252" i="39"/>
  <c r="E262" i="43"/>
  <c r="F253" i="43"/>
  <c r="F252" i="43" s="1"/>
  <c r="G272" i="38"/>
  <c r="E156" i="38"/>
  <c r="F153" i="38"/>
  <c r="F152" i="38" s="1"/>
  <c r="F75" i="38" s="1"/>
  <c r="F52" i="38" s="1"/>
  <c r="E156" i="42"/>
  <c r="F153" i="42"/>
  <c r="F152" i="42" s="1"/>
  <c r="F75" i="42" s="1"/>
  <c r="F52" i="42" s="1"/>
  <c r="H152" i="43"/>
  <c r="I75" i="43"/>
  <c r="I272" i="43" s="1"/>
  <c r="H252" i="43"/>
  <c r="I181" i="43"/>
  <c r="H181" i="43" s="1"/>
  <c r="J273" i="38"/>
  <c r="F52" i="44"/>
  <c r="F51" i="44" s="1"/>
  <c r="F272" i="44"/>
  <c r="E156" i="40"/>
  <c r="F153" i="40"/>
  <c r="F152" i="40" s="1"/>
  <c r="F75" i="40" s="1"/>
  <c r="F52" i="40" s="1"/>
  <c r="J273" i="39"/>
  <c r="E262" i="40"/>
  <c r="F253" i="40"/>
  <c r="F252" i="40" s="1"/>
  <c r="F156" i="37"/>
  <c r="G153" i="37"/>
  <c r="G152" i="37" s="1"/>
  <c r="G75" i="37" s="1"/>
  <c r="G52" i="37" s="1"/>
  <c r="H152" i="40"/>
  <c r="I75" i="40"/>
  <c r="I272" i="40" s="1"/>
  <c r="H252" i="40"/>
  <c r="I181" i="40"/>
  <c r="H181" i="40" s="1"/>
  <c r="F272" i="38"/>
  <c r="F181" i="38"/>
  <c r="J273" i="35"/>
  <c r="G50" i="42"/>
  <c r="G273" i="42"/>
  <c r="D156" i="44"/>
  <c r="E153" i="44"/>
  <c r="E152" i="44" s="1"/>
  <c r="E75" i="44" s="1"/>
  <c r="H152" i="38"/>
  <c r="I75" i="38"/>
  <c r="H153" i="37"/>
  <c r="I152" i="37"/>
  <c r="D262" i="38"/>
  <c r="E253" i="38"/>
  <c r="E252" i="38" s="1"/>
  <c r="H252" i="41"/>
  <c r="H272" i="41" s="1"/>
  <c r="I272" i="41"/>
  <c r="I181" i="41"/>
  <c r="J50" i="36"/>
  <c r="J24" i="36"/>
  <c r="J20" i="36" s="1"/>
  <c r="E156" i="43"/>
  <c r="F153" i="43"/>
  <c r="F152" i="43" s="1"/>
  <c r="F75" i="43" s="1"/>
  <c r="F52" i="43" s="1"/>
  <c r="D262" i="42"/>
  <c r="E253" i="42"/>
  <c r="E252" i="42" s="1"/>
  <c r="F262" i="37"/>
  <c r="G253" i="37"/>
  <c r="G252" i="37" s="1"/>
  <c r="F262" i="36"/>
  <c r="G253" i="36"/>
  <c r="G252" i="36" s="1"/>
  <c r="G272" i="42"/>
  <c r="H152" i="42"/>
  <c r="I75" i="42"/>
  <c r="F153" i="35"/>
  <c r="F152" i="35" s="1"/>
  <c r="F75" i="35" s="1"/>
  <c r="E156" i="35"/>
  <c r="F262" i="39"/>
  <c r="G253" i="39"/>
  <c r="G252" i="39" s="1"/>
  <c r="G272" i="43"/>
  <c r="G181" i="43"/>
  <c r="G51" i="43" s="1"/>
  <c r="F272" i="42"/>
  <c r="F181" i="42"/>
  <c r="J273" i="41"/>
  <c r="H52" i="36"/>
  <c r="C156" i="36"/>
  <c r="D153" i="36"/>
  <c r="G272" i="40"/>
  <c r="G181" i="40"/>
  <c r="G51" i="40" s="1"/>
  <c r="G52" i="35"/>
  <c r="G51" i="35" s="1"/>
  <c r="G272" i="35"/>
  <c r="J50" i="37"/>
  <c r="J24" i="37"/>
  <c r="J20" i="37" s="1"/>
  <c r="G273" i="44"/>
  <c r="G50" i="44"/>
  <c r="D262" i="44" l="1"/>
  <c r="E253" i="44"/>
  <c r="E252" i="44" s="1"/>
  <c r="E181" i="44" s="1"/>
  <c r="C156" i="41"/>
  <c r="D153" i="41"/>
  <c r="H75" i="39"/>
  <c r="I52" i="39"/>
  <c r="H52" i="39" s="1"/>
  <c r="D156" i="39"/>
  <c r="E153" i="39"/>
  <c r="E152" i="39" s="1"/>
  <c r="E75" i="39" s="1"/>
  <c r="E52" i="39" s="1"/>
  <c r="J273" i="37"/>
  <c r="D262" i="35"/>
  <c r="E253" i="35"/>
  <c r="E252" i="35" s="1"/>
  <c r="E181" i="35" s="1"/>
  <c r="G50" i="40"/>
  <c r="G273" i="40"/>
  <c r="G50" i="43"/>
  <c r="G273" i="43"/>
  <c r="D156" i="42"/>
  <c r="E153" i="42"/>
  <c r="E152" i="42" s="1"/>
  <c r="E75" i="42" s="1"/>
  <c r="E52" i="42" s="1"/>
  <c r="I51" i="44"/>
  <c r="H52" i="44"/>
  <c r="G50" i="35"/>
  <c r="G273" i="35"/>
  <c r="H152" i="37"/>
  <c r="I75" i="37"/>
  <c r="D156" i="35"/>
  <c r="E153" i="35"/>
  <c r="E152" i="35" s="1"/>
  <c r="E75" i="35" s="1"/>
  <c r="E262" i="37"/>
  <c r="F253" i="37"/>
  <c r="F252" i="37" s="1"/>
  <c r="D156" i="43"/>
  <c r="E153" i="43"/>
  <c r="E152" i="43" s="1"/>
  <c r="E75" i="43" s="1"/>
  <c r="E52" i="43" s="1"/>
  <c r="C156" i="44"/>
  <c r="D153" i="44"/>
  <c r="D262" i="40"/>
  <c r="E253" i="40"/>
  <c r="E252" i="40" s="1"/>
  <c r="F51" i="42"/>
  <c r="F51" i="38"/>
  <c r="D262" i="43"/>
  <c r="E253" i="43"/>
  <c r="E252" i="43" s="1"/>
  <c r="D262" i="41"/>
  <c r="E253" i="41"/>
  <c r="E252" i="41" s="1"/>
  <c r="F52" i="35"/>
  <c r="F51" i="35" s="1"/>
  <c r="F272" i="35"/>
  <c r="G50" i="41"/>
  <c r="G273" i="41"/>
  <c r="E181" i="42"/>
  <c r="E181" i="38"/>
  <c r="H75" i="35"/>
  <c r="H272" i="35" s="1"/>
  <c r="I272" i="35"/>
  <c r="I52" i="35"/>
  <c r="G272" i="39"/>
  <c r="G181" i="39"/>
  <c r="G51" i="39" s="1"/>
  <c r="H75" i="42"/>
  <c r="H272" i="42" s="1"/>
  <c r="I272" i="42"/>
  <c r="I52" i="42"/>
  <c r="E262" i="36"/>
  <c r="F253" i="36"/>
  <c r="F252" i="36" s="1"/>
  <c r="C262" i="42"/>
  <c r="D253" i="42"/>
  <c r="J273" i="36"/>
  <c r="H181" i="41"/>
  <c r="I51" i="41"/>
  <c r="C262" i="38"/>
  <c r="D253" i="38"/>
  <c r="E156" i="37"/>
  <c r="F153" i="37"/>
  <c r="F152" i="37" s="1"/>
  <c r="F75" i="37" s="1"/>
  <c r="F52" i="37" s="1"/>
  <c r="H75" i="43"/>
  <c r="H272" i="43" s="1"/>
  <c r="I52" i="43"/>
  <c r="D152" i="36"/>
  <c r="C153" i="36"/>
  <c r="G272" i="36"/>
  <c r="G181" i="36"/>
  <c r="G51" i="36" s="1"/>
  <c r="H75" i="38"/>
  <c r="H272" i="38" s="1"/>
  <c r="I52" i="38"/>
  <c r="I272" i="38"/>
  <c r="F50" i="44"/>
  <c r="F273" i="44"/>
  <c r="D156" i="38"/>
  <c r="E153" i="38"/>
  <c r="E152" i="38" s="1"/>
  <c r="E75" i="38" s="1"/>
  <c r="E52" i="38" s="1"/>
  <c r="H252" i="36"/>
  <c r="H272" i="36" s="1"/>
  <c r="I272" i="36"/>
  <c r="I181" i="36"/>
  <c r="E262" i="39"/>
  <c r="F253" i="39"/>
  <c r="F252" i="39" s="1"/>
  <c r="G181" i="37"/>
  <c r="G51" i="37" s="1"/>
  <c r="G272" i="37"/>
  <c r="E52" i="44"/>
  <c r="E272" i="44"/>
  <c r="H75" i="40"/>
  <c r="H272" i="40" s="1"/>
  <c r="I52" i="40"/>
  <c r="F272" i="40"/>
  <c r="F181" i="40"/>
  <c r="F51" i="40" s="1"/>
  <c r="D156" i="40"/>
  <c r="E153" i="40"/>
  <c r="E152" i="40" s="1"/>
  <c r="E75" i="40" s="1"/>
  <c r="E52" i="40" s="1"/>
  <c r="F272" i="43"/>
  <c r="F181" i="43"/>
  <c r="F51" i="43" s="1"/>
  <c r="H252" i="39"/>
  <c r="H272" i="39" s="1"/>
  <c r="I272" i="39"/>
  <c r="I181" i="39"/>
  <c r="F272" i="41"/>
  <c r="F181" i="41"/>
  <c r="F51" i="41" s="1"/>
  <c r="I181" i="37"/>
  <c r="H181" i="37" s="1"/>
  <c r="H252" i="37"/>
  <c r="I272" i="37"/>
  <c r="E51" i="44" l="1"/>
  <c r="C262" i="44"/>
  <c r="D253" i="44"/>
  <c r="E51" i="42"/>
  <c r="E273" i="42" s="1"/>
  <c r="E272" i="42"/>
  <c r="C153" i="41"/>
  <c r="D152" i="41"/>
  <c r="D153" i="39"/>
  <c r="C156" i="39"/>
  <c r="E51" i="38"/>
  <c r="D253" i="35"/>
  <c r="C262" i="35"/>
  <c r="G50" i="37"/>
  <c r="G273" i="37"/>
  <c r="F50" i="40"/>
  <c r="F273" i="40"/>
  <c r="F50" i="43"/>
  <c r="F273" i="43"/>
  <c r="D153" i="43"/>
  <c r="C156" i="43"/>
  <c r="F50" i="41"/>
  <c r="F273" i="41"/>
  <c r="F272" i="39"/>
  <c r="F181" i="39"/>
  <c r="F51" i="39" s="1"/>
  <c r="G50" i="36"/>
  <c r="G273" i="36"/>
  <c r="C253" i="38"/>
  <c r="D252" i="38"/>
  <c r="E253" i="36"/>
  <c r="E252" i="36" s="1"/>
  <c r="D262" i="36"/>
  <c r="G50" i="39"/>
  <c r="G273" i="39"/>
  <c r="E272" i="41"/>
  <c r="E181" i="41"/>
  <c r="E51" i="41" s="1"/>
  <c r="F50" i="38"/>
  <c r="F273" i="38"/>
  <c r="C153" i="44"/>
  <c r="D152" i="44"/>
  <c r="E51" i="43"/>
  <c r="E52" i="35"/>
  <c r="E51" i="35" s="1"/>
  <c r="E272" i="35"/>
  <c r="I273" i="44"/>
  <c r="H273" i="44" s="1"/>
  <c r="H51" i="44"/>
  <c r="I50" i="44"/>
  <c r="H50" i="44" s="1"/>
  <c r="I24" i="44"/>
  <c r="H52" i="42"/>
  <c r="I51" i="42"/>
  <c r="F50" i="42"/>
  <c r="F273" i="42"/>
  <c r="C156" i="35"/>
  <c r="D153" i="35"/>
  <c r="E50" i="42"/>
  <c r="E273" i="44"/>
  <c r="E50" i="44"/>
  <c r="E253" i="39"/>
  <c r="E252" i="39" s="1"/>
  <c r="D262" i="39"/>
  <c r="D252" i="42"/>
  <c r="C253" i="42"/>
  <c r="H181" i="36"/>
  <c r="I51" i="36"/>
  <c r="C156" i="38"/>
  <c r="D153" i="38"/>
  <c r="H52" i="38"/>
  <c r="I51" i="38"/>
  <c r="H52" i="43"/>
  <c r="I51" i="43"/>
  <c r="E153" i="37"/>
  <c r="E152" i="37" s="1"/>
  <c r="E75" i="37" s="1"/>
  <c r="E52" i="37" s="1"/>
  <c r="D156" i="37"/>
  <c r="I50" i="41"/>
  <c r="H50" i="41" s="1"/>
  <c r="I24" i="41"/>
  <c r="I273" i="41" s="1"/>
  <c r="H273" i="41" s="1"/>
  <c r="H51" i="41"/>
  <c r="H52" i="35"/>
  <c r="I51" i="35"/>
  <c r="E272" i="38"/>
  <c r="E272" i="43"/>
  <c r="E181" i="43"/>
  <c r="E272" i="40"/>
  <c r="E181" i="40"/>
  <c r="E51" i="40" s="1"/>
  <c r="F272" i="37"/>
  <c r="F181" i="37"/>
  <c r="F51" i="37" s="1"/>
  <c r="H75" i="37"/>
  <c r="H272" i="37" s="1"/>
  <c r="I52" i="37"/>
  <c r="C156" i="42"/>
  <c r="D153" i="42"/>
  <c r="E273" i="38"/>
  <c r="E50" i="38"/>
  <c r="D253" i="41"/>
  <c r="C262" i="41"/>
  <c r="H181" i="39"/>
  <c r="I51" i="39"/>
  <c r="H52" i="40"/>
  <c r="I51" i="40"/>
  <c r="D153" i="40"/>
  <c r="C156" i="40"/>
  <c r="C152" i="36"/>
  <c r="D75" i="36"/>
  <c r="F272" i="36"/>
  <c r="F181" i="36"/>
  <c r="F51" i="36" s="1"/>
  <c r="F50" i="35"/>
  <c r="F273" i="35"/>
  <c r="D253" i="43"/>
  <c r="C262" i="43"/>
  <c r="D253" i="40"/>
  <c r="C262" i="40"/>
  <c r="E253" i="37"/>
  <c r="E252" i="37" s="1"/>
  <c r="D262" i="37"/>
  <c r="D252" i="44" l="1"/>
  <c r="C253" i="44"/>
  <c r="D75" i="41"/>
  <c r="C152" i="41"/>
  <c r="D152" i="39"/>
  <c r="C153" i="39"/>
  <c r="D252" i="35"/>
  <c r="C253" i="35"/>
  <c r="E273" i="40"/>
  <c r="E50" i="40"/>
  <c r="F50" i="37"/>
  <c r="F273" i="37"/>
  <c r="C253" i="41"/>
  <c r="D252" i="41"/>
  <c r="I24" i="35"/>
  <c r="I273" i="35" s="1"/>
  <c r="H273" i="35" s="1"/>
  <c r="I50" i="35"/>
  <c r="H50" i="35" s="1"/>
  <c r="H51" i="35"/>
  <c r="I50" i="43"/>
  <c r="H50" i="43" s="1"/>
  <c r="I24" i="43"/>
  <c r="I273" i="43" s="1"/>
  <c r="H273" i="43" s="1"/>
  <c r="H51" i="43"/>
  <c r="C153" i="38"/>
  <c r="D152" i="38"/>
  <c r="I50" i="42"/>
  <c r="H50" i="42" s="1"/>
  <c r="I24" i="42"/>
  <c r="H51" i="42"/>
  <c r="C262" i="37"/>
  <c r="D253" i="37"/>
  <c r="F50" i="36"/>
  <c r="F273" i="36"/>
  <c r="C153" i="42"/>
  <c r="D152" i="42"/>
  <c r="E181" i="37"/>
  <c r="E272" i="37"/>
  <c r="C253" i="43"/>
  <c r="D252" i="43"/>
  <c r="C153" i="40"/>
  <c r="D152" i="40"/>
  <c r="C156" i="37"/>
  <c r="D153" i="37"/>
  <c r="H51" i="38"/>
  <c r="I50" i="38"/>
  <c r="H50" i="38" s="1"/>
  <c r="I24" i="38"/>
  <c r="I24" i="36"/>
  <c r="H51" i="36"/>
  <c r="I50" i="36"/>
  <c r="H50" i="36" s="1"/>
  <c r="C252" i="42"/>
  <c r="D181" i="42"/>
  <c r="C181" i="42" s="1"/>
  <c r="H24" i="44"/>
  <c r="I20" i="44"/>
  <c r="H20" i="44" s="1"/>
  <c r="E272" i="36"/>
  <c r="E181" i="36"/>
  <c r="E51" i="36" s="1"/>
  <c r="C153" i="43"/>
  <c r="D152" i="43"/>
  <c r="C75" i="36"/>
  <c r="D52" i="36"/>
  <c r="H51" i="40"/>
  <c r="I50" i="40"/>
  <c r="H50" i="40" s="1"/>
  <c r="I24" i="40"/>
  <c r="H52" i="37"/>
  <c r="I51" i="37"/>
  <c r="E51" i="37"/>
  <c r="C262" i="39"/>
  <c r="D253" i="39"/>
  <c r="E273" i="35"/>
  <c r="E50" i="35"/>
  <c r="C252" i="38"/>
  <c r="D181" i="38"/>
  <c r="C181" i="38" s="1"/>
  <c r="F50" i="39"/>
  <c r="F273" i="39"/>
  <c r="E272" i="39"/>
  <c r="E181" i="39"/>
  <c r="E51" i="39" s="1"/>
  <c r="E50" i="43"/>
  <c r="E273" i="43"/>
  <c r="C253" i="40"/>
  <c r="D252" i="40"/>
  <c r="H24" i="41"/>
  <c r="I20" i="41"/>
  <c r="H20" i="41" s="1"/>
  <c r="I24" i="39"/>
  <c r="H51" i="39"/>
  <c r="I50" i="39"/>
  <c r="H50" i="39" s="1"/>
  <c r="D152" i="35"/>
  <c r="C153" i="35"/>
  <c r="C152" i="44"/>
  <c r="D75" i="44"/>
  <c r="E273" i="41"/>
  <c r="E50" i="41"/>
  <c r="C262" i="36"/>
  <c r="D253" i="36"/>
  <c r="C252" i="44" l="1"/>
  <c r="D181" i="44"/>
  <c r="C181" i="44" s="1"/>
  <c r="D52" i="41"/>
  <c r="C52" i="41" s="1"/>
  <c r="C75" i="41"/>
  <c r="C152" i="39"/>
  <c r="D75" i="39"/>
  <c r="C252" i="35"/>
  <c r="D181" i="35"/>
  <c r="C181" i="35" s="1"/>
  <c r="H24" i="39"/>
  <c r="I20" i="39"/>
  <c r="H20" i="39" s="1"/>
  <c r="D181" i="40"/>
  <c r="C181" i="40" s="1"/>
  <c r="C252" i="40"/>
  <c r="H24" i="40"/>
  <c r="I20" i="40"/>
  <c r="H20" i="40" s="1"/>
  <c r="C253" i="36"/>
  <c r="D252" i="36"/>
  <c r="C75" i="44"/>
  <c r="C272" i="44" s="1"/>
  <c r="D52" i="44"/>
  <c r="D272" i="44"/>
  <c r="C253" i="39"/>
  <c r="D252" i="39"/>
  <c r="H24" i="38"/>
  <c r="I20" i="38"/>
  <c r="H20" i="38" s="1"/>
  <c r="C153" i="37"/>
  <c r="D152" i="37"/>
  <c r="D181" i="43"/>
  <c r="C181" i="43" s="1"/>
  <c r="C252" i="43"/>
  <c r="C152" i="42"/>
  <c r="D75" i="42"/>
  <c r="C152" i="38"/>
  <c r="D75" i="38"/>
  <c r="H24" i="35"/>
  <c r="I20" i="35"/>
  <c r="H20" i="35" s="1"/>
  <c r="C152" i="40"/>
  <c r="D75" i="40"/>
  <c r="I273" i="40"/>
  <c r="H273" i="40" s="1"/>
  <c r="C52" i="36"/>
  <c r="E273" i="36"/>
  <c r="E50" i="36"/>
  <c r="H24" i="42"/>
  <c r="I20" i="42"/>
  <c r="H20" i="42" s="1"/>
  <c r="D181" i="41"/>
  <c r="C252" i="41"/>
  <c r="C272" i="41" s="1"/>
  <c r="D272" i="41"/>
  <c r="E273" i="39"/>
  <c r="E50" i="39"/>
  <c r="E273" i="37"/>
  <c r="E50" i="37"/>
  <c r="H24" i="36"/>
  <c r="I20" i="36"/>
  <c r="H20" i="36" s="1"/>
  <c r="C253" i="37"/>
  <c r="D252" i="37"/>
  <c r="C152" i="35"/>
  <c r="D75" i="35"/>
  <c r="I273" i="39"/>
  <c r="H273" i="39" s="1"/>
  <c r="I273" i="37"/>
  <c r="H273" i="37" s="1"/>
  <c r="H51" i="37"/>
  <c r="I50" i="37"/>
  <c r="H50" i="37" s="1"/>
  <c r="I24" i="37"/>
  <c r="C152" i="43"/>
  <c r="D75" i="43"/>
  <c r="I273" i="36"/>
  <c r="H273" i="36" s="1"/>
  <c r="I273" i="38"/>
  <c r="H273" i="38" s="1"/>
  <c r="I273" i="42"/>
  <c r="H273" i="42" s="1"/>
  <c r="H24" i="43"/>
  <c r="I20" i="43"/>
  <c r="H20" i="43" s="1"/>
  <c r="C75" i="39" l="1"/>
  <c r="D52" i="39"/>
  <c r="C52" i="39" s="1"/>
  <c r="C75" i="43"/>
  <c r="C272" i="43" s="1"/>
  <c r="D52" i="43"/>
  <c r="C252" i="37"/>
  <c r="D181" i="37"/>
  <c r="C181" i="37" s="1"/>
  <c r="C75" i="35"/>
  <c r="C272" i="35" s="1"/>
  <c r="D52" i="35"/>
  <c r="D272" i="35"/>
  <c r="C181" i="41"/>
  <c r="D51" i="41"/>
  <c r="C75" i="42"/>
  <c r="C272" i="42" s="1"/>
  <c r="D52" i="42"/>
  <c r="D272" i="42"/>
  <c r="C252" i="39"/>
  <c r="C272" i="39" s="1"/>
  <c r="D272" i="39"/>
  <c r="D181" i="39"/>
  <c r="C152" i="37"/>
  <c r="D75" i="37"/>
  <c r="D272" i="37" s="1"/>
  <c r="C52" i="44"/>
  <c r="D51" i="44"/>
  <c r="C75" i="40"/>
  <c r="C272" i="40" s="1"/>
  <c r="D52" i="40"/>
  <c r="C75" i="38"/>
  <c r="C272" i="38" s="1"/>
  <c r="D52" i="38"/>
  <c r="D272" i="38"/>
  <c r="D272" i="43"/>
  <c r="H24" i="37"/>
  <c r="I20" i="37"/>
  <c r="H20" i="37" s="1"/>
  <c r="C252" i="36"/>
  <c r="C272" i="36" s="1"/>
  <c r="D272" i="36"/>
  <c r="D181" i="36"/>
  <c r="D272" i="40"/>
  <c r="C52" i="42" l="1"/>
  <c r="D51" i="42"/>
  <c r="C52" i="40"/>
  <c r="D51" i="40"/>
  <c r="C75" i="37"/>
  <c r="D52" i="37"/>
  <c r="C52" i="35"/>
  <c r="D51" i="35"/>
  <c r="C272" i="37"/>
  <c r="D273" i="41"/>
  <c r="C273" i="41" s="1"/>
  <c r="C51" i="41"/>
  <c r="D50" i="41"/>
  <c r="C50" i="41" s="1"/>
  <c r="C52" i="43"/>
  <c r="D51" i="43"/>
  <c r="C181" i="36"/>
  <c r="D51" i="36"/>
  <c r="C52" i="38"/>
  <c r="D51" i="38"/>
  <c r="D273" i="44"/>
  <c r="C273" i="44" s="1"/>
  <c r="C51" i="44"/>
  <c r="D50" i="44"/>
  <c r="C50" i="44" s="1"/>
  <c r="C181" i="39"/>
  <c r="D51" i="39"/>
  <c r="D273" i="38" l="1"/>
  <c r="C273" i="38" s="1"/>
  <c r="D50" i="38"/>
  <c r="C50" i="38" s="1"/>
  <c r="C51" i="38"/>
  <c r="D51" i="37"/>
  <c r="C52" i="37"/>
  <c r="D273" i="36"/>
  <c r="C273" i="36" s="1"/>
  <c r="C51" i="36"/>
  <c r="D50" i="36"/>
  <c r="C50" i="36" s="1"/>
  <c r="D273" i="35"/>
  <c r="C273" i="35" s="1"/>
  <c r="D50" i="35"/>
  <c r="C50" i="35" s="1"/>
  <c r="C51" i="35"/>
  <c r="D273" i="40"/>
  <c r="C273" i="40" s="1"/>
  <c r="C51" i="40"/>
  <c r="D50" i="40"/>
  <c r="C50" i="40" s="1"/>
  <c r="D50" i="39"/>
  <c r="C50" i="39" s="1"/>
  <c r="D273" i="39"/>
  <c r="C273" i="39" s="1"/>
  <c r="C51" i="39"/>
  <c r="D273" i="43"/>
  <c r="C273" i="43" s="1"/>
  <c r="C51" i="43"/>
  <c r="D50" i="43"/>
  <c r="C50" i="43" s="1"/>
  <c r="D273" i="42"/>
  <c r="C273" i="42" s="1"/>
  <c r="C51" i="42"/>
  <c r="D50" i="42"/>
  <c r="C50" i="42" s="1"/>
  <c r="D273" i="37" l="1"/>
  <c r="C273" i="37" s="1"/>
  <c r="C51" i="37"/>
  <c r="D50" i="37"/>
  <c r="C50" i="37" s="1"/>
  <c r="H284" i="34" l="1"/>
  <c r="C284" i="34"/>
  <c r="H283" i="34"/>
  <c r="C283" i="34"/>
  <c r="H282" i="34"/>
  <c r="C282" i="34"/>
  <c r="H281" i="34"/>
  <c r="C281" i="34"/>
  <c r="H280" i="34"/>
  <c r="C280" i="34"/>
  <c r="H279" i="34"/>
  <c r="C279" i="34"/>
  <c r="H278" i="34"/>
  <c r="C278" i="34"/>
  <c r="C276" i="34" s="1"/>
  <c r="H277" i="34"/>
  <c r="H276" i="34" s="1"/>
  <c r="C277" i="34"/>
  <c r="L276" i="34"/>
  <c r="K276" i="34"/>
  <c r="J276" i="34"/>
  <c r="I276" i="34"/>
  <c r="G276" i="34"/>
  <c r="F276" i="34"/>
  <c r="E276" i="34"/>
  <c r="D276" i="34"/>
  <c r="H271" i="34"/>
  <c r="C271" i="34"/>
  <c r="H270" i="34"/>
  <c r="C270" i="34"/>
  <c r="L269" i="34"/>
  <c r="K269" i="34"/>
  <c r="J269" i="34"/>
  <c r="I269" i="34"/>
  <c r="G269" i="34"/>
  <c r="F269" i="34"/>
  <c r="E269" i="34"/>
  <c r="D269" i="34"/>
  <c r="H268" i="34"/>
  <c r="C268" i="34"/>
  <c r="L267" i="34"/>
  <c r="L266" i="34" s="1"/>
  <c r="L265" i="34" s="1"/>
  <c r="K267" i="34"/>
  <c r="J267" i="34"/>
  <c r="J266" i="34" s="1"/>
  <c r="J265" i="34" s="1"/>
  <c r="I267" i="34"/>
  <c r="G267" i="34"/>
  <c r="F267" i="34"/>
  <c r="E267" i="34"/>
  <c r="E266" i="34" s="1"/>
  <c r="E265" i="34" s="1"/>
  <c r="D267" i="34"/>
  <c r="D266" i="34" s="1"/>
  <c r="K266" i="34"/>
  <c r="K265" i="34" s="1"/>
  <c r="G266" i="34"/>
  <c r="G265" i="34" s="1"/>
  <c r="F266" i="34"/>
  <c r="F265" i="34" s="1"/>
  <c r="H264" i="34"/>
  <c r="C264" i="34"/>
  <c r="L263" i="34"/>
  <c r="K263" i="34"/>
  <c r="J263" i="34"/>
  <c r="I263" i="34"/>
  <c r="G263" i="34"/>
  <c r="F263" i="34"/>
  <c r="E263" i="34"/>
  <c r="D263" i="34"/>
  <c r="H262" i="34"/>
  <c r="C262" i="34"/>
  <c r="H261" i="34"/>
  <c r="C261" i="34"/>
  <c r="H260" i="34"/>
  <c r="C260" i="34"/>
  <c r="H259" i="34"/>
  <c r="C259" i="34"/>
  <c r="H258" i="34"/>
  <c r="C258" i="34"/>
  <c r="L257" i="34"/>
  <c r="K257" i="34"/>
  <c r="J257" i="34"/>
  <c r="J253" i="34" s="1"/>
  <c r="J252" i="34" s="1"/>
  <c r="I257" i="34"/>
  <c r="G257" i="34"/>
  <c r="F257" i="34"/>
  <c r="E257" i="34"/>
  <c r="E253" i="34" s="1"/>
  <c r="E252" i="34" s="1"/>
  <c r="D257" i="34"/>
  <c r="H256" i="34"/>
  <c r="C256" i="34"/>
  <c r="H255" i="34"/>
  <c r="C255" i="34"/>
  <c r="H254" i="34"/>
  <c r="C254" i="34"/>
  <c r="L253" i="34"/>
  <c r="L252" i="34" s="1"/>
  <c r="K253" i="34"/>
  <c r="G253" i="34"/>
  <c r="G252" i="34" s="1"/>
  <c r="F253" i="34"/>
  <c r="F252" i="34" s="1"/>
  <c r="K252" i="34"/>
  <c r="H251" i="34"/>
  <c r="C251" i="34"/>
  <c r="L250" i="34"/>
  <c r="K250" i="34"/>
  <c r="J250" i="34"/>
  <c r="I250" i="34"/>
  <c r="G250" i="34"/>
  <c r="F250" i="34"/>
  <c r="E250" i="34"/>
  <c r="D250" i="34"/>
  <c r="C250" i="34" s="1"/>
  <c r="H249" i="34"/>
  <c r="C249" i="34"/>
  <c r="H248" i="34"/>
  <c r="C248" i="34"/>
  <c r="H247" i="34"/>
  <c r="C247" i="34"/>
  <c r="H246" i="34"/>
  <c r="C246" i="34"/>
  <c r="L245" i="34"/>
  <c r="K245" i="34"/>
  <c r="K240" i="34" s="1"/>
  <c r="J245" i="34"/>
  <c r="I245" i="34"/>
  <c r="G245" i="34"/>
  <c r="F245" i="34"/>
  <c r="E245" i="34"/>
  <c r="D245" i="34"/>
  <c r="H244" i="34"/>
  <c r="C244" i="34"/>
  <c r="H243" i="34"/>
  <c r="C243" i="34"/>
  <c r="H242" i="34"/>
  <c r="C242" i="34"/>
  <c r="L241" i="34"/>
  <c r="L240" i="34" s="1"/>
  <c r="K241" i="34"/>
  <c r="J241" i="34"/>
  <c r="I241" i="34"/>
  <c r="H241" i="34" s="1"/>
  <c r="G241" i="34"/>
  <c r="G240" i="34" s="1"/>
  <c r="F241" i="34"/>
  <c r="E241" i="34"/>
  <c r="D241" i="34"/>
  <c r="D240" i="34" s="1"/>
  <c r="J240" i="34"/>
  <c r="F240" i="34"/>
  <c r="H239" i="34"/>
  <c r="C239" i="34"/>
  <c r="H238" i="34"/>
  <c r="C238" i="34"/>
  <c r="H237" i="34"/>
  <c r="C237" i="34"/>
  <c r="H236" i="34"/>
  <c r="C236" i="34"/>
  <c r="H235" i="34"/>
  <c r="C235" i="34"/>
  <c r="H234" i="34"/>
  <c r="C234" i="34"/>
  <c r="L233" i="34"/>
  <c r="L232" i="34" s="1"/>
  <c r="K233" i="34"/>
  <c r="J233" i="34"/>
  <c r="I233" i="34"/>
  <c r="H233" i="34" s="1"/>
  <c r="G233" i="34"/>
  <c r="G232" i="34" s="1"/>
  <c r="F233" i="34"/>
  <c r="E233" i="34"/>
  <c r="E232" i="34" s="1"/>
  <c r="D233" i="34"/>
  <c r="D232" i="34" s="1"/>
  <c r="K232" i="34"/>
  <c r="J232" i="34"/>
  <c r="F232" i="34"/>
  <c r="H231" i="34"/>
  <c r="C231" i="34"/>
  <c r="H230" i="34"/>
  <c r="C230" i="34"/>
  <c r="H229" i="34"/>
  <c r="C229" i="34"/>
  <c r="H228" i="34"/>
  <c r="C228" i="34"/>
  <c r="L227" i="34"/>
  <c r="K227" i="34"/>
  <c r="J227" i="34"/>
  <c r="I227" i="34"/>
  <c r="H227" i="34" s="1"/>
  <c r="G227" i="34"/>
  <c r="F227" i="34"/>
  <c r="E227" i="34"/>
  <c r="D227" i="34"/>
  <c r="H226" i="34"/>
  <c r="C226" i="34"/>
  <c r="H225" i="34"/>
  <c r="C225" i="34"/>
  <c r="H224" i="34"/>
  <c r="C224" i="34"/>
  <c r="H223" i="34"/>
  <c r="C223" i="34"/>
  <c r="H222" i="34"/>
  <c r="C222" i="34"/>
  <c r="H221" i="34"/>
  <c r="C221" i="34"/>
  <c r="H220" i="34"/>
  <c r="C220" i="34"/>
  <c r="L219" i="34"/>
  <c r="K219" i="34"/>
  <c r="J219" i="34"/>
  <c r="I219" i="34"/>
  <c r="H219" i="34"/>
  <c r="G219" i="34"/>
  <c r="F219" i="34"/>
  <c r="E219" i="34"/>
  <c r="D219" i="34"/>
  <c r="C219" i="34" s="1"/>
  <c r="H218" i="34"/>
  <c r="C218" i="34"/>
  <c r="H217" i="34"/>
  <c r="C217" i="34"/>
  <c r="L216" i="34"/>
  <c r="K216" i="34"/>
  <c r="J216" i="34"/>
  <c r="I216" i="34"/>
  <c r="H216" i="34" s="1"/>
  <c r="G216" i="34"/>
  <c r="F216" i="34"/>
  <c r="E216" i="34"/>
  <c r="D216" i="34"/>
  <c r="H215" i="34"/>
  <c r="C215" i="34"/>
  <c r="L214" i="34"/>
  <c r="K214" i="34"/>
  <c r="K212" i="34" s="1"/>
  <c r="K211" i="34" s="1"/>
  <c r="J214" i="34"/>
  <c r="I214" i="34"/>
  <c r="G214" i="34"/>
  <c r="F214" i="34"/>
  <c r="C214" i="34" s="1"/>
  <c r="E214" i="34"/>
  <c r="E212" i="34" s="1"/>
  <c r="D214" i="34"/>
  <c r="H213" i="34"/>
  <c r="C213" i="34"/>
  <c r="L212" i="34"/>
  <c r="I212" i="34"/>
  <c r="G212" i="34"/>
  <c r="D212" i="34"/>
  <c r="H210" i="34"/>
  <c r="C210" i="34"/>
  <c r="H209" i="34"/>
  <c r="C209" i="34"/>
  <c r="L208" i="34"/>
  <c r="K208" i="34"/>
  <c r="J208" i="34"/>
  <c r="I208" i="34"/>
  <c r="G208" i="34"/>
  <c r="F208" i="34"/>
  <c r="E208" i="34"/>
  <c r="D208" i="34"/>
  <c r="H207" i="34"/>
  <c r="C207" i="34"/>
  <c r="H206" i="34"/>
  <c r="C206" i="34"/>
  <c r="H205" i="34"/>
  <c r="C205" i="34"/>
  <c r="H204" i="34"/>
  <c r="C204" i="34"/>
  <c r="H203" i="34"/>
  <c r="C203" i="34"/>
  <c r="H202" i="34"/>
  <c r="C202" i="34"/>
  <c r="H201" i="34"/>
  <c r="C201" i="34"/>
  <c r="H200" i="34"/>
  <c r="C200" i="34"/>
  <c r="L199" i="34"/>
  <c r="K199" i="34"/>
  <c r="J199" i="34"/>
  <c r="I199" i="34"/>
  <c r="H199" i="34" s="1"/>
  <c r="G199" i="34"/>
  <c r="F199" i="34"/>
  <c r="E199" i="34"/>
  <c r="D199" i="34"/>
  <c r="H198" i="34"/>
  <c r="C198" i="34"/>
  <c r="H197" i="34"/>
  <c r="C197" i="34"/>
  <c r="H196" i="34"/>
  <c r="C196" i="34"/>
  <c r="H195" i="34"/>
  <c r="C195" i="34"/>
  <c r="H194" i="34"/>
  <c r="C194" i="34"/>
  <c r="H193" i="34"/>
  <c r="C193" i="34"/>
  <c r="H192" i="34"/>
  <c r="C192" i="34"/>
  <c r="H191" i="34"/>
  <c r="C191" i="34"/>
  <c r="H190" i="34"/>
  <c r="C190" i="34"/>
  <c r="H189" i="34"/>
  <c r="C189" i="34"/>
  <c r="L188" i="34"/>
  <c r="K188" i="34"/>
  <c r="K187" i="34" s="1"/>
  <c r="J188" i="34"/>
  <c r="H188" i="34" s="1"/>
  <c r="I188" i="34"/>
  <c r="G188" i="34"/>
  <c r="G187" i="34" s="1"/>
  <c r="F188" i="34"/>
  <c r="F187" i="34" s="1"/>
  <c r="E188" i="34"/>
  <c r="D188" i="34"/>
  <c r="L187" i="34"/>
  <c r="I187" i="34"/>
  <c r="E187" i="34"/>
  <c r="D187" i="34"/>
  <c r="H186" i="34"/>
  <c r="C186" i="34"/>
  <c r="H185" i="34"/>
  <c r="C185" i="34"/>
  <c r="H184" i="34"/>
  <c r="C184" i="34"/>
  <c r="L183" i="34"/>
  <c r="L182" i="34" s="1"/>
  <c r="K183" i="34"/>
  <c r="J183" i="34"/>
  <c r="I183" i="34"/>
  <c r="I182" i="34" s="1"/>
  <c r="H183" i="34"/>
  <c r="G183" i="34"/>
  <c r="F183" i="34"/>
  <c r="E183" i="34"/>
  <c r="E182" i="34" s="1"/>
  <c r="D183" i="34"/>
  <c r="D182" i="34" s="1"/>
  <c r="H180" i="34"/>
  <c r="C180" i="34"/>
  <c r="L179" i="34"/>
  <c r="L178" i="34" s="1"/>
  <c r="K179" i="34"/>
  <c r="H179" i="34" s="1"/>
  <c r="J179" i="34"/>
  <c r="I179" i="34"/>
  <c r="I178" i="34" s="1"/>
  <c r="G179" i="34"/>
  <c r="G178" i="34" s="1"/>
  <c r="G174" i="34" s="1"/>
  <c r="F179" i="34"/>
  <c r="E179" i="34"/>
  <c r="E178" i="34" s="1"/>
  <c r="D179" i="34"/>
  <c r="D178" i="34" s="1"/>
  <c r="K178" i="34"/>
  <c r="K174" i="34" s="1"/>
  <c r="J178" i="34"/>
  <c r="J174" i="34" s="1"/>
  <c r="F178" i="34"/>
  <c r="H177" i="34"/>
  <c r="C177" i="34"/>
  <c r="H176" i="34"/>
  <c r="C176" i="34"/>
  <c r="L175" i="34"/>
  <c r="L174" i="34" s="1"/>
  <c r="K175" i="34"/>
  <c r="J175" i="34"/>
  <c r="I175" i="34"/>
  <c r="I174" i="34" s="1"/>
  <c r="H175" i="34"/>
  <c r="G175" i="34"/>
  <c r="F175" i="34"/>
  <c r="E175" i="34"/>
  <c r="E174" i="34" s="1"/>
  <c r="D175" i="34"/>
  <c r="D174" i="34" s="1"/>
  <c r="F174" i="34"/>
  <c r="H173" i="34"/>
  <c r="C173" i="34"/>
  <c r="H172" i="34"/>
  <c r="C172" i="34"/>
  <c r="L171" i="34"/>
  <c r="K171" i="34"/>
  <c r="J171" i="34"/>
  <c r="I171" i="34"/>
  <c r="H171" i="34" s="1"/>
  <c r="G171" i="34"/>
  <c r="F171" i="34"/>
  <c r="E171" i="34"/>
  <c r="D171" i="34"/>
  <c r="H170" i="34"/>
  <c r="C170" i="34"/>
  <c r="H169" i="34"/>
  <c r="C169" i="34"/>
  <c r="H168" i="34"/>
  <c r="C168" i="34"/>
  <c r="H167" i="34"/>
  <c r="C167" i="34"/>
  <c r="L166" i="34"/>
  <c r="K166" i="34"/>
  <c r="J166" i="34"/>
  <c r="I166" i="34"/>
  <c r="G166" i="34"/>
  <c r="F166" i="34"/>
  <c r="E166" i="34"/>
  <c r="D166" i="34"/>
  <c r="H165" i="34"/>
  <c r="C165" i="34"/>
  <c r="H164" i="34"/>
  <c r="C164" i="34"/>
  <c r="H163" i="34"/>
  <c r="C163" i="34"/>
  <c r="L162" i="34"/>
  <c r="L161" i="34" s="1"/>
  <c r="L160" i="34" s="1"/>
  <c r="K162" i="34"/>
  <c r="J162" i="34"/>
  <c r="I162" i="34"/>
  <c r="I161" i="34" s="1"/>
  <c r="G162" i="34"/>
  <c r="G161" i="34" s="1"/>
  <c r="G160" i="34" s="1"/>
  <c r="F162" i="34"/>
  <c r="E162" i="34"/>
  <c r="D162" i="34"/>
  <c r="C162" i="34"/>
  <c r="E161" i="34"/>
  <c r="E160" i="34" s="1"/>
  <c r="D161" i="34"/>
  <c r="D160" i="34" s="1"/>
  <c r="H159" i="34"/>
  <c r="C159" i="34"/>
  <c r="H158" i="34"/>
  <c r="C158" i="34"/>
  <c r="H157" i="34"/>
  <c r="C157" i="34"/>
  <c r="H156" i="34"/>
  <c r="C156" i="34"/>
  <c r="H155" i="34"/>
  <c r="C155" i="34"/>
  <c r="H154" i="34"/>
  <c r="C154" i="34"/>
  <c r="L153" i="34"/>
  <c r="L152" i="34" s="1"/>
  <c r="K153" i="34"/>
  <c r="J153" i="34"/>
  <c r="J152" i="34" s="1"/>
  <c r="I153" i="34"/>
  <c r="H153" i="34" s="1"/>
  <c r="G153" i="34"/>
  <c r="F153" i="34"/>
  <c r="E153" i="34"/>
  <c r="E152" i="34" s="1"/>
  <c r="D153" i="34"/>
  <c r="D152" i="34" s="1"/>
  <c r="K152" i="34"/>
  <c r="G152" i="34"/>
  <c r="F152" i="34"/>
  <c r="H151" i="34"/>
  <c r="C151" i="34"/>
  <c r="H150" i="34"/>
  <c r="C150" i="34"/>
  <c r="H149" i="34"/>
  <c r="C149" i="34"/>
  <c r="H148" i="34"/>
  <c r="C148" i="34"/>
  <c r="L147" i="34"/>
  <c r="K147" i="34"/>
  <c r="J147" i="34"/>
  <c r="I147" i="34"/>
  <c r="H147" i="34" s="1"/>
  <c r="G147" i="34"/>
  <c r="F147" i="34"/>
  <c r="E147" i="34"/>
  <c r="D147" i="34"/>
  <c r="C147" i="34" s="1"/>
  <c r="H146" i="34"/>
  <c r="C146" i="34"/>
  <c r="H145" i="34"/>
  <c r="C145" i="34"/>
  <c r="H144" i="34"/>
  <c r="C144" i="34"/>
  <c r="H143" i="34"/>
  <c r="C143" i="34"/>
  <c r="H142" i="34"/>
  <c r="C142" i="34"/>
  <c r="H141" i="34"/>
  <c r="C141" i="34"/>
  <c r="H140" i="34"/>
  <c r="C140" i="34"/>
  <c r="H139" i="34"/>
  <c r="C139" i="34"/>
  <c r="L138" i="34"/>
  <c r="K138" i="34"/>
  <c r="J138" i="34"/>
  <c r="I138" i="34"/>
  <c r="G138" i="34"/>
  <c r="F138" i="34"/>
  <c r="E138" i="34"/>
  <c r="D138" i="34"/>
  <c r="C138" i="34" s="1"/>
  <c r="H137" i="34"/>
  <c r="C137" i="34"/>
  <c r="H136" i="34"/>
  <c r="C136" i="34"/>
  <c r="H135" i="34"/>
  <c r="C135" i="34"/>
  <c r="L134" i="34"/>
  <c r="K134" i="34"/>
  <c r="J134" i="34"/>
  <c r="I134" i="34"/>
  <c r="G134" i="34"/>
  <c r="F134" i="34"/>
  <c r="E134" i="34"/>
  <c r="D134" i="34"/>
  <c r="C134" i="34"/>
  <c r="H133" i="34"/>
  <c r="C133" i="34"/>
  <c r="H132" i="34"/>
  <c r="C132" i="34"/>
  <c r="L131" i="34"/>
  <c r="K131" i="34"/>
  <c r="J131" i="34"/>
  <c r="I131" i="34"/>
  <c r="H131" i="34" s="1"/>
  <c r="G131" i="34"/>
  <c r="F131" i="34"/>
  <c r="E131" i="34"/>
  <c r="D131" i="34"/>
  <c r="C131" i="34" s="1"/>
  <c r="H130" i="34"/>
  <c r="C130" i="34"/>
  <c r="H129" i="34"/>
  <c r="C129" i="34"/>
  <c r="H128" i="34"/>
  <c r="C128" i="34"/>
  <c r="H127" i="34"/>
  <c r="C127" i="34"/>
  <c r="L126" i="34"/>
  <c r="K126" i="34"/>
  <c r="J126" i="34"/>
  <c r="I126" i="34"/>
  <c r="G126" i="34"/>
  <c r="F126" i="34"/>
  <c r="E126" i="34"/>
  <c r="D126" i="34"/>
  <c r="C126" i="34" s="1"/>
  <c r="H125" i="34"/>
  <c r="C125" i="34"/>
  <c r="H124" i="34"/>
  <c r="C124" i="34"/>
  <c r="H123" i="34"/>
  <c r="C123" i="34"/>
  <c r="H122" i="34"/>
  <c r="C122" i="34"/>
  <c r="L121" i="34"/>
  <c r="L120" i="34" s="1"/>
  <c r="K121" i="34"/>
  <c r="J121" i="34"/>
  <c r="J120" i="34" s="1"/>
  <c r="I121" i="34"/>
  <c r="G121" i="34"/>
  <c r="F121" i="34"/>
  <c r="E121" i="34"/>
  <c r="E120" i="34" s="1"/>
  <c r="D121" i="34"/>
  <c r="K120" i="34"/>
  <c r="G120" i="34"/>
  <c r="F120" i="34"/>
  <c r="H119" i="34"/>
  <c r="C119" i="34"/>
  <c r="H118" i="34"/>
  <c r="C118" i="34"/>
  <c r="H117" i="34"/>
  <c r="C117" i="34"/>
  <c r="H116" i="34"/>
  <c r="C116" i="34"/>
  <c r="H115" i="34"/>
  <c r="C115" i="34"/>
  <c r="L114" i="34"/>
  <c r="K114" i="34"/>
  <c r="J114" i="34"/>
  <c r="I114" i="34"/>
  <c r="G114" i="34"/>
  <c r="F114" i="34"/>
  <c r="E114" i="34"/>
  <c r="D114" i="34"/>
  <c r="C114" i="34"/>
  <c r="H113" i="34"/>
  <c r="C113" i="34"/>
  <c r="H112" i="34"/>
  <c r="C112" i="34"/>
  <c r="H111" i="34"/>
  <c r="C111" i="34"/>
  <c r="H110" i="34"/>
  <c r="C110" i="34"/>
  <c r="H109" i="34"/>
  <c r="C109" i="34"/>
  <c r="L108" i="34"/>
  <c r="K108" i="34"/>
  <c r="J108" i="34"/>
  <c r="I108" i="34"/>
  <c r="G108" i="34"/>
  <c r="F108" i="34"/>
  <c r="E108" i="34"/>
  <c r="D108" i="34"/>
  <c r="C108" i="34" s="1"/>
  <c r="H107" i="34"/>
  <c r="C107" i="34"/>
  <c r="H106" i="34"/>
  <c r="C106" i="34"/>
  <c r="H105" i="34"/>
  <c r="C105" i="34"/>
  <c r="H104" i="34"/>
  <c r="C104" i="34"/>
  <c r="H103" i="34"/>
  <c r="C103" i="34"/>
  <c r="H102" i="34"/>
  <c r="C102" i="34"/>
  <c r="H101" i="34"/>
  <c r="C101" i="34"/>
  <c r="H100" i="34"/>
  <c r="C100" i="34"/>
  <c r="L99" i="34"/>
  <c r="K99" i="34"/>
  <c r="J99" i="34"/>
  <c r="I99" i="34"/>
  <c r="G99" i="34"/>
  <c r="F99" i="34"/>
  <c r="E99" i="34"/>
  <c r="D99" i="34"/>
  <c r="H98" i="34"/>
  <c r="C98" i="34"/>
  <c r="H97" i="34"/>
  <c r="C97" i="34"/>
  <c r="H96" i="34"/>
  <c r="C96" i="34"/>
  <c r="H95" i="34"/>
  <c r="C95" i="34"/>
  <c r="H94" i="34"/>
  <c r="C94" i="34"/>
  <c r="H93" i="34"/>
  <c r="C93" i="34"/>
  <c r="H92" i="34"/>
  <c r="C92" i="34"/>
  <c r="L91" i="34"/>
  <c r="K91" i="34"/>
  <c r="J91" i="34"/>
  <c r="I91" i="34"/>
  <c r="H91" i="34" s="1"/>
  <c r="G91" i="34"/>
  <c r="F91" i="34"/>
  <c r="E91" i="34"/>
  <c r="D91" i="34"/>
  <c r="C91" i="34" s="1"/>
  <c r="H90" i="34"/>
  <c r="C90" i="34"/>
  <c r="H89" i="34"/>
  <c r="C89" i="34"/>
  <c r="H88" i="34"/>
  <c r="C88" i="34"/>
  <c r="H87" i="34"/>
  <c r="C87" i="34"/>
  <c r="H86" i="34"/>
  <c r="C86" i="34"/>
  <c r="L85" i="34"/>
  <c r="K85" i="34"/>
  <c r="J85" i="34"/>
  <c r="I85" i="34"/>
  <c r="I83" i="34" s="1"/>
  <c r="H83" i="34" s="1"/>
  <c r="G85" i="34"/>
  <c r="F85" i="34"/>
  <c r="E85" i="34"/>
  <c r="D85" i="34"/>
  <c r="H84" i="34"/>
  <c r="C84" i="34"/>
  <c r="L83" i="34"/>
  <c r="K83" i="34"/>
  <c r="J83" i="34"/>
  <c r="G83" i="34"/>
  <c r="F83" i="34"/>
  <c r="E83" i="34"/>
  <c r="D83" i="34"/>
  <c r="C83" i="34" s="1"/>
  <c r="H82" i="34"/>
  <c r="C82" i="34"/>
  <c r="H81" i="34"/>
  <c r="C81" i="34"/>
  <c r="L80" i="34"/>
  <c r="K80" i="34"/>
  <c r="J80" i="34"/>
  <c r="I80" i="34"/>
  <c r="H80" i="34" s="1"/>
  <c r="G80" i="34"/>
  <c r="F80" i="34"/>
  <c r="E80" i="34"/>
  <c r="D80" i="34"/>
  <c r="H79" i="34"/>
  <c r="C79" i="34"/>
  <c r="H78" i="34"/>
  <c r="C78" i="34"/>
  <c r="L77" i="34"/>
  <c r="L76" i="34" s="1"/>
  <c r="L75" i="34" s="1"/>
  <c r="K77" i="34"/>
  <c r="J77" i="34"/>
  <c r="I77" i="34"/>
  <c r="I76" i="34" s="1"/>
  <c r="H77" i="34"/>
  <c r="G77" i="34"/>
  <c r="F77" i="34"/>
  <c r="E77" i="34"/>
  <c r="E76" i="34" s="1"/>
  <c r="E75" i="34" s="1"/>
  <c r="D77" i="34"/>
  <c r="D76" i="34" s="1"/>
  <c r="K76" i="34"/>
  <c r="K75" i="34" s="1"/>
  <c r="J76" i="34"/>
  <c r="G76" i="34"/>
  <c r="G75" i="34" s="1"/>
  <c r="F76" i="34"/>
  <c r="F75" i="34" s="1"/>
  <c r="H74" i="34"/>
  <c r="C74" i="34"/>
  <c r="H73" i="34"/>
  <c r="C73" i="34"/>
  <c r="H72" i="34"/>
  <c r="C72" i="34"/>
  <c r="H71" i="34"/>
  <c r="C71" i="34"/>
  <c r="H70" i="34"/>
  <c r="C70" i="34"/>
  <c r="L69" i="34"/>
  <c r="L67" i="34" s="1"/>
  <c r="K69" i="34"/>
  <c r="J69" i="34"/>
  <c r="I69" i="34"/>
  <c r="H69" i="34"/>
  <c r="G69" i="34"/>
  <c r="F69" i="34"/>
  <c r="E69" i="34"/>
  <c r="D69" i="34"/>
  <c r="C69" i="34" s="1"/>
  <c r="H68" i="34"/>
  <c r="C68" i="34"/>
  <c r="K67" i="34"/>
  <c r="J67" i="34"/>
  <c r="I67" i="34"/>
  <c r="G67" i="34"/>
  <c r="F67" i="34"/>
  <c r="E67" i="34"/>
  <c r="H66" i="34"/>
  <c r="C66" i="34"/>
  <c r="H65" i="34"/>
  <c r="C65" i="34"/>
  <c r="H64" i="34"/>
  <c r="C64" i="34"/>
  <c r="H63" i="34"/>
  <c r="C63" i="34"/>
  <c r="H62" i="34"/>
  <c r="C62" i="34"/>
  <c r="H61" i="34"/>
  <c r="C61" i="34"/>
  <c r="H60" i="34"/>
  <c r="C60" i="34"/>
  <c r="H59" i="34"/>
  <c r="C59" i="34"/>
  <c r="L58" i="34"/>
  <c r="K58" i="34"/>
  <c r="K54" i="34" s="1"/>
  <c r="K53" i="34" s="1"/>
  <c r="J58" i="34"/>
  <c r="I58" i="34"/>
  <c r="G58" i="34"/>
  <c r="F58" i="34"/>
  <c r="C58" i="34" s="1"/>
  <c r="E58" i="34"/>
  <c r="D58" i="34"/>
  <c r="H57" i="34"/>
  <c r="C57" i="34"/>
  <c r="H56" i="34"/>
  <c r="C56" i="34"/>
  <c r="L55" i="34"/>
  <c r="L54" i="34" s="1"/>
  <c r="K55" i="34"/>
  <c r="J55" i="34"/>
  <c r="I55" i="34"/>
  <c r="I54" i="34" s="1"/>
  <c r="H55" i="34"/>
  <c r="G55" i="34"/>
  <c r="G54" i="34" s="1"/>
  <c r="G53" i="34" s="1"/>
  <c r="G52" i="34" s="1"/>
  <c r="F55" i="34"/>
  <c r="E55" i="34"/>
  <c r="E54" i="34" s="1"/>
  <c r="E53" i="34" s="1"/>
  <c r="E52" i="34" s="1"/>
  <c r="D55" i="34"/>
  <c r="J54" i="34"/>
  <c r="J53" i="34" s="1"/>
  <c r="F54" i="34"/>
  <c r="F53" i="34" s="1"/>
  <c r="I53" i="34"/>
  <c r="H47" i="34"/>
  <c r="C47" i="34"/>
  <c r="H46" i="34"/>
  <c r="C46" i="34"/>
  <c r="L45" i="34"/>
  <c r="H45" i="34" s="1"/>
  <c r="G45" i="34"/>
  <c r="C45" i="34" s="1"/>
  <c r="H44" i="34"/>
  <c r="C44" i="34"/>
  <c r="K43" i="34"/>
  <c r="J43" i="34"/>
  <c r="I43" i="34"/>
  <c r="F43" i="34"/>
  <c r="E43" i="34"/>
  <c r="D43" i="34"/>
  <c r="H42" i="34"/>
  <c r="C42" i="34"/>
  <c r="I41" i="34"/>
  <c r="H41" i="34" s="1"/>
  <c r="D41" i="34"/>
  <c r="C41" i="34" s="1"/>
  <c r="H40" i="34"/>
  <c r="C40" i="34"/>
  <c r="H39" i="34"/>
  <c r="C39" i="34"/>
  <c r="H38" i="34"/>
  <c r="C38" i="34"/>
  <c r="H37" i="34"/>
  <c r="C37" i="34"/>
  <c r="K36" i="34"/>
  <c r="H36" i="34" s="1"/>
  <c r="F36" i="34"/>
  <c r="C36" i="34" s="1"/>
  <c r="H35" i="34"/>
  <c r="C35" i="34"/>
  <c r="H34" i="34"/>
  <c r="C34" i="34"/>
  <c r="K33" i="34"/>
  <c r="H33" i="34" s="1"/>
  <c r="F33" i="34"/>
  <c r="C33" i="34"/>
  <c r="H32" i="34"/>
  <c r="C32" i="34"/>
  <c r="K31" i="34"/>
  <c r="H31" i="34"/>
  <c r="F31" i="34"/>
  <c r="H30" i="34"/>
  <c r="C30" i="34"/>
  <c r="H29" i="34"/>
  <c r="C29" i="34"/>
  <c r="H28" i="34"/>
  <c r="C28" i="34"/>
  <c r="K27" i="34"/>
  <c r="H27" i="34" s="1"/>
  <c r="F27" i="34"/>
  <c r="C27" i="34" s="1"/>
  <c r="H25" i="34"/>
  <c r="C25" i="34"/>
  <c r="H24" i="34"/>
  <c r="C24" i="34"/>
  <c r="H23" i="34"/>
  <c r="C23" i="34"/>
  <c r="H22" i="34"/>
  <c r="C22" i="34"/>
  <c r="L21" i="34"/>
  <c r="L275" i="34" s="1"/>
  <c r="L274" i="34" s="1"/>
  <c r="K21" i="34"/>
  <c r="K275" i="34" s="1"/>
  <c r="K274" i="34" s="1"/>
  <c r="J21" i="34"/>
  <c r="J275" i="34" s="1"/>
  <c r="J274" i="34" s="1"/>
  <c r="I21" i="34"/>
  <c r="I275" i="34" s="1"/>
  <c r="I274" i="34" s="1"/>
  <c r="H21" i="34"/>
  <c r="G21" i="34"/>
  <c r="G275" i="34" s="1"/>
  <c r="G274" i="34" s="1"/>
  <c r="F21" i="34"/>
  <c r="F275" i="34" s="1"/>
  <c r="F274" i="34" s="1"/>
  <c r="E21" i="34"/>
  <c r="E275" i="34" s="1"/>
  <c r="E274" i="34" s="1"/>
  <c r="D21" i="34"/>
  <c r="D275" i="34" s="1"/>
  <c r="D274" i="34" s="1"/>
  <c r="J20" i="34"/>
  <c r="H284" i="33"/>
  <c r="C284" i="33"/>
  <c r="H283" i="33"/>
  <c r="C283" i="33"/>
  <c r="H282" i="33"/>
  <c r="C282" i="33"/>
  <c r="H281" i="33"/>
  <c r="C281" i="33"/>
  <c r="H280" i="33"/>
  <c r="C280" i="33"/>
  <c r="H279" i="33"/>
  <c r="C279" i="33"/>
  <c r="H278" i="33"/>
  <c r="C278" i="33"/>
  <c r="H277" i="33"/>
  <c r="C277" i="33"/>
  <c r="C276" i="33" s="1"/>
  <c r="L276" i="33"/>
  <c r="K276" i="33"/>
  <c r="J276" i="33"/>
  <c r="I276" i="33"/>
  <c r="H276" i="33"/>
  <c r="G276" i="33"/>
  <c r="F276" i="33"/>
  <c r="E276" i="33"/>
  <c r="D276" i="33"/>
  <c r="H271" i="33"/>
  <c r="C271" i="33"/>
  <c r="H270" i="33"/>
  <c r="C270" i="33"/>
  <c r="L269" i="33"/>
  <c r="K269" i="33"/>
  <c r="J269" i="33"/>
  <c r="I269" i="33"/>
  <c r="G269" i="33"/>
  <c r="F269" i="33"/>
  <c r="E269" i="33"/>
  <c r="D269" i="33"/>
  <c r="H268" i="33"/>
  <c r="C268" i="33"/>
  <c r="L267" i="33"/>
  <c r="K267" i="33"/>
  <c r="K266" i="33" s="1"/>
  <c r="K265" i="33" s="1"/>
  <c r="J267" i="33"/>
  <c r="H267" i="33" s="1"/>
  <c r="I267" i="33"/>
  <c r="G267" i="33"/>
  <c r="G266" i="33" s="1"/>
  <c r="G265" i="33" s="1"/>
  <c r="F267" i="33"/>
  <c r="F266" i="33" s="1"/>
  <c r="F265" i="33" s="1"/>
  <c r="E267" i="33"/>
  <c r="D267" i="33"/>
  <c r="L266" i="33"/>
  <c r="L265" i="33" s="1"/>
  <c r="I266" i="33"/>
  <c r="I265" i="33" s="1"/>
  <c r="E266" i="33"/>
  <c r="E265" i="33" s="1"/>
  <c r="D266" i="33"/>
  <c r="D265" i="33" s="1"/>
  <c r="H264" i="33"/>
  <c r="C264" i="33"/>
  <c r="L263" i="33"/>
  <c r="K263" i="33"/>
  <c r="J263" i="33"/>
  <c r="I263" i="33"/>
  <c r="G263" i="33"/>
  <c r="F263" i="33"/>
  <c r="E263" i="33"/>
  <c r="D263" i="33"/>
  <c r="H262" i="33"/>
  <c r="C262" i="33"/>
  <c r="H261" i="33"/>
  <c r="C261" i="33"/>
  <c r="H260" i="33"/>
  <c r="C260" i="33"/>
  <c r="H259" i="33"/>
  <c r="C259" i="33"/>
  <c r="H258" i="33"/>
  <c r="C258" i="33"/>
  <c r="L257" i="33"/>
  <c r="K257" i="33"/>
  <c r="J257" i="33"/>
  <c r="I257" i="33"/>
  <c r="G257" i="33"/>
  <c r="F257" i="33"/>
  <c r="E257" i="33"/>
  <c r="D257" i="33"/>
  <c r="H256" i="33"/>
  <c r="C256" i="33"/>
  <c r="H255" i="33"/>
  <c r="C255" i="33"/>
  <c r="H254" i="33"/>
  <c r="C254" i="33"/>
  <c r="L253" i="33"/>
  <c r="K253" i="33"/>
  <c r="K252" i="33" s="1"/>
  <c r="J253" i="33"/>
  <c r="H253" i="33" s="1"/>
  <c r="I253" i="33"/>
  <c r="G253" i="33"/>
  <c r="G252" i="33" s="1"/>
  <c r="F253" i="33"/>
  <c r="F252" i="33" s="1"/>
  <c r="E253" i="33"/>
  <c r="D253" i="33"/>
  <c r="L252" i="33"/>
  <c r="I252" i="33"/>
  <c r="E252" i="33"/>
  <c r="D252" i="33"/>
  <c r="H251" i="33"/>
  <c r="C251" i="33"/>
  <c r="L250" i="33"/>
  <c r="K250" i="33"/>
  <c r="J250" i="33"/>
  <c r="I250" i="33"/>
  <c r="H250" i="33" s="1"/>
  <c r="G250" i="33"/>
  <c r="F250" i="33"/>
  <c r="E250" i="33"/>
  <c r="D250" i="33"/>
  <c r="C250" i="33" s="1"/>
  <c r="H249" i="33"/>
  <c r="C249" i="33"/>
  <c r="H248" i="33"/>
  <c r="C248" i="33"/>
  <c r="H247" i="33"/>
  <c r="C247" i="33"/>
  <c r="H246" i="33"/>
  <c r="C246" i="33"/>
  <c r="L245" i="33"/>
  <c r="K245" i="33"/>
  <c r="J245" i="33"/>
  <c r="H245" i="33" s="1"/>
  <c r="I245" i="33"/>
  <c r="G245" i="33"/>
  <c r="F245" i="33"/>
  <c r="E245" i="33"/>
  <c r="D245" i="33"/>
  <c r="H244" i="33"/>
  <c r="C244" i="33"/>
  <c r="H243" i="33"/>
  <c r="C243" i="33"/>
  <c r="H242" i="33"/>
  <c r="C242" i="33"/>
  <c r="L241" i="33"/>
  <c r="K241" i="33"/>
  <c r="K240" i="33" s="1"/>
  <c r="J241" i="33"/>
  <c r="I241" i="33"/>
  <c r="G241" i="33"/>
  <c r="G240" i="33" s="1"/>
  <c r="F241" i="33"/>
  <c r="F240" i="33" s="1"/>
  <c r="E241" i="33"/>
  <c r="D241" i="33"/>
  <c r="L240" i="33"/>
  <c r="I240" i="33"/>
  <c r="E240" i="33"/>
  <c r="D240" i="33"/>
  <c r="H239" i="33"/>
  <c r="C239" i="33"/>
  <c r="H238" i="33"/>
  <c r="C238" i="33"/>
  <c r="H237" i="33"/>
  <c r="C237" i="33"/>
  <c r="H236" i="33"/>
  <c r="C236" i="33"/>
  <c r="H235" i="33"/>
  <c r="C235" i="33"/>
  <c r="H234" i="33"/>
  <c r="C234" i="33"/>
  <c r="L233" i="33"/>
  <c r="K233" i="33"/>
  <c r="K232" i="33" s="1"/>
  <c r="J233" i="33"/>
  <c r="H233" i="33" s="1"/>
  <c r="I233" i="33"/>
  <c r="G233" i="33"/>
  <c r="G232" i="33" s="1"/>
  <c r="F233" i="33"/>
  <c r="F232" i="33" s="1"/>
  <c r="E233" i="33"/>
  <c r="D233" i="33"/>
  <c r="L232" i="33"/>
  <c r="I232" i="33"/>
  <c r="E232" i="33"/>
  <c r="D232" i="33"/>
  <c r="H231" i="33"/>
  <c r="C231" i="33"/>
  <c r="H230" i="33"/>
  <c r="C230" i="33"/>
  <c r="H229" i="33"/>
  <c r="C229" i="33"/>
  <c r="H228" i="33"/>
  <c r="C228" i="33"/>
  <c r="L227" i="33"/>
  <c r="K227" i="33"/>
  <c r="J227" i="33"/>
  <c r="I227" i="33"/>
  <c r="G227" i="33"/>
  <c r="F227" i="33"/>
  <c r="C227" i="33" s="1"/>
  <c r="E227" i="33"/>
  <c r="D227" i="33"/>
  <c r="H226" i="33"/>
  <c r="C226" i="33"/>
  <c r="H225" i="33"/>
  <c r="C225" i="33"/>
  <c r="H224" i="33"/>
  <c r="C224" i="33"/>
  <c r="H223" i="33"/>
  <c r="C223" i="33"/>
  <c r="H222" i="33"/>
  <c r="C222" i="33"/>
  <c r="H221" i="33"/>
  <c r="C221" i="33"/>
  <c r="H220" i="33"/>
  <c r="C220" i="33"/>
  <c r="L219" i="33"/>
  <c r="K219" i="33"/>
  <c r="J219" i="33"/>
  <c r="I219" i="33"/>
  <c r="G219" i="33"/>
  <c r="F219" i="33"/>
  <c r="E219" i="33"/>
  <c r="D219" i="33"/>
  <c r="H218" i="33"/>
  <c r="C218" i="33"/>
  <c r="H217" i="33"/>
  <c r="C217" i="33"/>
  <c r="L216" i="33"/>
  <c r="K216" i="33"/>
  <c r="J216" i="33"/>
  <c r="H216" i="33" s="1"/>
  <c r="I216" i="33"/>
  <c r="G216" i="33"/>
  <c r="F216" i="33"/>
  <c r="E216" i="33"/>
  <c r="D216" i="33"/>
  <c r="C216" i="33" s="1"/>
  <c r="H215" i="33"/>
  <c r="C215" i="33"/>
  <c r="L214" i="33"/>
  <c r="K214" i="33"/>
  <c r="J214" i="33"/>
  <c r="I214" i="33"/>
  <c r="H214" i="33" s="1"/>
  <c r="G214" i="33"/>
  <c r="F214" i="33"/>
  <c r="E214" i="33"/>
  <c r="D214" i="33"/>
  <c r="H213" i="33"/>
  <c r="C213" i="33"/>
  <c r="L212" i="33"/>
  <c r="L211" i="33" s="1"/>
  <c r="I212" i="33"/>
  <c r="I211" i="33" s="1"/>
  <c r="E212" i="33"/>
  <c r="E211" i="33" s="1"/>
  <c r="D212" i="33"/>
  <c r="D211" i="33" s="1"/>
  <c r="H210" i="33"/>
  <c r="C210" i="33"/>
  <c r="H209" i="33"/>
  <c r="C209" i="33"/>
  <c r="L208" i="33"/>
  <c r="K208" i="33"/>
  <c r="J208" i="33"/>
  <c r="I208" i="33"/>
  <c r="H208" i="33" s="1"/>
  <c r="G208" i="33"/>
  <c r="F208" i="33"/>
  <c r="E208" i="33"/>
  <c r="D208" i="33"/>
  <c r="C208" i="33" s="1"/>
  <c r="H207" i="33"/>
  <c r="C207" i="33"/>
  <c r="H206" i="33"/>
  <c r="C206" i="33"/>
  <c r="H205" i="33"/>
  <c r="C205" i="33"/>
  <c r="H204" i="33"/>
  <c r="C204" i="33"/>
  <c r="H203" i="33"/>
  <c r="C203" i="33"/>
  <c r="H202" i="33"/>
  <c r="C202" i="33"/>
  <c r="H201" i="33"/>
  <c r="C201" i="33"/>
  <c r="H200" i="33"/>
  <c r="C200" i="33"/>
  <c r="L199" i="33"/>
  <c r="K199" i="33"/>
  <c r="J199" i="33"/>
  <c r="I199" i="33"/>
  <c r="G199" i="33"/>
  <c r="F199" i="33"/>
  <c r="C199" i="33" s="1"/>
  <c r="E199" i="33"/>
  <c r="D199" i="33"/>
  <c r="H198" i="33"/>
  <c r="C198" i="33"/>
  <c r="H197" i="33"/>
  <c r="C197" i="33"/>
  <c r="H196" i="33"/>
  <c r="C196" i="33"/>
  <c r="H195" i="33"/>
  <c r="C195" i="33"/>
  <c r="H194" i="33"/>
  <c r="C194" i="33"/>
  <c r="H193" i="33"/>
  <c r="C193" i="33"/>
  <c r="H192" i="33"/>
  <c r="C192" i="33"/>
  <c r="H191" i="33"/>
  <c r="C191" i="33"/>
  <c r="H190" i="33"/>
  <c r="C190" i="33"/>
  <c r="H189" i="33"/>
  <c r="C189" i="33"/>
  <c r="L188" i="33"/>
  <c r="L187" i="33" s="1"/>
  <c r="K188" i="33"/>
  <c r="J188" i="33"/>
  <c r="I188" i="33"/>
  <c r="I187" i="33" s="1"/>
  <c r="H188" i="33"/>
  <c r="G188" i="33"/>
  <c r="F188" i="33"/>
  <c r="E188" i="33"/>
  <c r="E187" i="33" s="1"/>
  <c r="D188" i="33"/>
  <c r="D187" i="33" s="1"/>
  <c r="K187" i="33"/>
  <c r="J187" i="33"/>
  <c r="G187" i="33"/>
  <c r="F187" i="33"/>
  <c r="H186" i="33"/>
  <c r="C186" i="33"/>
  <c r="H185" i="33"/>
  <c r="C185" i="33"/>
  <c r="H184" i="33"/>
  <c r="C184" i="33"/>
  <c r="L183" i="33"/>
  <c r="K183" i="33"/>
  <c r="K182" i="33" s="1"/>
  <c r="J183" i="33"/>
  <c r="I183" i="33"/>
  <c r="G183" i="33"/>
  <c r="G182" i="33" s="1"/>
  <c r="F183" i="33"/>
  <c r="F182" i="33" s="1"/>
  <c r="E183" i="33"/>
  <c r="D183" i="33"/>
  <c r="H180" i="33"/>
  <c r="C180" i="33"/>
  <c r="L179" i="33"/>
  <c r="K179" i="33"/>
  <c r="K178" i="33" s="1"/>
  <c r="J179" i="33"/>
  <c r="I179" i="33"/>
  <c r="I178" i="33" s="1"/>
  <c r="G179" i="33"/>
  <c r="G178" i="33" s="1"/>
  <c r="F179" i="33"/>
  <c r="F178" i="33" s="1"/>
  <c r="E179" i="33"/>
  <c r="D179" i="33"/>
  <c r="L178" i="33"/>
  <c r="E178" i="33"/>
  <c r="D178" i="33"/>
  <c r="C178" i="33" s="1"/>
  <c r="H177" i="33"/>
  <c r="C177" i="33"/>
  <c r="H176" i="33"/>
  <c r="C176" i="33"/>
  <c r="L175" i="33"/>
  <c r="K175" i="33"/>
  <c r="K174" i="33" s="1"/>
  <c r="J175" i="33"/>
  <c r="I175" i="33"/>
  <c r="I174" i="33" s="1"/>
  <c r="G175" i="33"/>
  <c r="G174" i="33" s="1"/>
  <c r="F175" i="33"/>
  <c r="E175" i="33"/>
  <c r="D175" i="33"/>
  <c r="L174" i="33"/>
  <c r="E174" i="33"/>
  <c r="D174" i="33"/>
  <c r="H173" i="33"/>
  <c r="C173" i="33"/>
  <c r="H172" i="33"/>
  <c r="C172" i="33"/>
  <c r="L171" i="33"/>
  <c r="K171" i="33"/>
  <c r="J171" i="33"/>
  <c r="I171" i="33"/>
  <c r="G171" i="33"/>
  <c r="F171" i="33"/>
  <c r="E171" i="33"/>
  <c r="D171" i="33"/>
  <c r="C171" i="33" s="1"/>
  <c r="H170" i="33"/>
  <c r="C170" i="33"/>
  <c r="H169" i="33"/>
  <c r="C169" i="33"/>
  <c r="H168" i="33"/>
  <c r="C168" i="33"/>
  <c r="H167" i="33"/>
  <c r="C167" i="33"/>
  <c r="L166" i="33"/>
  <c r="K166" i="33"/>
  <c r="J166" i="33"/>
  <c r="I166" i="33"/>
  <c r="H166" i="33" s="1"/>
  <c r="G166" i="33"/>
  <c r="F166" i="33"/>
  <c r="E166" i="33"/>
  <c r="D166" i="33"/>
  <c r="H165" i="33"/>
  <c r="C165" i="33"/>
  <c r="H164" i="33"/>
  <c r="C164" i="33"/>
  <c r="H163" i="33"/>
  <c r="C163" i="33"/>
  <c r="L162" i="33"/>
  <c r="L161" i="33" s="1"/>
  <c r="K162" i="33"/>
  <c r="J162" i="33"/>
  <c r="I162" i="33"/>
  <c r="I161" i="33" s="1"/>
  <c r="G162" i="33"/>
  <c r="F162" i="33"/>
  <c r="E162" i="33"/>
  <c r="E161" i="33" s="1"/>
  <c r="E160" i="33" s="1"/>
  <c r="D162" i="33"/>
  <c r="K161" i="33"/>
  <c r="K160" i="33" s="1"/>
  <c r="J161" i="33"/>
  <c r="J160" i="33" s="1"/>
  <c r="G161" i="33"/>
  <c r="G160" i="33" s="1"/>
  <c r="F161" i="33"/>
  <c r="F160" i="33" s="1"/>
  <c r="L160" i="33"/>
  <c r="I160" i="33"/>
  <c r="H160" i="33" s="1"/>
  <c r="H159" i="33"/>
  <c r="C159" i="33"/>
  <c r="H158" i="33"/>
  <c r="C158" i="33"/>
  <c r="H157" i="33"/>
  <c r="C157" i="33"/>
  <c r="H156" i="33"/>
  <c r="C156" i="33"/>
  <c r="H155" i="33"/>
  <c r="C155" i="33"/>
  <c r="H154" i="33"/>
  <c r="C154" i="33"/>
  <c r="L153" i="33"/>
  <c r="K153" i="33"/>
  <c r="K152" i="33" s="1"/>
  <c r="J153" i="33"/>
  <c r="I153" i="33"/>
  <c r="G153" i="33"/>
  <c r="G152" i="33" s="1"/>
  <c r="F153" i="33"/>
  <c r="F152" i="33" s="1"/>
  <c r="E153" i="33"/>
  <c r="D153" i="33"/>
  <c r="C153" i="33"/>
  <c r="L152" i="33"/>
  <c r="I152" i="33"/>
  <c r="E152" i="33"/>
  <c r="D152" i="33"/>
  <c r="H151" i="33"/>
  <c r="C151" i="33"/>
  <c r="H150" i="33"/>
  <c r="C150" i="33"/>
  <c r="H149" i="33"/>
  <c r="C149" i="33"/>
  <c r="H148" i="33"/>
  <c r="C148" i="33"/>
  <c r="L147" i="33"/>
  <c r="K147" i="33"/>
  <c r="J147" i="33"/>
  <c r="I147" i="33"/>
  <c r="G147" i="33"/>
  <c r="F147" i="33"/>
  <c r="C147" i="33" s="1"/>
  <c r="E147" i="33"/>
  <c r="D147" i="33"/>
  <c r="H146" i="33"/>
  <c r="C146" i="33"/>
  <c r="H145" i="33"/>
  <c r="C145" i="33"/>
  <c r="H144" i="33"/>
  <c r="C144" i="33"/>
  <c r="H143" i="33"/>
  <c r="C143" i="33"/>
  <c r="H142" i="33"/>
  <c r="C142" i="33"/>
  <c r="H141" i="33"/>
  <c r="C141" i="33"/>
  <c r="H140" i="33"/>
  <c r="C140" i="33"/>
  <c r="H139" i="33"/>
  <c r="C139" i="33"/>
  <c r="L138" i="33"/>
  <c r="K138" i="33"/>
  <c r="H138" i="33" s="1"/>
  <c r="J138" i="33"/>
  <c r="I138" i="33"/>
  <c r="G138" i="33"/>
  <c r="F138" i="33"/>
  <c r="E138" i="33"/>
  <c r="D138" i="33"/>
  <c r="C138" i="33" s="1"/>
  <c r="H137" i="33"/>
  <c r="C137" i="33"/>
  <c r="H136" i="33"/>
  <c r="C136" i="33"/>
  <c r="H135" i="33"/>
  <c r="C135" i="33"/>
  <c r="L134" i="33"/>
  <c r="K134" i="33"/>
  <c r="J134" i="33"/>
  <c r="I134" i="33"/>
  <c r="G134" i="33"/>
  <c r="F134" i="33"/>
  <c r="E134" i="33"/>
  <c r="D134" i="33"/>
  <c r="H133" i="33"/>
  <c r="C133" i="33"/>
  <c r="H132" i="33"/>
  <c r="C132" i="33"/>
  <c r="L131" i="33"/>
  <c r="K131" i="33"/>
  <c r="J131" i="33"/>
  <c r="I131" i="33"/>
  <c r="G131" i="33"/>
  <c r="F131" i="33"/>
  <c r="E131" i="33"/>
  <c r="D131" i="33"/>
  <c r="C131" i="33" s="1"/>
  <c r="H130" i="33"/>
  <c r="C130" i="33"/>
  <c r="H129" i="33"/>
  <c r="C129" i="33"/>
  <c r="H128" i="33"/>
  <c r="C128" i="33"/>
  <c r="H127" i="33"/>
  <c r="C127" i="33"/>
  <c r="L126" i="33"/>
  <c r="K126" i="33"/>
  <c r="J126" i="33"/>
  <c r="I126" i="33"/>
  <c r="G126" i="33"/>
  <c r="F126" i="33"/>
  <c r="E126" i="33"/>
  <c r="D126" i="33"/>
  <c r="H125" i="33"/>
  <c r="C125" i="33"/>
  <c r="H124" i="33"/>
  <c r="C124" i="33"/>
  <c r="H123" i="33"/>
  <c r="C123" i="33"/>
  <c r="H122" i="33"/>
  <c r="C122" i="33"/>
  <c r="L121" i="33"/>
  <c r="K121" i="33"/>
  <c r="J121" i="33"/>
  <c r="I121" i="33"/>
  <c r="I120" i="33" s="1"/>
  <c r="G121" i="33"/>
  <c r="F121" i="33"/>
  <c r="E121" i="33"/>
  <c r="D121" i="33"/>
  <c r="C121" i="33"/>
  <c r="H119" i="33"/>
  <c r="C119" i="33"/>
  <c r="H118" i="33"/>
  <c r="C118" i="33"/>
  <c r="H117" i="33"/>
  <c r="C117" i="33"/>
  <c r="H116" i="33"/>
  <c r="C116" i="33"/>
  <c r="H115" i="33"/>
  <c r="C115" i="33"/>
  <c r="L114" i="33"/>
  <c r="K114" i="33"/>
  <c r="J114" i="33"/>
  <c r="I114" i="33"/>
  <c r="H114" i="33" s="1"/>
  <c r="G114" i="33"/>
  <c r="F114" i="33"/>
  <c r="E114" i="33"/>
  <c r="D114" i="33"/>
  <c r="H113" i="33"/>
  <c r="C113" i="33"/>
  <c r="H112" i="33"/>
  <c r="C112" i="33"/>
  <c r="H111" i="33"/>
  <c r="C111" i="33"/>
  <c r="H110" i="33"/>
  <c r="C110" i="33"/>
  <c r="H109" i="33"/>
  <c r="C109" i="33"/>
  <c r="L108" i="33"/>
  <c r="K108" i="33"/>
  <c r="J108" i="33"/>
  <c r="I108" i="33"/>
  <c r="H108" i="33" s="1"/>
  <c r="G108" i="33"/>
  <c r="F108" i="33"/>
  <c r="E108" i="33"/>
  <c r="D108" i="33"/>
  <c r="H107" i="33"/>
  <c r="C107" i="33"/>
  <c r="H106" i="33"/>
  <c r="C106" i="33"/>
  <c r="H105" i="33"/>
  <c r="C105" i="33"/>
  <c r="H104" i="33"/>
  <c r="C104" i="33"/>
  <c r="H103" i="33"/>
  <c r="C103" i="33"/>
  <c r="H102" i="33"/>
  <c r="C102" i="33"/>
  <c r="H101" i="33"/>
  <c r="C101" i="33"/>
  <c r="H100" i="33"/>
  <c r="C100" i="33"/>
  <c r="L99" i="33"/>
  <c r="K99" i="33"/>
  <c r="J99" i="33"/>
  <c r="I99" i="33"/>
  <c r="G99" i="33"/>
  <c r="F99" i="33"/>
  <c r="E99" i="33"/>
  <c r="D99" i="33"/>
  <c r="C99" i="33" s="1"/>
  <c r="H98" i="33"/>
  <c r="C98" i="33"/>
  <c r="H97" i="33"/>
  <c r="C97" i="33"/>
  <c r="H96" i="33"/>
  <c r="C96" i="33"/>
  <c r="H95" i="33"/>
  <c r="C95" i="33"/>
  <c r="H94" i="33"/>
  <c r="C94" i="33"/>
  <c r="H93" i="33"/>
  <c r="C93" i="33"/>
  <c r="H92" i="33"/>
  <c r="C92" i="33"/>
  <c r="L91" i="33"/>
  <c r="K91" i="33"/>
  <c r="J91" i="33"/>
  <c r="I91" i="33"/>
  <c r="H91" i="33" s="1"/>
  <c r="G91" i="33"/>
  <c r="F91" i="33"/>
  <c r="E91" i="33"/>
  <c r="D91" i="33"/>
  <c r="C91" i="33" s="1"/>
  <c r="H90" i="33"/>
  <c r="C90" i="33"/>
  <c r="H89" i="33"/>
  <c r="C89" i="33"/>
  <c r="H88" i="33"/>
  <c r="C88" i="33"/>
  <c r="H87" i="33"/>
  <c r="C87" i="33"/>
  <c r="H86" i="33"/>
  <c r="C86" i="33"/>
  <c r="L85" i="33"/>
  <c r="K85" i="33"/>
  <c r="J85" i="33"/>
  <c r="H85" i="33" s="1"/>
  <c r="I85" i="33"/>
  <c r="G85" i="33"/>
  <c r="F85" i="33"/>
  <c r="E85" i="33"/>
  <c r="D85" i="33"/>
  <c r="H84" i="33"/>
  <c r="C84" i="33"/>
  <c r="L83" i="33"/>
  <c r="K83" i="33"/>
  <c r="G83" i="33"/>
  <c r="F83" i="33"/>
  <c r="D83" i="33"/>
  <c r="H82" i="33"/>
  <c r="C82" i="33"/>
  <c r="H81" i="33"/>
  <c r="C81" i="33"/>
  <c r="L80" i="33"/>
  <c r="K80" i="33"/>
  <c r="J80" i="33"/>
  <c r="I80" i="33"/>
  <c r="H80" i="33" s="1"/>
  <c r="G80" i="33"/>
  <c r="F80" i="33"/>
  <c r="E80" i="33"/>
  <c r="D80" i="33"/>
  <c r="C80" i="33" s="1"/>
  <c r="H79" i="33"/>
  <c r="C79" i="33"/>
  <c r="H78" i="33"/>
  <c r="C78" i="33"/>
  <c r="L77" i="33"/>
  <c r="L76" i="33" s="1"/>
  <c r="K77" i="33"/>
  <c r="K76" i="33" s="1"/>
  <c r="J77" i="33"/>
  <c r="I77" i="33"/>
  <c r="H77" i="33"/>
  <c r="G77" i="33"/>
  <c r="G76" i="33" s="1"/>
  <c r="F77" i="33"/>
  <c r="E77" i="33"/>
  <c r="D77" i="33"/>
  <c r="C77" i="33" s="1"/>
  <c r="J76" i="33"/>
  <c r="I76" i="33"/>
  <c r="F76" i="33"/>
  <c r="E76" i="33"/>
  <c r="H74" i="33"/>
  <c r="C74" i="33"/>
  <c r="H73" i="33"/>
  <c r="C73" i="33"/>
  <c r="H72" i="33"/>
  <c r="C72" i="33"/>
  <c r="H71" i="33"/>
  <c r="C71" i="33"/>
  <c r="H70" i="33"/>
  <c r="C70" i="33"/>
  <c r="L69" i="33"/>
  <c r="K69" i="33"/>
  <c r="J69" i="33"/>
  <c r="H69" i="33" s="1"/>
  <c r="I69" i="33"/>
  <c r="G69" i="33"/>
  <c r="F69" i="33"/>
  <c r="E69" i="33"/>
  <c r="D69" i="33"/>
  <c r="H68" i="33"/>
  <c r="C68" i="33"/>
  <c r="L67" i="33"/>
  <c r="K67" i="33"/>
  <c r="J67" i="33"/>
  <c r="I67" i="33"/>
  <c r="H67" i="33" s="1"/>
  <c r="G67" i="33"/>
  <c r="F67" i="33"/>
  <c r="E67" i="33"/>
  <c r="D67" i="33"/>
  <c r="H66" i="33"/>
  <c r="C66" i="33"/>
  <c r="H65" i="33"/>
  <c r="C65" i="33"/>
  <c r="H64" i="33"/>
  <c r="C64" i="33"/>
  <c r="H63" i="33"/>
  <c r="C63" i="33"/>
  <c r="H62" i="33"/>
  <c r="C62" i="33"/>
  <c r="H61" i="33"/>
  <c r="C61" i="33"/>
  <c r="H60" i="33"/>
  <c r="C60" i="33"/>
  <c r="H59" i="33"/>
  <c r="C59" i="33"/>
  <c r="L58" i="33"/>
  <c r="K58" i="33"/>
  <c r="J58" i="33"/>
  <c r="I58" i="33"/>
  <c r="G58" i="33"/>
  <c r="F58" i="33"/>
  <c r="E58" i="33"/>
  <c r="D58" i="33"/>
  <c r="H57" i="33"/>
  <c r="C57" i="33"/>
  <c r="H56" i="33"/>
  <c r="C56" i="33"/>
  <c r="L55" i="33"/>
  <c r="L54" i="33" s="1"/>
  <c r="L53" i="33" s="1"/>
  <c r="K55" i="33"/>
  <c r="K54" i="33" s="1"/>
  <c r="K53" i="33" s="1"/>
  <c r="J55" i="33"/>
  <c r="I55" i="33"/>
  <c r="H55" i="33"/>
  <c r="G55" i="33"/>
  <c r="G54" i="33" s="1"/>
  <c r="G53" i="33" s="1"/>
  <c r="F55" i="33"/>
  <c r="F54" i="33" s="1"/>
  <c r="F53" i="33" s="1"/>
  <c r="E55" i="33"/>
  <c r="D55" i="33"/>
  <c r="J54" i="33"/>
  <c r="J53" i="33" s="1"/>
  <c r="I54" i="33"/>
  <c r="E54" i="33"/>
  <c r="E53" i="33" s="1"/>
  <c r="H47" i="33"/>
  <c r="C47" i="33"/>
  <c r="H46" i="33"/>
  <c r="C46" i="33"/>
  <c r="L45" i="33"/>
  <c r="H45" i="33" s="1"/>
  <c r="G45" i="33"/>
  <c r="C45" i="33" s="1"/>
  <c r="H44" i="33"/>
  <c r="C44" i="33"/>
  <c r="K43" i="33"/>
  <c r="J43" i="33"/>
  <c r="I43" i="33"/>
  <c r="H43" i="33"/>
  <c r="F43" i="33"/>
  <c r="E43" i="33"/>
  <c r="D43" i="33"/>
  <c r="C43" i="33"/>
  <c r="H42" i="33"/>
  <c r="C42" i="33"/>
  <c r="I41" i="33"/>
  <c r="H41" i="33"/>
  <c r="D41" i="33"/>
  <c r="C41" i="33" s="1"/>
  <c r="H40" i="33"/>
  <c r="C40" i="33"/>
  <c r="H39" i="33"/>
  <c r="C39" i="33"/>
  <c r="H38" i="33"/>
  <c r="C38" i="33"/>
  <c r="H37" i="33"/>
  <c r="C37" i="33"/>
  <c r="K36" i="33"/>
  <c r="H36" i="33"/>
  <c r="F36" i="33"/>
  <c r="C36" i="33" s="1"/>
  <c r="H35" i="33"/>
  <c r="C35" i="33"/>
  <c r="H34" i="33"/>
  <c r="C34" i="33"/>
  <c r="K33" i="33"/>
  <c r="H33" i="33" s="1"/>
  <c r="F33" i="33"/>
  <c r="C33" i="33" s="1"/>
  <c r="H32" i="33"/>
  <c r="C32" i="33"/>
  <c r="K31" i="33"/>
  <c r="H31" i="33" s="1"/>
  <c r="F31" i="33"/>
  <c r="C31" i="33"/>
  <c r="H30" i="33"/>
  <c r="C30" i="33"/>
  <c r="H29" i="33"/>
  <c r="C29" i="33"/>
  <c r="H28" i="33"/>
  <c r="C28" i="33"/>
  <c r="K27" i="33"/>
  <c r="K26" i="33" s="1"/>
  <c r="H26" i="33" s="1"/>
  <c r="H27" i="33"/>
  <c r="F27" i="33"/>
  <c r="C27" i="33" s="1"/>
  <c r="H25" i="33"/>
  <c r="C25" i="33"/>
  <c r="H24" i="33"/>
  <c r="C24" i="33"/>
  <c r="H23" i="33"/>
  <c r="C23" i="33"/>
  <c r="H22" i="33"/>
  <c r="C22" i="33"/>
  <c r="L21" i="33"/>
  <c r="L275" i="33" s="1"/>
  <c r="L274" i="33" s="1"/>
  <c r="K21" i="33"/>
  <c r="K275" i="33" s="1"/>
  <c r="K274" i="33" s="1"/>
  <c r="J21" i="33"/>
  <c r="J275" i="33" s="1"/>
  <c r="J274" i="33" s="1"/>
  <c r="I21" i="33"/>
  <c r="I275" i="33" s="1"/>
  <c r="I274" i="33" s="1"/>
  <c r="H21" i="33"/>
  <c r="G21" i="33"/>
  <c r="G275" i="33" s="1"/>
  <c r="G274" i="33" s="1"/>
  <c r="F21" i="33"/>
  <c r="F275" i="33" s="1"/>
  <c r="F274" i="33" s="1"/>
  <c r="E21" i="33"/>
  <c r="E275" i="33" s="1"/>
  <c r="E274" i="33" s="1"/>
  <c r="D21" i="33"/>
  <c r="D275" i="33" s="1"/>
  <c r="D274" i="33" s="1"/>
  <c r="C21" i="33"/>
  <c r="J20" i="33"/>
  <c r="I20" i="33"/>
  <c r="E20" i="33"/>
  <c r="H284" i="32"/>
  <c r="C284" i="32"/>
  <c r="H283" i="32"/>
  <c r="C283" i="32"/>
  <c r="H282" i="32"/>
  <c r="C282" i="32"/>
  <c r="H281" i="32"/>
  <c r="C281" i="32"/>
  <c r="H280" i="32"/>
  <c r="C280" i="32"/>
  <c r="H279" i="32"/>
  <c r="C279" i="32"/>
  <c r="H278" i="32"/>
  <c r="C278" i="32"/>
  <c r="H277" i="32"/>
  <c r="C277" i="32"/>
  <c r="L276" i="32"/>
  <c r="K276" i="32"/>
  <c r="J276" i="32"/>
  <c r="I276" i="32"/>
  <c r="H276" i="32"/>
  <c r="G276" i="32"/>
  <c r="F276" i="32"/>
  <c r="E276" i="32"/>
  <c r="D276" i="32"/>
  <c r="C276" i="32"/>
  <c r="H271" i="32"/>
  <c r="C271" i="32"/>
  <c r="H270" i="32"/>
  <c r="C270" i="32"/>
  <c r="L269" i="32"/>
  <c r="K269" i="32"/>
  <c r="J269" i="32"/>
  <c r="I269" i="32"/>
  <c r="H269" i="32" s="1"/>
  <c r="G269" i="32"/>
  <c r="F269" i="32"/>
  <c r="E269" i="32"/>
  <c r="D269" i="32"/>
  <c r="C269" i="32" s="1"/>
  <c r="H268" i="32"/>
  <c r="C268" i="32"/>
  <c r="L267" i="32"/>
  <c r="K267" i="32"/>
  <c r="J267" i="32"/>
  <c r="J266" i="32" s="1"/>
  <c r="J265" i="32" s="1"/>
  <c r="I267" i="32"/>
  <c r="G267" i="32"/>
  <c r="F267" i="32"/>
  <c r="F266" i="32" s="1"/>
  <c r="F265" i="32" s="1"/>
  <c r="E267" i="32"/>
  <c r="E266" i="32" s="1"/>
  <c r="D267" i="32"/>
  <c r="C267" i="32" s="1"/>
  <c r="L266" i="32"/>
  <c r="L265" i="32" s="1"/>
  <c r="K266" i="32"/>
  <c r="K265" i="32" s="1"/>
  <c r="G266" i="32"/>
  <c r="G265" i="32" s="1"/>
  <c r="D266" i="32"/>
  <c r="D265" i="32" s="1"/>
  <c r="H264" i="32"/>
  <c r="C264" i="32"/>
  <c r="L263" i="32"/>
  <c r="K263" i="32"/>
  <c r="J263" i="32"/>
  <c r="I263" i="32"/>
  <c r="G263" i="32"/>
  <c r="F263" i="32"/>
  <c r="E263" i="32"/>
  <c r="D263" i="32"/>
  <c r="C263" i="32" s="1"/>
  <c r="H262" i="32"/>
  <c r="C262" i="32"/>
  <c r="H261" i="32"/>
  <c r="C261" i="32"/>
  <c r="H260" i="32"/>
  <c r="C260" i="32"/>
  <c r="H259" i="32"/>
  <c r="C259" i="32"/>
  <c r="H258" i="32"/>
  <c r="C258" i="32"/>
  <c r="L257" i="32"/>
  <c r="K257" i="32"/>
  <c r="J257" i="32"/>
  <c r="I257" i="32"/>
  <c r="H257" i="32" s="1"/>
  <c r="G257" i="32"/>
  <c r="F257" i="32"/>
  <c r="E257" i="32"/>
  <c r="D257" i="32"/>
  <c r="C257" i="32" s="1"/>
  <c r="H256" i="32"/>
  <c r="C256" i="32"/>
  <c r="H255" i="32"/>
  <c r="C255" i="32"/>
  <c r="H254" i="32"/>
  <c r="C254" i="32"/>
  <c r="L253" i="32"/>
  <c r="K253" i="32"/>
  <c r="J253" i="32"/>
  <c r="J252" i="32" s="1"/>
  <c r="I253" i="32"/>
  <c r="H253" i="32" s="1"/>
  <c r="G253" i="32"/>
  <c r="F253" i="32"/>
  <c r="F252" i="32" s="1"/>
  <c r="E253" i="32"/>
  <c r="E252" i="32" s="1"/>
  <c r="D253" i="32"/>
  <c r="C253" i="32" s="1"/>
  <c r="L252" i="32"/>
  <c r="K252" i="32"/>
  <c r="G252" i="32"/>
  <c r="D252" i="32"/>
  <c r="H251" i="32"/>
  <c r="C251" i="32"/>
  <c r="L250" i="32"/>
  <c r="K250" i="32"/>
  <c r="H250" i="32" s="1"/>
  <c r="J250" i="32"/>
  <c r="I250" i="32"/>
  <c r="G250" i="32"/>
  <c r="F250" i="32"/>
  <c r="E250" i="32"/>
  <c r="D250" i="32"/>
  <c r="C250" i="32" s="1"/>
  <c r="H249" i="32"/>
  <c r="C249" i="32"/>
  <c r="H248" i="32"/>
  <c r="C248" i="32"/>
  <c r="H247" i="32"/>
  <c r="C247" i="32"/>
  <c r="H246" i="32"/>
  <c r="C246" i="32"/>
  <c r="L245" i="32"/>
  <c r="K245" i="32"/>
  <c r="J245" i="32"/>
  <c r="I245" i="32"/>
  <c r="H245" i="32" s="1"/>
  <c r="G245" i="32"/>
  <c r="F245" i="32"/>
  <c r="E245" i="32"/>
  <c r="D245" i="32"/>
  <c r="H244" i="32"/>
  <c r="C244" i="32"/>
  <c r="H243" i="32"/>
  <c r="C243" i="32"/>
  <c r="H242" i="32"/>
  <c r="C242" i="32"/>
  <c r="L241" i="32"/>
  <c r="K241" i="32"/>
  <c r="J241" i="32"/>
  <c r="J240" i="32" s="1"/>
  <c r="I241" i="32"/>
  <c r="G241" i="32"/>
  <c r="F241" i="32"/>
  <c r="F240" i="32" s="1"/>
  <c r="E241" i="32"/>
  <c r="D241" i="32"/>
  <c r="L240" i="32"/>
  <c r="K240" i="32"/>
  <c r="G240" i="32"/>
  <c r="D240" i="32"/>
  <c r="H239" i="32"/>
  <c r="C239" i="32"/>
  <c r="H238" i="32"/>
  <c r="C238" i="32"/>
  <c r="H237" i="32"/>
  <c r="C237" i="32"/>
  <c r="H236" i="32"/>
  <c r="C236" i="32"/>
  <c r="H235" i="32"/>
  <c r="C235" i="32"/>
  <c r="H234" i="32"/>
  <c r="C234" i="32"/>
  <c r="L233" i="32"/>
  <c r="K233" i="32"/>
  <c r="J233" i="32"/>
  <c r="J232" i="32" s="1"/>
  <c r="I233" i="32"/>
  <c r="G233" i="32"/>
  <c r="F233" i="32"/>
  <c r="F232" i="32" s="1"/>
  <c r="E233" i="32"/>
  <c r="E232" i="32" s="1"/>
  <c r="D233" i="32"/>
  <c r="L232" i="32"/>
  <c r="K232" i="32"/>
  <c r="G232" i="32"/>
  <c r="C232" i="32" s="1"/>
  <c r="D232" i="32"/>
  <c r="H231" i="32"/>
  <c r="C231" i="32"/>
  <c r="H230" i="32"/>
  <c r="C230" i="32"/>
  <c r="H229" i="32"/>
  <c r="C229" i="32"/>
  <c r="H228" i="32"/>
  <c r="C228" i="32"/>
  <c r="L227" i="32"/>
  <c r="K227" i="32"/>
  <c r="J227" i="32"/>
  <c r="I227" i="32"/>
  <c r="G227" i="32"/>
  <c r="F227" i="32"/>
  <c r="E227" i="32"/>
  <c r="D227" i="32"/>
  <c r="H226" i="32"/>
  <c r="C226" i="32"/>
  <c r="H225" i="32"/>
  <c r="C225" i="32"/>
  <c r="H224" i="32"/>
  <c r="C224" i="32"/>
  <c r="H223" i="32"/>
  <c r="C223" i="32"/>
  <c r="H222" i="32"/>
  <c r="C222" i="32"/>
  <c r="H221" i="32"/>
  <c r="C221" i="32"/>
  <c r="H220" i="32"/>
  <c r="C220" i="32"/>
  <c r="L219" i="32"/>
  <c r="K219" i="32"/>
  <c r="J219" i="32"/>
  <c r="I219" i="32"/>
  <c r="G219" i="32"/>
  <c r="F219" i="32"/>
  <c r="E219" i="32"/>
  <c r="D219" i="32"/>
  <c r="H218" i="32"/>
  <c r="C218" i="32"/>
  <c r="H217" i="32"/>
  <c r="C217" i="32"/>
  <c r="L216" i="32"/>
  <c r="K216" i="32"/>
  <c r="J216" i="32"/>
  <c r="I216" i="32"/>
  <c r="G216" i="32"/>
  <c r="F216" i="32"/>
  <c r="E216" i="32"/>
  <c r="D216" i="32"/>
  <c r="C216" i="32" s="1"/>
  <c r="H215" i="32"/>
  <c r="C215" i="32"/>
  <c r="L214" i="32"/>
  <c r="K214" i="32"/>
  <c r="J214" i="32"/>
  <c r="I214" i="32"/>
  <c r="G214" i="32"/>
  <c r="F214" i="32"/>
  <c r="E214" i="32"/>
  <c r="D214" i="32"/>
  <c r="C214" i="32" s="1"/>
  <c r="H213" i="32"/>
  <c r="C213" i="32"/>
  <c r="L212" i="32"/>
  <c r="L211" i="32" s="1"/>
  <c r="K212" i="32"/>
  <c r="K211" i="32" s="1"/>
  <c r="G212" i="32"/>
  <c r="G211" i="32" s="1"/>
  <c r="D212" i="32"/>
  <c r="D211" i="32" s="1"/>
  <c r="H210" i="32"/>
  <c r="C210" i="32"/>
  <c r="H209" i="32"/>
  <c r="C209" i="32"/>
  <c r="L208" i="32"/>
  <c r="K208" i="32"/>
  <c r="H208" i="32" s="1"/>
  <c r="J208" i="32"/>
  <c r="I208" i="32"/>
  <c r="G208" i="32"/>
  <c r="F208" i="32"/>
  <c r="E208" i="32"/>
  <c r="C208" i="32" s="1"/>
  <c r="D208" i="32"/>
  <c r="H207" i="32"/>
  <c r="C207" i="32"/>
  <c r="H206" i="32"/>
  <c r="C206" i="32"/>
  <c r="H205" i="32"/>
  <c r="C205" i="32"/>
  <c r="H204" i="32"/>
  <c r="C204" i="32"/>
  <c r="H203" i="32"/>
  <c r="C203" i="32"/>
  <c r="H202" i="32"/>
  <c r="C202" i="32"/>
  <c r="H201" i="32"/>
  <c r="C201" i="32"/>
  <c r="H200" i="32"/>
  <c r="C200" i="32"/>
  <c r="L199" i="32"/>
  <c r="K199" i="32"/>
  <c r="J199" i="32"/>
  <c r="I199" i="32"/>
  <c r="H199" i="32" s="1"/>
  <c r="G199" i="32"/>
  <c r="F199" i="32"/>
  <c r="E199" i="32"/>
  <c r="D199" i="32"/>
  <c r="C199" i="32" s="1"/>
  <c r="H198" i="32"/>
  <c r="C198" i="32"/>
  <c r="H197" i="32"/>
  <c r="C197" i="32"/>
  <c r="H196" i="32"/>
  <c r="C196" i="32"/>
  <c r="H195" i="32"/>
  <c r="C195" i="32"/>
  <c r="H194" i="32"/>
  <c r="C194" i="32"/>
  <c r="H193" i="32"/>
  <c r="C193" i="32"/>
  <c r="H192" i="32"/>
  <c r="C192" i="32"/>
  <c r="H191" i="32"/>
  <c r="C191" i="32"/>
  <c r="H190" i="32"/>
  <c r="C190" i="32"/>
  <c r="H189" i="32"/>
  <c r="C189" i="32"/>
  <c r="L188" i="32"/>
  <c r="K188" i="32"/>
  <c r="K187" i="32" s="1"/>
  <c r="J188" i="32"/>
  <c r="I188" i="32"/>
  <c r="I187" i="32" s="1"/>
  <c r="G188" i="32"/>
  <c r="G187" i="32" s="1"/>
  <c r="F188" i="32"/>
  <c r="E188" i="32"/>
  <c r="D188" i="32"/>
  <c r="C188" i="32"/>
  <c r="J187" i="32"/>
  <c r="E187" i="32"/>
  <c r="H186" i="32"/>
  <c r="C186" i="32"/>
  <c r="H185" i="32"/>
  <c r="C185" i="32"/>
  <c r="H184" i="32"/>
  <c r="C184" i="32"/>
  <c r="L183" i="32"/>
  <c r="K183" i="32"/>
  <c r="K182" i="32" s="1"/>
  <c r="K181" i="32" s="1"/>
  <c r="J183" i="32"/>
  <c r="J182" i="32" s="1"/>
  <c r="I183" i="32"/>
  <c r="G183" i="32"/>
  <c r="F183" i="32"/>
  <c r="E183" i="32"/>
  <c r="D183" i="32"/>
  <c r="C183" i="32" s="1"/>
  <c r="G182" i="32"/>
  <c r="G181" i="32" s="1"/>
  <c r="H180" i="32"/>
  <c r="C180" i="32"/>
  <c r="L179" i="32"/>
  <c r="L178" i="32" s="1"/>
  <c r="K179" i="32"/>
  <c r="J179" i="32"/>
  <c r="J178" i="32" s="1"/>
  <c r="I179" i="32"/>
  <c r="I178" i="32" s="1"/>
  <c r="G179" i="32"/>
  <c r="F179" i="32"/>
  <c r="E179" i="32"/>
  <c r="E178" i="32" s="1"/>
  <c r="D179" i="32"/>
  <c r="K178" i="32"/>
  <c r="G178" i="32"/>
  <c r="F178" i="32"/>
  <c r="H177" i="32"/>
  <c r="C177" i="32"/>
  <c r="H176" i="32"/>
  <c r="C176" i="32"/>
  <c r="L175" i="32"/>
  <c r="K175" i="32"/>
  <c r="J175" i="32"/>
  <c r="I175" i="32"/>
  <c r="I174" i="32" s="1"/>
  <c r="G175" i="32"/>
  <c r="F175" i="32"/>
  <c r="E175" i="32"/>
  <c r="E174" i="32" s="1"/>
  <c r="D175" i="32"/>
  <c r="G174" i="32"/>
  <c r="H173" i="32"/>
  <c r="C173" i="32"/>
  <c r="H172" i="32"/>
  <c r="C172" i="32"/>
  <c r="L171" i="32"/>
  <c r="K171" i="32"/>
  <c r="J171" i="32"/>
  <c r="H171" i="32" s="1"/>
  <c r="I171" i="32"/>
  <c r="G171" i="32"/>
  <c r="F171" i="32"/>
  <c r="E171" i="32"/>
  <c r="D171" i="32"/>
  <c r="H170" i="32"/>
  <c r="C170" i="32"/>
  <c r="H169" i="32"/>
  <c r="C169" i="32"/>
  <c r="H168" i="32"/>
  <c r="C168" i="32"/>
  <c r="H167" i="32"/>
  <c r="C167" i="32"/>
  <c r="L166" i="32"/>
  <c r="K166" i="32"/>
  <c r="H166" i="32" s="1"/>
  <c r="J166" i="32"/>
  <c r="I166" i="32"/>
  <c r="G166" i="32"/>
  <c r="F166" i="32"/>
  <c r="C166" i="32" s="1"/>
  <c r="E166" i="32"/>
  <c r="D166" i="32"/>
  <c r="H165" i="32"/>
  <c r="C165" i="32"/>
  <c r="H164" i="32"/>
  <c r="C164" i="32"/>
  <c r="H163" i="32"/>
  <c r="C163" i="32"/>
  <c r="L162" i="32"/>
  <c r="L161" i="32" s="1"/>
  <c r="K162" i="32"/>
  <c r="K161" i="32" s="1"/>
  <c r="K160" i="32" s="1"/>
  <c r="J162" i="32"/>
  <c r="I162" i="32"/>
  <c r="G162" i="32"/>
  <c r="G161" i="32" s="1"/>
  <c r="F162" i="32"/>
  <c r="F161" i="32" s="1"/>
  <c r="E162" i="32"/>
  <c r="D162" i="32"/>
  <c r="C162" i="32"/>
  <c r="J161" i="32"/>
  <c r="I161" i="32"/>
  <c r="I160" i="32" s="1"/>
  <c r="E161" i="32"/>
  <c r="E160" i="32" s="1"/>
  <c r="D161" i="32"/>
  <c r="D160" i="32" s="1"/>
  <c r="G160" i="32"/>
  <c r="H159" i="32"/>
  <c r="C159" i="32"/>
  <c r="H158" i="32"/>
  <c r="C158" i="32"/>
  <c r="H157" i="32"/>
  <c r="C157" i="32"/>
  <c r="H156" i="32"/>
  <c r="C156" i="32"/>
  <c r="H155" i="32"/>
  <c r="C155" i="32"/>
  <c r="H154" i="32"/>
  <c r="C154" i="32"/>
  <c r="L153" i="32"/>
  <c r="L152" i="32" s="1"/>
  <c r="K153" i="32"/>
  <c r="J153" i="32"/>
  <c r="J152" i="32" s="1"/>
  <c r="I153" i="32"/>
  <c r="I152" i="32" s="1"/>
  <c r="H153" i="32"/>
  <c r="G153" i="32"/>
  <c r="F153" i="32"/>
  <c r="E153" i="32"/>
  <c r="E152" i="32" s="1"/>
  <c r="D153" i="32"/>
  <c r="C153" i="32" s="1"/>
  <c r="K152" i="32"/>
  <c r="G152" i="32"/>
  <c r="F152" i="32"/>
  <c r="H151" i="32"/>
  <c r="C151" i="32"/>
  <c r="H150" i="32"/>
  <c r="C150" i="32"/>
  <c r="H149" i="32"/>
  <c r="C149" i="32"/>
  <c r="H148" i="32"/>
  <c r="C148" i="32"/>
  <c r="L147" i="32"/>
  <c r="K147" i="32"/>
  <c r="J147" i="32"/>
  <c r="I147" i="32"/>
  <c r="G147" i="32"/>
  <c r="F147" i="32"/>
  <c r="E147" i="32"/>
  <c r="D147" i="32"/>
  <c r="H146" i="32"/>
  <c r="C146" i="32"/>
  <c r="H145" i="32"/>
  <c r="C145" i="32"/>
  <c r="H144" i="32"/>
  <c r="C144" i="32"/>
  <c r="H143" i="32"/>
  <c r="C143" i="32"/>
  <c r="H142" i="32"/>
  <c r="C142" i="32"/>
  <c r="H141" i="32"/>
  <c r="C141" i="32"/>
  <c r="H140" i="32"/>
  <c r="C140" i="32"/>
  <c r="H139" i="32"/>
  <c r="C139" i="32"/>
  <c r="L138" i="32"/>
  <c r="K138" i="32"/>
  <c r="J138" i="32"/>
  <c r="H138" i="32" s="1"/>
  <c r="I138" i="32"/>
  <c r="G138" i="32"/>
  <c r="F138" i="32"/>
  <c r="E138" i="32"/>
  <c r="D138" i="32"/>
  <c r="H137" i="32"/>
  <c r="C137" i="32"/>
  <c r="H136" i="32"/>
  <c r="C136" i="32"/>
  <c r="H135" i="32"/>
  <c r="C135" i="32"/>
  <c r="L134" i="32"/>
  <c r="K134" i="32"/>
  <c r="J134" i="32"/>
  <c r="I134" i="32"/>
  <c r="G134" i="32"/>
  <c r="F134" i="32"/>
  <c r="E134" i="32"/>
  <c r="D134" i="32"/>
  <c r="C134" i="32" s="1"/>
  <c r="H133" i="32"/>
  <c r="C133" i="32"/>
  <c r="H132" i="32"/>
  <c r="C132" i="32"/>
  <c r="L131" i="32"/>
  <c r="K131" i="32"/>
  <c r="J131" i="32"/>
  <c r="I131" i="32"/>
  <c r="H131" i="32" s="1"/>
  <c r="G131" i="32"/>
  <c r="F131" i="32"/>
  <c r="E131" i="32"/>
  <c r="D131" i="32"/>
  <c r="H130" i="32"/>
  <c r="C130" i="32"/>
  <c r="H129" i="32"/>
  <c r="C129" i="32"/>
  <c r="H128" i="32"/>
  <c r="C128" i="32"/>
  <c r="H127" i="32"/>
  <c r="C127" i="32"/>
  <c r="L126" i="32"/>
  <c r="K126" i="32"/>
  <c r="J126" i="32"/>
  <c r="I126" i="32"/>
  <c r="G126" i="32"/>
  <c r="F126" i="32"/>
  <c r="E126" i="32"/>
  <c r="D126" i="32"/>
  <c r="C126" i="32" s="1"/>
  <c r="H125" i="32"/>
  <c r="C125" i="32"/>
  <c r="H124" i="32"/>
  <c r="C124" i="32"/>
  <c r="H123" i="32"/>
  <c r="C123" i="32"/>
  <c r="H122" i="32"/>
  <c r="C122" i="32"/>
  <c r="L121" i="32"/>
  <c r="L120" i="32" s="1"/>
  <c r="K121" i="32"/>
  <c r="K120" i="32" s="1"/>
  <c r="J121" i="32"/>
  <c r="I121" i="32"/>
  <c r="G121" i="32"/>
  <c r="G120" i="32" s="1"/>
  <c r="F121" i="32"/>
  <c r="E121" i="32"/>
  <c r="D121" i="32"/>
  <c r="D120" i="32" s="1"/>
  <c r="C121" i="32"/>
  <c r="I120" i="32"/>
  <c r="E120" i="32"/>
  <c r="H119" i="32"/>
  <c r="C119" i="32"/>
  <c r="H118" i="32"/>
  <c r="C118" i="32"/>
  <c r="H117" i="32"/>
  <c r="C117" i="32"/>
  <c r="H116" i="32"/>
  <c r="C116" i="32"/>
  <c r="H115" i="32"/>
  <c r="C115" i="32"/>
  <c r="L114" i="32"/>
  <c r="K114" i="32"/>
  <c r="J114" i="32"/>
  <c r="I114" i="32"/>
  <c r="H114" i="32" s="1"/>
  <c r="G114" i="32"/>
  <c r="F114" i="32"/>
  <c r="E114" i="32"/>
  <c r="D114" i="32"/>
  <c r="H113" i="32"/>
  <c r="C113" i="32"/>
  <c r="H112" i="32"/>
  <c r="C112" i="32"/>
  <c r="H111" i="32"/>
  <c r="C111" i="32"/>
  <c r="H110" i="32"/>
  <c r="C110" i="32"/>
  <c r="H109" i="32"/>
  <c r="C109" i="32"/>
  <c r="L108" i="32"/>
  <c r="K108" i="32"/>
  <c r="J108" i="32"/>
  <c r="I108" i="32"/>
  <c r="G108" i="32"/>
  <c r="F108" i="32"/>
  <c r="E108" i="32"/>
  <c r="D108" i="32"/>
  <c r="H107" i="32"/>
  <c r="C107" i="32"/>
  <c r="H106" i="32"/>
  <c r="C106" i="32"/>
  <c r="H105" i="32"/>
  <c r="C105" i="32"/>
  <c r="H104" i="32"/>
  <c r="C104" i="32"/>
  <c r="H103" i="32"/>
  <c r="C103" i="32"/>
  <c r="H102" i="32"/>
  <c r="C102" i="32"/>
  <c r="H101" i="32"/>
  <c r="C101" i="32"/>
  <c r="H100" i="32"/>
  <c r="C100" i="32"/>
  <c r="L99" i="32"/>
  <c r="K99" i="32"/>
  <c r="J99" i="32"/>
  <c r="I99" i="32"/>
  <c r="G99" i="32"/>
  <c r="F99" i="32"/>
  <c r="E99" i="32"/>
  <c r="D99" i="32"/>
  <c r="C99" i="32"/>
  <c r="H98" i="32"/>
  <c r="C98" i="32"/>
  <c r="H97" i="32"/>
  <c r="C97" i="32"/>
  <c r="H96" i="32"/>
  <c r="C96" i="32"/>
  <c r="H95" i="32"/>
  <c r="C95" i="32"/>
  <c r="H94" i="32"/>
  <c r="C94" i="32"/>
  <c r="H93" i="32"/>
  <c r="C93" i="32"/>
  <c r="I92" i="32"/>
  <c r="H92" i="32"/>
  <c r="D92" i="32"/>
  <c r="D91" i="32" s="1"/>
  <c r="C92" i="32"/>
  <c r="L91" i="32"/>
  <c r="K91" i="32"/>
  <c r="J91" i="32"/>
  <c r="I91" i="32"/>
  <c r="H91" i="32" s="1"/>
  <c r="G91" i="32"/>
  <c r="F91" i="32"/>
  <c r="E91" i="32"/>
  <c r="H90" i="32"/>
  <c r="C90" i="32"/>
  <c r="H89" i="32"/>
  <c r="C89" i="32"/>
  <c r="H88" i="32"/>
  <c r="C88" i="32"/>
  <c r="H87" i="32"/>
  <c r="C87" i="32"/>
  <c r="H86" i="32"/>
  <c r="C86" i="32"/>
  <c r="L85" i="32"/>
  <c r="K85" i="32"/>
  <c r="J85" i="32"/>
  <c r="I85" i="32"/>
  <c r="G85" i="32"/>
  <c r="F85" i="32"/>
  <c r="E85" i="32"/>
  <c r="C85" i="32" s="1"/>
  <c r="D85" i="32"/>
  <c r="H84" i="32"/>
  <c r="C84" i="32"/>
  <c r="J83" i="32"/>
  <c r="I83" i="32"/>
  <c r="F83" i="32"/>
  <c r="H82" i="32"/>
  <c r="C82" i="32"/>
  <c r="H81" i="32"/>
  <c r="C81" i="32"/>
  <c r="L80" i="32"/>
  <c r="K80" i="32"/>
  <c r="J80" i="32"/>
  <c r="I80" i="32"/>
  <c r="G80" i="32"/>
  <c r="F80" i="32"/>
  <c r="E80" i="32"/>
  <c r="D80" i="32"/>
  <c r="C80" i="32"/>
  <c r="H79" i="32"/>
  <c r="C79" i="32"/>
  <c r="H78" i="32"/>
  <c r="C78" i="32"/>
  <c r="L77" i="32"/>
  <c r="K77" i="32"/>
  <c r="J77" i="32"/>
  <c r="J76" i="32" s="1"/>
  <c r="I77" i="32"/>
  <c r="I76" i="32" s="1"/>
  <c r="G77" i="32"/>
  <c r="F77" i="32"/>
  <c r="F76" i="32" s="1"/>
  <c r="E77" i="32"/>
  <c r="D77" i="32"/>
  <c r="L76" i="32"/>
  <c r="K76" i="32"/>
  <c r="G76" i="32"/>
  <c r="D76" i="32"/>
  <c r="H74" i="32"/>
  <c r="C74" i="32"/>
  <c r="H73" i="32"/>
  <c r="C73" i="32"/>
  <c r="H72" i="32"/>
  <c r="C72" i="32"/>
  <c r="H71" i="32"/>
  <c r="C71" i="32"/>
  <c r="H70" i="32"/>
  <c r="C70" i="32"/>
  <c r="L69" i="32"/>
  <c r="K69" i="32"/>
  <c r="J69" i="32"/>
  <c r="I69" i="32"/>
  <c r="G69" i="32"/>
  <c r="F69" i="32"/>
  <c r="E69" i="32"/>
  <c r="C69" i="32" s="1"/>
  <c r="D69" i="32"/>
  <c r="H68" i="32"/>
  <c r="C68" i="32"/>
  <c r="L67" i="32"/>
  <c r="K67" i="32"/>
  <c r="J67" i="32"/>
  <c r="I67" i="32"/>
  <c r="H67" i="32" s="1"/>
  <c r="G67" i="32"/>
  <c r="F67" i="32"/>
  <c r="E67" i="32"/>
  <c r="D67" i="32"/>
  <c r="H66" i="32"/>
  <c r="C66" i="32"/>
  <c r="H65" i="32"/>
  <c r="C65" i="32"/>
  <c r="H64" i="32"/>
  <c r="C64" i="32"/>
  <c r="H63" i="32"/>
  <c r="C63" i="32"/>
  <c r="H62" i="32"/>
  <c r="C62" i="32"/>
  <c r="H61" i="32"/>
  <c r="C61" i="32"/>
  <c r="H60" i="32"/>
  <c r="C60" i="32"/>
  <c r="H59" i="32"/>
  <c r="C59" i="32"/>
  <c r="L58" i="32"/>
  <c r="K58" i="32"/>
  <c r="J58" i="32"/>
  <c r="I58" i="32"/>
  <c r="H58" i="32" s="1"/>
  <c r="G58" i="32"/>
  <c r="F58" i="32"/>
  <c r="E58" i="32"/>
  <c r="D58" i="32"/>
  <c r="C58" i="32" s="1"/>
  <c r="H57" i="32"/>
  <c r="C57" i="32"/>
  <c r="H56" i="32"/>
  <c r="C56" i="32"/>
  <c r="L55" i="32"/>
  <c r="K55" i="32"/>
  <c r="J55" i="32"/>
  <c r="J54" i="32" s="1"/>
  <c r="J53" i="32" s="1"/>
  <c r="I55" i="32"/>
  <c r="I54" i="32" s="1"/>
  <c r="G55" i="32"/>
  <c r="F55" i="32"/>
  <c r="F54" i="32" s="1"/>
  <c r="F53" i="32" s="1"/>
  <c r="E55" i="32"/>
  <c r="C55" i="32" s="1"/>
  <c r="D55" i="32"/>
  <c r="L54" i="32"/>
  <c r="L53" i="32" s="1"/>
  <c r="K54" i="32"/>
  <c r="K53" i="32" s="1"/>
  <c r="G54" i="32"/>
  <c r="G53" i="32" s="1"/>
  <c r="D54" i="32"/>
  <c r="D53" i="32" s="1"/>
  <c r="H47" i="32"/>
  <c r="C47" i="32"/>
  <c r="H46" i="32"/>
  <c r="C46" i="32"/>
  <c r="L45" i="32"/>
  <c r="H45" i="32"/>
  <c r="G45" i="32"/>
  <c r="C45" i="32" s="1"/>
  <c r="H44" i="32"/>
  <c r="C44" i="32"/>
  <c r="K43" i="32"/>
  <c r="J43" i="32"/>
  <c r="I43" i="32"/>
  <c r="F43" i="32"/>
  <c r="E43" i="32"/>
  <c r="C43" i="32" s="1"/>
  <c r="D43" i="32"/>
  <c r="H42" i="32"/>
  <c r="C42" i="32"/>
  <c r="I41" i="32"/>
  <c r="H41" i="32" s="1"/>
  <c r="D41" i="32"/>
  <c r="C41" i="32"/>
  <c r="H40" i="32"/>
  <c r="C40" i="32"/>
  <c r="H39" i="32"/>
  <c r="C39" i="32"/>
  <c r="H38" i="32"/>
  <c r="C38" i="32"/>
  <c r="H37" i="32"/>
  <c r="C37" i="32"/>
  <c r="K36" i="32"/>
  <c r="H36" i="32" s="1"/>
  <c r="F36" i="32"/>
  <c r="C36" i="32"/>
  <c r="H35" i="32"/>
  <c r="C35" i="32"/>
  <c r="H34" i="32"/>
  <c r="C34" i="32"/>
  <c r="K33" i="32"/>
  <c r="H33" i="32" s="1"/>
  <c r="F33" i="32"/>
  <c r="C33" i="32"/>
  <c r="H32" i="32"/>
  <c r="C32" i="32"/>
  <c r="K31" i="32"/>
  <c r="H31" i="32"/>
  <c r="F31" i="32"/>
  <c r="C31" i="32" s="1"/>
  <c r="H30" i="32"/>
  <c r="C30" i="32"/>
  <c r="H29" i="32"/>
  <c r="C29" i="32"/>
  <c r="H28" i="32"/>
  <c r="C28" i="32"/>
  <c r="K27" i="32"/>
  <c r="H27" i="32" s="1"/>
  <c r="F27" i="32"/>
  <c r="C27" i="32"/>
  <c r="F26" i="32"/>
  <c r="C26" i="32" s="1"/>
  <c r="H25" i="32"/>
  <c r="C25" i="32"/>
  <c r="H24" i="32"/>
  <c r="C24" i="32"/>
  <c r="H23" i="32"/>
  <c r="C23" i="32"/>
  <c r="H22" i="32"/>
  <c r="C22" i="32"/>
  <c r="L21" i="32"/>
  <c r="L275" i="32" s="1"/>
  <c r="L274" i="32" s="1"/>
  <c r="K21" i="32"/>
  <c r="K275" i="32" s="1"/>
  <c r="K274" i="32" s="1"/>
  <c r="J21" i="32"/>
  <c r="J275" i="32" s="1"/>
  <c r="J274" i="32" s="1"/>
  <c r="I21" i="32"/>
  <c r="I275" i="32" s="1"/>
  <c r="I274" i="32" s="1"/>
  <c r="G21" i="32"/>
  <c r="G275" i="32" s="1"/>
  <c r="G274" i="32" s="1"/>
  <c r="F21" i="32"/>
  <c r="F275" i="32" s="1"/>
  <c r="F274" i="32" s="1"/>
  <c r="E21" i="32"/>
  <c r="E275" i="32" s="1"/>
  <c r="E274" i="32" s="1"/>
  <c r="D21" i="32"/>
  <c r="D275" i="32" s="1"/>
  <c r="D274" i="32" s="1"/>
  <c r="L20" i="32"/>
  <c r="G20" i="32"/>
  <c r="D20" i="32"/>
  <c r="H284" i="31"/>
  <c r="C284" i="31"/>
  <c r="H283" i="31"/>
  <c r="C283" i="31"/>
  <c r="H282" i="31"/>
  <c r="C282" i="31"/>
  <c r="H281" i="31"/>
  <c r="C281" i="31"/>
  <c r="H280" i="31"/>
  <c r="C280" i="31"/>
  <c r="H279" i="31"/>
  <c r="C279" i="31"/>
  <c r="H278" i="31"/>
  <c r="C278" i="31"/>
  <c r="H277" i="31"/>
  <c r="H276" i="31" s="1"/>
  <c r="C277" i="31"/>
  <c r="C276" i="31" s="1"/>
  <c r="L276" i="31"/>
  <c r="K276" i="31"/>
  <c r="J276" i="31"/>
  <c r="I276" i="31"/>
  <c r="G276" i="31"/>
  <c r="F276" i="31"/>
  <c r="E276" i="31"/>
  <c r="D276" i="31"/>
  <c r="H271" i="31"/>
  <c r="C271" i="31"/>
  <c r="H270" i="31"/>
  <c r="C270" i="31"/>
  <c r="L269" i="31"/>
  <c r="K269" i="31"/>
  <c r="J269" i="31"/>
  <c r="I269" i="31"/>
  <c r="H269" i="31" s="1"/>
  <c r="G269" i="31"/>
  <c r="F269" i="31"/>
  <c r="E269" i="31"/>
  <c r="D269" i="31"/>
  <c r="C269" i="31" s="1"/>
  <c r="H268" i="31"/>
  <c r="C268" i="31"/>
  <c r="L267" i="31"/>
  <c r="L266" i="31" s="1"/>
  <c r="L265" i="31" s="1"/>
  <c r="K267" i="31"/>
  <c r="K266" i="31" s="1"/>
  <c r="K265" i="31" s="1"/>
  <c r="J267" i="31"/>
  <c r="I267" i="31"/>
  <c r="G267" i="31"/>
  <c r="G266" i="31" s="1"/>
  <c r="G265" i="31" s="1"/>
  <c r="F267" i="31"/>
  <c r="F266" i="31" s="1"/>
  <c r="F265" i="31" s="1"/>
  <c r="E267" i="31"/>
  <c r="D267" i="31"/>
  <c r="D266" i="31" s="1"/>
  <c r="C267" i="31"/>
  <c r="J266" i="31"/>
  <c r="J265" i="31" s="1"/>
  <c r="I266" i="31"/>
  <c r="I265" i="31" s="1"/>
  <c r="E266" i="31"/>
  <c r="E265" i="31" s="1"/>
  <c r="H264" i="31"/>
  <c r="C264" i="31"/>
  <c r="L263" i="31"/>
  <c r="K263" i="31"/>
  <c r="J263" i="31"/>
  <c r="I263" i="31"/>
  <c r="G263" i="31"/>
  <c r="F263" i="31"/>
  <c r="E263" i="31"/>
  <c r="D263" i="31"/>
  <c r="C263" i="31" s="1"/>
  <c r="H262" i="31"/>
  <c r="C262" i="31"/>
  <c r="H261" i="31"/>
  <c r="C261" i="31"/>
  <c r="H260" i="31"/>
  <c r="C260" i="31"/>
  <c r="H259" i="31"/>
  <c r="C259" i="31"/>
  <c r="H258" i="31"/>
  <c r="C258" i="31"/>
  <c r="L257" i="31"/>
  <c r="K257" i="31"/>
  <c r="J257" i="31"/>
  <c r="I257" i="31"/>
  <c r="H257" i="31" s="1"/>
  <c r="G257" i="31"/>
  <c r="F257" i="31"/>
  <c r="E257" i="31"/>
  <c r="D257" i="31"/>
  <c r="C257" i="31" s="1"/>
  <c r="H256" i="31"/>
  <c r="C256" i="31"/>
  <c r="H255" i="31"/>
  <c r="C255" i="31"/>
  <c r="H254" i="31"/>
  <c r="C254" i="31"/>
  <c r="L253" i="31"/>
  <c r="L252" i="31" s="1"/>
  <c r="K253" i="31"/>
  <c r="K252" i="31" s="1"/>
  <c r="J253" i="31"/>
  <c r="I253" i="31"/>
  <c r="H253" i="31" s="1"/>
  <c r="G253" i="31"/>
  <c r="G252" i="31" s="1"/>
  <c r="F253" i="31"/>
  <c r="E253" i="31"/>
  <c r="D253" i="31"/>
  <c r="D252" i="31" s="1"/>
  <c r="C253" i="31"/>
  <c r="J252" i="31"/>
  <c r="I252" i="31"/>
  <c r="F252" i="31"/>
  <c r="E252" i="31"/>
  <c r="H251" i="31"/>
  <c r="C251" i="31"/>
  <c r="L250" i="31"/>
  <c r="K250" i="31"/>
  <c r="J250" i="31"/>
  <c r="I250" i="31"/>
  <c r="G250" i="31"/>
  <c r="F250" i="31"/>
  <c r="E250" i="31"/>
  <c r="D250" i="31"/>
  <c r="H249" i="31"/>
  <c r="C249" i="31"/>
  <c r="H248" i="31"/>
  <c r="C248" i="31"/>
  <c r="H247" i="31"/>
  <c r="C247" i="31"/>
  <c r="H246" i="31"/>
  <c r="C246" i="31"/>
  <c r="L245" i="31"/>
  <c r="K245" i="31"/>
  <c r="J245" i="31"/>
  <c r="I245" i="31"/>
  <c r="G245" i="31"/>
  <c r="F245" i="31"/>
  <c r="E245" i="31"/>
  <c r="D245" i="31"/>
  <c r="C245" i="31"/>
  <c r="H244" i="31"/>
  <c r="C244" i="31"/>
  <c r="H243" i="31"/>
  <c r="C243" i="31"/>
  <c r="H242" i="31"/>
  <c r="C242" i="31"/>
  <c r="L241" i="31"/>
  <c r="L240" i="31" s="1"/>
  <c r="K241" i="31"/>
  <c r="K240" i="31" s="1"/>
  <c r="J241" i="31"/>
  <c r="I241" i="31"/>
  <c r="H241" i="31" s="1"/>
  <c r="G241" i="31"/>
  <c r="G240" i="31" s="1"/>
  <c r="F241" i="31"/>
  <c r="E241" i="31"/>
  <c r="D241" i="31"/>
  <c r="D240" i="31" s="1"/>
  <c r="C241" i="31"/>
  <c r="J240" i="31"/>
  <c r="I240" i="31"/>
  <c r="F240" i="31"/>
  <c r="E240" i="31"/>
  <c r="H239" i="31"/>
  <c r="C239" i="31"/>
  <c r="H238" i="31"/>
  <c r="C238" i="31"/>
  <c r="H237" i="31"/>
  <c r="C237" i="31"/>
  <c r="H236" i="31"/>
  <c r="C236" i="31"/>
  <c r="H235" i="31"/>
  <c r="C235" i="31"/>
  <c r="H234" i="31"/>
  <c r="C234" i="31"/>
  <c r="L233" i="31"/>
  <c r="L232" i="31" s="1"/>
  <c r="K233" i="31"/>
  <c r="K232" i="31" s="1"/>
  <c r="J233" i="31"/>
  <c r="I233" i="31"/>
  <c r="G233" i="31"/>
  <c r="G232" i="31" s="1"/>
  <c r="F233" i="31"/>
  <c r="E233" i="31"/>
  <c r="D233" i="31"/>
  <c r="D232" i="31" s="1"/>
  <c r="C233" i="31"/>
  <c r="J232" i="31"/>
  <c r="I232" i="31"/>
  <c r="F232" i="31"/>
  <c r="E232" i="31"/>
  <c r="H231" i="31"/>
  <c r="C231" i="31"/>
  <c r="H230" i="31"/>
  <c r="C230" i="31"/>
  <c r="H229" i="31"/>
  <c r="C229" i="31"/>
  <c r="H228" i="31"/>
  <c r="C228" i="31"/>
  <c r="L227" i="31"/>
  <c r="K227" i="31"/>
  <c r="J227" i="31"/>
  <c r="I227" i="31"/>
  <c r="H227" i="31" s="1"/>
  <c r="G227" i="31"/>
  <c r="F227" i="31"/>
  <c r="E227" i="31"/>
  <c r="D227" i="31"/>
  <c r="C227" i="31" s="1"/>
  <c r="H226" i="31"/>
  <c r="C226" i="31"/>
  <c r="H225" i="31"/>
  <c r="C225" i="31"/>
  <c r="H224" i="31"/>
  <c r="C224" i="31"/>
  <c r="H223" i="31"/>
  <c r="C223" i="31"/>
  <c r="H222" i="31"/>
  <c r="C222" i="31"/>
  <c r="H221" i="31"/>
  <c r="C221" i="31"/>
  <c r="H220" i="31"/>
  <c r="C220" i="31"/>
  <c r="L219" i="31"/>
  <c r="K219" i="31"/>
  <c r="J219" i="31"/>
  <c r="I219" i="31"/>
  <c r="G219" i="31"/>
  <c r="F219" i="31"/>
  <c r="E219" i="31"/>
  <c r="D219" i="31"/>
  <c r="C219" i="31"/>
  <c r="H218" i="31"/>
  <c r="C218" i="31"/>
  <c r="H217" i="31"/>
  <c r="C217" i="31"/>
  <c r="L216" i="31"/>
  <c r="K216" i="31"/>
  <c r="J216" i="31"/>
  <c r="I216" i="31"/>
  <c r="H216" i="31" s="1"/>
  <c r="G216" i="31"/>
  <c r="F216" i="31"/>
  <c r="E216" i="31"/>
  <c r="D216" i="31"/>
  <c r="H215" i="31"/>
  <c r="C215" i="31"/>
  <c r="L214" i="31"/>
  <c r="K214" i="31"/>
  <c r="J214" i="31"/>
  <c r="I214" i="31"/>
  <c r="G214" i="31"/>
  <c r="F214" i="31"/>
  <c r="E214" i="31"/>
  <c r="D214" i="31"/>
  <c r="H213" i="31"/>
  <c r="C213" i="31"/>
  <c r="J212" i="31"/>
  <c r="J211" i="31" s="1"/>
  <c r="F212" i="31"/>
  <c r="F211" i="31" s="1"/>
  <c r="E212" i="31"/>
  <c r="E211" i="31" s="1"/>
  <c r="H210" i="31"/>
  <c r="C210" i="31"/>
  <c r="H209" i="31"/>
  <c r="C209" i="31"/>
  <c r="L208" i="31"/>
  <c r="K208" i="31"/>
  <c r="J208" i="31"/>
  <c r="I208" i="31"/>
  <c r="G208" i="31"/>
  <c r="F208" i="31"/>
  <c r="E208" i="31"/>
  <c r="C208" i="31" s="1"/>
  <c r="D208" i="31"/>
  <c r="H207" i="31"/>
  <c r="C207" i="31"/>
  <c r="H206" i="31"/>
  <c r="C206" i="31"/>
  <c r="H205" i="31"/>
  <c r="C205" i="31"/>
  <c r="H204" i="31"/>
  <c r="C204" i="31"/>
  <c r="H203" i="31"/>
  <c r="C203" i="31"/>
  <c r="H202" i="31"/>
  <c r="C202" i="31"/>
  <c r="H201" i="31"/>
  <c r="C201" i="31"/>
  <c r="H200" i="31"/>
  <c r="C200" i="31"/>
  <c r="L199" i="31"/>
  <c r="K199" i="31"/>
  <c r="J199" i="31"/>
  <c r="I199" i="31"/>
  <c r="G199" i="31"/>
  <c r="F199" i="31"/>
  <c r="E199" i="31"/>
  <c r="D199" i="31"/>
  <c r="C199" i="31"/>
  <c r="H198" i="31"/>
  <c r="C198" i="31"/>
  <c r="H197" i="31"/>
  <c r="C197" i="31"/>
  <c r="H196" i="31"/>
  <c r="C196" i="31"/>
  <c r="H195" i="31"/>
  <c r="C195" i="31"/>
  <c r="H194" i="31"/>
  <c r="C194" i="31"/>
  <c r="H193" i="31"/>
  <c r="C193" i="31"/>
  <c r="H192" i="31"/>
  <c r="C192" i="31"/>
  <c r="H191" i="31"/>
  <c r="C191" i="31"/>
  <c r="H190" i="31"/>
  <c r="C190" i="31"/>
  <c r="H189" i="31"/>
  <c r="C189" i="31"/>
  <c r="L188" i="31"/>
  <c r="K188" i="31"/>
  <c r="J188" i="31"/>
  <c r="J187" i="31" s="1"/>
  <c r="I188" i="31"/>
  <c r="G188" i="31"/>
  <c r="F188" i="31"/>
  <c r="F187" i="31" s="1"/>
  <c r="E188" i="31"/>
  <c r="C188" i="31" s="1"/>
  <c r="D188" i="31"/>
  <c r="L187" i="31"/>
  <c r="E187" i="31"/>
  <c r="E182" i="31" s="1"/>
  <c r="E181" i="31" s="1"/>
  <c r="D187" i="31"/>
  <c r="H186" i="31"/>
  <c r="C186" i="31"/>
  <c r="H185" i="31"/>
  <c r="C185" i="31"/>
  <c r="H184" i="31"/>
  <c r="C184" i="31"/>
  <c r="L183" i="31"/>
  <c r="L182" i="31" s="1"/>
  <c r="K183" i="31"/>
  <c r="J183" i="31"/>
  <c r="I183" i="31"/>
  <c r="G183" i="31"/>
  <c r="F183" i="31"/>
  <c r="E183" i="31"/>
  <c r="D183" i="31"/>
  <c r="D182" i="31" s="1"/>
  <c r="C183" i="31"/>
  <c r="H180" i="31"/>
  <c r="C180" i="31"/>
  <c r="L179" i="31"/>
  <c r="L178" i="31" s="1"/>
  <c r="K179" i="31"/>
  <c r="K178" i="31" s="1"/>
  <c r="J179" i="31"/>
  <c r="I179" i="31"/>
  <c r="G179" i="31"/>
  <c r="F179" i="31"/>
  <c r="F178" i="31" s="1"/>
  <c r="F174" i="31" s="1"/>
  <c r="E179" i="31"/>
  <c r="D179" i="31"/>
  <c r="D178" i="31" s="1"/>
  <c r="J178" i="31"/>
  <c r="J174" i="31" s="1"/>
  <c r="G178" i="31"/>
  <c r="E178" i="31"/>
  <c r="H177" i="31"/>
  <c r="C177" i="31"/>
  <c r="H176" i="31"/>
  <c r="C176" i="31"/>
  <c r="L175" i="31"/>
  <c r="K175" i="31"/>
  <c r="J175" i="31"/>
  <c r="I175" i="31"/>
  <c r="G175" i="31"/>
  <c r="G174" i="31" s="1"/>
  <c r="F175" i="31"/>
  <c r="E175" i="31"/>
  <c r="D175" i="31"/>
  <c r="C175" i="31"/>
  <c r="H173" i="31"/>
  <c r="C173" i="31"/>
  <c r="H172" i="31"/>
  <c r="C172" i="31"/>
  <c r="L171" i="31"/>
  <c r="K171" i="31"/>
  <c r="J171" i="31"/>
  <c r="I171" i="31"/>
  <c r="H171" i="31" s="1"/>
  <c r="G171" i="31"/>
  <c r="F171" i="31"/>
  <c r="E171" i="31"/>
  <c r="D171" i="31"/>
  <c r="H170" i="31"/>
  <c r="C170" i="31"/>
  <c r="H169" i="31"/>
  <c r="C169" i="31"/>
  <c r="H168" i="31"/>
  <c r="C168" i="31"/>
  <c r="H167" i="31"/>
  <c r="C167" i="31"/>
  <c r="L166" i="31"/>
  <c r="K166" i="31"/>
  <c r="J166" i="31"/>
  <c r="I166" i="31"/>
  <c r="G166" i="31"/>
  <c r="F166" i="31"/>
  <c r="E166" i="31"/>
  <c r="D166" i="31"/>
  <c r="H165" i="31"/>
  <c r="C165" i="31"/>
  <c r="H164" i="31"/>
  <c r="C164" i="31"/>
  <c r="H163" i="31"/>
  <c r="C163" i="31"/>
  <c r="L162" i="31"/>
  <c r="K162" i="31"/>
  <c r="K161" i="31" s="1"/>
  <c r="K160" i="31" s="1"/>
  <c r="J162" i="31"/>
  <c r="I162" i="31"/>
  <c r="H162" i="31" s="1"/>
  <c r="G162" i="31"/>
  <c r="G161" i="31" s="1"/>
  <c r="G160" i="31" s="1"/>
  <c r="F162" i="31"/>
  <c r="F161" i="31" s="1"/>
  <c r="E162" i="31"/>
  <c r="D162" i="31"/>
  <c r="C162" i="31"/>
  <c r="L161" i="31"/>
  <c r="I161" i="31"/>
  <c r="D161" i="31"/>
  <c r="D160" i="31" s="1"/>
  <c r="I160" i="31"/>
  <c r="F160" i="31"/>
  <c r="H159" i="31"/>
  <c r="C159" i="31"/>
  <c r="H158" i="31"/>
  <c r="C158" i="31"/>
  <c r="H157" i="31"/>
  <c r="C157" i="31"/>
  <c r="H156" i="31"/>
  <c r="C156" i="31"/>
  <c r="H155" i="31"/>
  <c r="C155" i="31"/>
  <c r="H154" i="31"/>
  <c r="C154" i="31"/>
  <c r="L153" i="31"/>
  <c r="L152" i="31" s="1"/>
  <c r="K153" i="31"/>
  <c r="K152" i="31" s="1"/>
  <c r="J153" i="31"/>
  <c r="J152" i="31" s="1"/>
  <c r="I153" i="31"/>
  <c r="G153" i="31"/>
  <c r="F153" i="31"/>
  <c r="E153" i="31"/>
  <c r="D153" i="31"/>
  <c r="D152" i="31" s="1"/>
  <c r="G152" i="31"/>
  <c r="F152" i="31"/>
  <c r="E152" i="31"/>
  <c r="C152" i="31" s="1"/>
  <c r="H151" i="31"/>
  <c r="C151" i="31"/>
  <c r="H150" i="31"/>
  <c r="C150" i="31"/>
  <c r="H149" i="31"/>
  <c r="C149" i="31"/>
  <c r="H148" i="31"/>
  <c r="C148" i="31"/>
  <c r="L147" i="31"/>
  <c r="K147" i="31"/>
  <c r="J147" i="31"/>
  <c r="I147" i="31"/>
  <c r="H147" i="31" s="1"/>
  <c r="G147" i="31"/>
  <c r="F147" i="31"/>
  <c r="E147" i="31"/>
  <c r="D147" i="31"/>
  <c r="C147" i="31" s="1"/>
  <c r="H146" i="31"/>
  <c r="C146" i="31"/>
  <c r="H145" i="31"/>
  <c r="C145" i="31"/>
  <c r="H144" i="31"/>
  <c r="C144" i="31"/>
  <c r="H143" i="31"/>
  <c r="C143" i="31"/>
  <c r="H142" i="31"/>
  <c r="C142" i="31"/>
  <c r="H141" i="31"/>
  <c r="C141" i="31"/>
  <c r="H140" i="31"/>
  <c r="C140" i="31"/>
  <c r="H139" i="31"/>
  <c r="C139" i="31"/>
  <c r="L138" i="31"/>
  <c r="K138" i="31"/>
  <c r="J138" i="31"/>
  <c r="I138" i="31"/>
  <c r="G138" i="31"/>
  <c r="F138" i="31"/>
  <c r="E138" i="31"/>
  <c r="D138" i="31"/>
  <c r="C138" i="31" s="1"/>
  <c r="H137" i="31"/>
  <c r="C137" i="31"/>
  <c r="H136" i="31"/>
  <c r="C136" i="31"/>
  <c r="H135" i="31"/>
  <c r="C135" i="31"/>
  <c r="L134" i="31"/>
  <c r="K134" i="31"/>
  <c r="J134" i="31"/>
  <c r="I134" i="31"/>
  <c r="G134" i="31"/>
  <c r="F134" i="31"/>
  <c r="E134" i="31"/>
  <c r="C134" i="31" s="1"/>
  <c r="D134" i="31"/>
  <c r="H133" i="31"/>
  <c r="C133" i="31"/>
  <c r="H132" i="31"/>
  <c r="C132" i="31"/>
  <c r="L131" i="31"/>
  <c r="K131" i="31"/>
  <c r="J131" i="31"/>
  <c r="I131" i="31"/>
  <c r="H131" i="31"/>
  <c r="G131" i="31"/>
  <c r="F131" i="31"/>
  <c r="E131" i="31"/>
  <c r="D131" i="31"/>
  <c r="H130" i="31"/>
  <c r="C130" i="31"/>
  <c r="H129" i="31"/>
  <c r="C129" i="31"/>
  <c r="H128" i="31"/>
  <c r="C128" i="31"/>
  <c r="H127" i="31"/>
  <c r="C127" i="31"/>
  <c r="L126" i="31"/>
  <c r="K126" i="31"/>
  <c r="J126" i="31"/>
  <c r="I126" i="31"/>
  <c r="H126" i="31" s="1"/>
  <c r="G126" i="31"/>
  <c r="F126" i="31"/>
  <c r="E126" i="31"/>
  <c r="D126" i="31"/>
  <c r="C126" i="31" s="1"/>
  <c r="H125" i="31"/>
  <c r="C125" i="31"/>
  <c r="H124" i="31"/>
  <c r="C124" i="31"/>
  <c r="H123" i="31"/>
  <c r="C123" i="31"/>
  <c r="H122" i="31"/>
  <c r="C122" i="31"/>
  <c r="L121" i="31"/>
  <c r="L120" i="31" s="1"/>
  <c r="K121" i="31"/>
  <c r="K120" i="31" s="1"/>
  <c r="J121" i="31"/>
  <c r="I121" i="31"/>
  <c r="H121" i="31"/>
  <c r="G121" i="31"/>
  <c r="G120" i="31" s="1"/>
  <c r="F121" i="31"/>
  <c r="E121" i="31"/>
  <c r="D121" i="31"/>
  <c r="C121" i="31" s="1"/>
  <c r="J120" i="31"/>
  <c r="I120" i="31"/>
  <c r="F120" i="31"/>
  <c r="E120" i="31"/>
  <c r="H119" i="31"/>
  <c r="C119" i="31"/>
  <c r="H118" i="31"/>
  <c r="C118" i="31"/>
  <c r="H117" i="31"/>
  <c r="C117" i="31"/>
  <c r="H116" i="31"/>
  <c r="C116" i="31"/>
  <c r="H115" i="31"/>
  <c r="C115" i="31"/>
  <c r="L114" i="31"/>
  <c r="K114" i="31"/>
  <c r="J114" i="31"/>
  <c r="I114" i="31"/>
  <c r="G114" i="31"/>
  <c r="F114" i="31"/>
  <c r="E114" i="31"/>
  <c r="D114" i="31"/>
  <c r="H113" i="31"/>
  <c r="C113" i="31"/>
  <c r="H112" i="31"/>
  <c r="C112" i="31"/>
  <c r="H111" i="31"/>
  <c r="C111" i="31"/>
  <c r="H110" i="31"/>
  <c r="C110" i="31"/>
  <c r="H109" i="31"/>
  <c r="C109" i="31"/>
  <c r="L108" i="31"/>
  <c r="K108" i="31"/>
  <c r="J108" i="31"/>
  <c r="I108" i="31"/>
  <c r="G108" i="31"/>
  <c r="F108" i="31"/>
  <c r="E108" i="31"/>
  <c r="D108" i="31"/>
  <c r="H107" i="31"/>
  <c r="C107" i="31"/>
  <c r="H106" i="31"/>
  <c r="C106" i="31"/>
  <c r="H105" i="31"/>
  <c r="C105" i="31"/>
  <c r="H104" i="31"/>
  <c r="C104" i="31"/>
  <c r="H103" i="31"/>
  <c r="C103" i="31"/>
  <c r="H102" i="31"/>
  <c r="C102" i="31"/>
  <c r="H101" i="31"/>
  <c r="C101" i="31"/>
  <c r="H100" i="31"/>
  <c r="C100" i="31"/>
  <c r="L99" i="31"/>
  <c r="K99" i="31"/>
  <c r="J99" i="31"/>
  <c r="H99" i="31" s="1"/>
  <c r="I99" i="31"/>
  <c r="G99" i="31"/>
  <c r="F99" i="31"/>
  <c r="E99" i="31"/>
  <c r="D99" i="31"/>
  <c r="H98" i="31"/>
  <c r="C98" i="31"/>
  <c r="H97" i="31"/>
  <c r="C97" i="31"/>
  <c r="H96" i="31"/>
  <c r="C96" i="31"/>
  <c r="H95" i="31"/>
  <c r="C95" i="31"/>
  <c r="H94" i="31"/>
  <c r="C94" i="31"/>
  <c r="H93" i="31"/>
  <c r="C93" i="31"/>
  <c r="H92" i="31"/>
  <c r="C92" i="31"/>
  <c r="L91" i="31"/>
  <c r="K91" i="31"/>
  <c r="J91" i="31"/>
  <c r="I91" i="31"/>
  <c r="H91" i="31" s="1"/>
  <c r="G91" i="31"/>
  <c r="F91" i="31"/>
  <c r="E91" i="31"/>
  <c r="D91" i="31"/>
  <c r="H90" i="31"/>
  <c r="C90" i="31"/>
  <c r="H89" i="31"/>
  <c r="C89" i="31"/>
  <c r="H88" i="31"/>
  <c r="C88" i="31"/>
  <c r="H87" i="31"/>
  <c r="C87" i="31"/>
  <c r="H86" i="31"/>
  <c r="C86" i="31"/>
  <c r="L85" i="31"/>
  <c r="K85" i="31"/>
  <c r="J85" i="31"/>
  <c r="I85" i="31"/>
  <c r="H85" i="31"/>
  <c r="G85" i="31"/>
  <c r="F85" i="31"/>
  <c r="E85" i="31"/>
  <c r="D85" i="31"/>
  <c r="C85" i="31" s="1"/>
  <c r="H84" i="31"/>
  <c r="C84" i="31"/>
  <c r="L83" i="31"/>
  <c r="K83" i="31"/>
  <c r="G83" i="31"/>
  <c r="D83" i="31"/>
  <c r="H82" i="31"/>
  <c r="C82" i="31"/>
  <c r="H81" i="31"/>
  <c r="C81" i="31"/>
  <c r="L80" i="31"/>
  <c r="K80" i="31"/>
  <c r="J80" i="31"/>
  <c r="I80" i="31"/>
  <c r="H80" i="31" s="1"/>
  <c r="G80" i="31"/>
  <c r="F80" i="31"/>
  <c r="E80" i="31"/>
  <c r="D80" i="31"/>
  <c r="C80" i="31" s="1"/>
  <c r="H79" i="31"/>
  <c r="C79" i="31"/>
  <c r="H78" i="31"/>
  <c r="C78" i="31"/>
  <c r="L77" i="31"/>
  <c r="L76" i="31" s="1"/>
  <c r="L75" i="31" s="1"/>
  <c r="K77" i="31"/>
  <c r="K76" i="31" s="1"/>
  <c r="K75" i="31" s="1"/>
  <c r="J77" i="31"/>
  <c r="I77" i="31"/>
  <c r="I76" i="31" s="1"/>
  <c r="H77" i="31"/>
  <c r="G77" i="31"/>
  <c r="G76" i="31" s="1"/>
  <c r="G75" i="31" s="1"/>
  <c r="F77" i="31"/>
  <c r="E77" i="31"/>
  <c r="D77" i="31"/>
  <c r="C77" i="31" s="1"/>
  <c r="J76" i="31"/>
  <c r="F76" i="31"/>
  <c r="E76" i="31"/>
  <c r="H74" i="31"/>
  <c r="C74" i="31"/>
  <c r="H73" i="31"/>
  <c r="C73" i="31"/>
  <c r="H72" i="31"/>
  <c r="C72" i="31"/>
  <c r="H71" i="31"/>
  <c r="C71" i="31"/>
  <c r="H70" i="31"/>
  <c r="C70" i="31"/>
  <c r="L69" i="31"/>
  <c r="L67" i="31" s="1"/>
  <c r="K69" i="31"/>
  <c r="K67" i="31" s="1"/>
  <c r="K53" i="31" s="1"/>
  <c r="J69" i="31"/>
  <c r="J67" i="31" s="1"/>
  <c r="J53" i="31" s="1"/>
  <c r="I69" i="31"/>
  <c r="G69" i="31"/>
  <c r="G67" i="31" s="1"/>
  <c r="F69" i="31"/>
  <c r="E69" i="31"/>
  <c r="D69" i="31"/>
  <c r="H68" i="31"/>
  <c r="C68" i="31"/>
  <c r="I67" i="31"/>
  <c r="F67" i="31"/>
  <c r="E67" i="31"/>
  <c r="H66" i="31"/>
  <c r="C66" i="31"/>
  <c r="H65" i="31"/>
  <c r="C65" i="31"/>
  <c r="H64" i="31"/>
  <c r="C64" i="31"/>
  <c r="H63" i="31"/>
  <c r="C63" i="31"/>
  <c r="H62" i="31"/>
  <c r="C62" i="31"/>
  <c r="H61" i="31"/>
  <c r="C61" i="31"/>
  <c r="H60" i="31"/>
  <c r="C60" i="31"/>
  <c r="H59" i="31"/>
  <c r="C59" i="31"/>
  <c r="L58" i="31"/>
  <c r="K58" i="31"/>
  <c r="J58" i="31"/>
  <c r="I58" i="31"/>
  <c r="G58" i="31"/>
  <c r="F58" i="31"/>
  <c r="E58" i="31"/>
  <c r="D58" i="31"/>
  <c r="H57" i="31"/>
  <c r="C57" i="31"/>
  <c r="H56" i="31"/>
  <c r="C56" i="31"/>
  <c r="L55" i="31"/>
  <c r="L54" i="31" s="1"/>
  <c r="K55" i="31"/>
  <c r="J55" i="31"/>
  <c r="I55" i="31"/>
  <c r="H55" i="31"/>
  <c r="G55" i="31"/>
  <c r="F55" i="31"/>
  <c r="E55" i="31"/>
  <c r="D55" i="31"/>
  <c r="C55" i="31" s="1"/>
  <c r="K54" i="31"/>
  <c r="J54" i="31"/>
  <c r="I54" i="31"/>
  <c r="G54" i="31"/>
  <c r="G53" i="31" s="1"/>
  <c r="F54" i="31"/>
  <c r="E54" i="31"/>
  <c r="E53" i="31" s="1"/>
  <c r="I53" i="31"/>
  <c r="F53" i="31"/>
  <c r="H47" i="31"/>
  <c r="C47" i="31"/>
  <c r="H46" i="31"/>
  <c r="C46" i="31"/>
  <c r="L45" i="31"/>
  <c r="H45" i="31" s="1"/>
  <c r="G45" i="31"/>
  <c r="C45" i="31" s="1"/>
  <c r="H44" i="31"/>
  <c r="C44" i="31"/>
  <c r="K43" i="31"/>
  <c r="J43" i="31"/>
  <c r="I43" i="31"/>
  <c r="F43" i="31"/>
  <c r="E43" i="31"/>
  <c r="D43" i="31"/>
  <c r="H42" i="31"/>
  <c r="C42" i="31"/>
  <c r="I41" i="31"/>
  <c r="H41" i="31"/>
  <c r="D41" i="31"/>
  <c r="C41" i="31" s="1"/>
  <c r="H40" i="31"/>
  <c r="C40" i="31"/>
  <c r="H39" i="31"/>
  <c r="C39" i="31"/>
  <c r="H38" i="31"/>
  <c r="C38" i="31"/>
  <c r="H37" i="31"/>
  <c r="C37" i="31"/>
  <c r="K36" i="31"/>
  <c r="H36" i="31" s="1"/>
  <c r="F36" i="31"/>
  <c r="C36" i="31" s="1"/>
  <c r="H35" i="31"/>
  <c r="C35" i="31"/>
  <c r="H34" i="31"/>
  <c r="C34" i="31"/>
  <c r="K33" i="31"/>
  <c r="H33" i="31" s="1"/>
  <c r="F33" i="31"/>
  <c r="C33" i="31" s="1"/>
  <c r="H32" i="31"/>
  <c r="C32" i="31"/>
  <c r="K31" i="31"/>
  <c r="H31" i="31" s="1"/>
  <c r="F31" i="31"/>
  <c r="C31" i="31" s="1"/>
  <c r="H30" i="31"/>
  <c r="C30" i="31"/>
  <c r="H29" i="31"/>
  <c r="C29" i="31"/>
  <c r="H28" i="31"/>
  <c r="C28" i="31"/>
  <c r="K27" i="31"/>
  <c r="H27" i="31" s="1"/>
  <c r="F27" i="31"/>
  <c r="C27" i="31" s="1"/>
  <c r="H25" i="31"/>
  <c r="C25" i="31"/>
  <c r="H24" i="31"/>
  <c r="C24" i="31"/>
  <c r="H23" i="31"/>
  <c r="C23" i="31"/>
  <c r="H22" i="31"/>
  <c r="C22" i="31"/>
  <c r="L21" i="31"/>
  <c r="L275" i="31" s="1"/>
  <c r="L274" i="31" s="1"/>
  <c r="K21" i="31"/>
  <c r="K275" i="31" s="1"/>
  <c r="K274" i="31" s="1"/>
  <c r="J21" i="31"/>
  <c r="J275" i="31" s="1"/>
  <c r="J274" i="31" s="1"/>
  <c r="I21" i="31"/>
  <c r="I275" i="31" s="1"/>
  <c r="I274" i="31" s="1"/>
  <c r="H21" i="31"/>
  <c r="H275" i="31" s="1"/>
  <c r="G21" i="31"/>
  <c r="G275" i="31" s="1"/>
  <c r="G274" i="31" s="1"/>
  <c r="F21" i="31"/>
  <c r="F275" i="31" s="1"/>
  <c r="F274" i="31" s="1"/>
  <c r="E21" i="31"/>
  <c r="E275" i="31" s="1"/>
  <c r="E274" i="31" s="1"/>
  <c r="D21" i="31"/>
  <c r="D275" i="31" s="1"/>
  <c r="D274" i="31" s="1"/>
  <c r="L20" i="31"/>
  <c r="J20" i="31"/>
  <c r="I20" i="31"/>
  <c r="G20" i="31"/>
  <c r="E20" i="31"/>
  <c r="D20" i="31"/>
  <c r="H284" i="30"/>
  <c r="C284" i="30"/>
  <c r="H283" i="30"/>
  <c r="C283" i="30"/>
  <c r="H282" i="30"/>
  <c r="C282" i="30"/>
  <c r="H281" i="30"/>
  <c r="C281" i="30"/>
  <c r="H280" i="30"/>
  <c r="C280" i="30"/>
  <c r="H279" i="30"/>
  <c r="C279" i="30"/>
  <c r="H278" i="30"/>
  <c r="C278" i="30"/>
  <c r="H277" i="30"/>
  <c r="C277" i="30"/>
  <c r="L276" i="30"/>
  <c r="K276" i="30"/>
  <c r="J276" i="30"/>
  <c r="I276" i="30"/>
  <c r="H276" i="30"/>
  <c r="G276" i="30"/>
  <c r="F276" i="30"/>
  <c r="E276" i="30"/>
  <c r="D276" i="30"/>
  <c r="C276" i="30"/>
  <c r="H271" i="30"/>
  <c r="C271" i="30"/>
  <c r="H270" i="30"/>
  <c r="C270" i="30"/>
  <c r="L269" i="30"/>
  <c r="K269" i="30"/>
  <c r="J269" i="30"/>
  <c r="I269" i="30"/>
  <c r="H269" i="30" s="1"/>
  <c r="G269" i="30"/>
  <c r="F269" i="30"/>
  <c r="E269" i="30"/>
  <c r="D269" i="30"/>
  <c r="H268" i="30"/>
  <c r="C268" i="30"/>
  <c r="L267" i="30"/>
  <c r="K267" i="30"/>
  <c r="J267" i="30"/>
  <c r="H267" i="30" s="1"/>
  <c r="I267" i="30"/>
  <c r="G267" i="30"/>
  <c r="F267" i="30"/>
  <c r="F266" i="30" s="1"/>
  <c r="F265" i="30" s="1"/>
  <c r="E267" i="30"/>
  <c r="D267" i="30"/>
  <c r="C267" i="30" s="1"/>
  <c r="L266" i="30"/>
  <c r="K266" i="30"/>
  <c r="I266" i="30"/>
  <c r="G266" i="30"/>
  <c r="G265" i="30" s="1"/>
  <c r="E266" i="30"/>
  <c r="D266" i="30"/>
  <c r="L265" i="30"/>
  <c r="K265" i="30"/>
  <c r="I265" i="30"/>
  <c r="E265" i="30"/>
  <c r="D265" i="30"/>
  <c r="H264" i="30"/>
  <c r="C264" i="30"/>
  <c r="L263" i="30"/>
  <c r="K263" i="30"/>
  <c r="H263" i="30" s="1"/>
  <c r="J263" i="30"/>
  <c r="I263" i="30"/>
  <c r="G263" i="30"/>
  <c r="F263" i="30"/>
  <c r="E263" i="30"/>
  <c r="D263" i="30"/>
  <c r="H262" i="30"/>
  <c r="C262" i="30"/>
  <c r="H261" i="30"/>
  <c r="C261" i="30"/>
  <c r="H260" i="30"/>
  <c r="C260" i="30"/>
  <c r="H259" i="30"/>
  <c r="C259" i="30"/>
  <c r="H258" i="30"/>
  <c r="C258" i="30"/>
  <c r="L257" i="30"/>
  <c r="K257" i="30"/>
  <c r="J257" i="30"/>
  <c r="I257" i="30"/>
  <c r="H257" i="30" s="1"/>
  <c r="G257" i="30"/>
  <c r="F257" i="30"/>
  <c r="E257" i="30"/>
  <c r="D257" i="30"/>
  <c r="C257" i="30"/>
  <c r="H256" i="30"/>
  <c r="C256" i="30"/>
  <c r="H255" i="30"/>
  <c r="C255" i="30"/>
  <c r="H254" i="30"/>
  <c r="C254" i="30"/>
  <c r="L253" i="30"/>
  <c r="K253" i="30"/>
  <c r="J253" i="30"/>
  <c r="I253" i="30"/>
  <c r="H253" i="30" s="1"/>
  <c r="G253" i="30"/>
  <c r="F253" i="30"/>
  <c r="E253" i="30"/>
  <c r="D253" i="30"/>
  <c r="C253" i="30" s="1"/>
  <c r="L252" i="30"/>
  <c r="K252" i="30"/>
  <c r="J252" i="30"/>
  <c r="I252" i="30"/>
  <c r="H252" i="30" s="1"/>
  <c r="G252" i="30"/>
  <c r="F252" i="30"/>
  <c r="E252" i="30"/>
  <c r="D252" i="30"/>
  <c r="H251" i="30"/>
  <c r="C251" i="30"/>
  <c r="L250" i="30"/>
  <c r="K250" i="30"/>
  <c r="J250" i="30"/>
  <c r="I250" i="30"/>
  <c r="H250" i="30"/>
  <c r="G250" i="30"/>
  <c r="F250" i="30"/>
  <c r="E250" i="30"/>
  <c r="D250" i="30"/>
  <c r="C250" i="30" s="1"/>
  <c r="H249" i="30"/>
  <c r="C249" i="30"/>
  <c r="H248" i="30"/>
  <c r="C248" i="30"/>
  <c r="H247" i="30"/>
  <c r="C247" i="30"/>
  <c r="H246" i="30"/>
  <c r="C246" i="30"/>
  <c r="L245" i="30"/>
  <c r="K245" i="30"/>
  <c r="J245" i="30"/>
  <c r="I245" i="30"/>
  <c r="H245" i="30"/>
  <c r="G245" i="30"/>
  <c r="F245" i="30"/>
  <c r="E245" i="30"/>
  <c r="D245" i="30"/>
  <c r="C245" i="30" s="1"/>
  <c r="H244" i="30"/>
  <c r="C244" i="30"/>
  <c r="H243" i="30"/>
  <c r="C243" i="30"/>
  <c r="H242" i="30"/>
  <c r="C242" i="30"/>
  <c r="L241" i="30"/>
  <c r="K241" i="30"/>
  <c r="J241" i="30"/>
  <c r="I241" i="30"/>
  <c r="H241" i="30" s="1"/>
  <c r="G241" i="30"/>
  <c r="F241" i="30"/>
  <c r="E241" i="30"/>
  <c r="E240" i="30" s="1"/>
  <c r="D241" i="30"/>
  <c r="C241" i="30" s="1"/>
  <c r="L240" i="30"/>
  <c r="K240" i="30"/>
  <c r="J240" i="30"/>
  <c r="G240" i="30"/>
  <c r="F240" i="30"/>
  <c r="D240" i="30"/>
  <c r="H239" i="30"/>
  <c r="C239" i="30"/>
  <c r="H238" i="30"/>
  <c r="C238" i="30"/>
  <c r="H237" i="30"/>
  <c r="C237" i="30"/>
  <c r="H236" i="30"/>
  <c r="C236" i="30"/>
  <c r="H235" i="30"/>
  <c r="C235" i="30"/>
  <c r="H234" i="30"/>
  <c r="C234" i="30"/>
  <c r="L233" i="30"/>
  <c r="K233" i="30"/>
  <c r="J233" i="30"/>
  <c r="I233" i="30"/>
  <c r="H233" i="30" s="1"/>
  <c r="G233" i="30"/>
  <c r="F233" i="30"/>
  <c r="E233" i="30"/>
  <c r="D233" i="30"/>
  <c r="L232" i="30"/>
  <c r="K232" i="30"/>
  <c r="J232" i="30"/>
  <c r="I232" i="30"/>
  <c r="H232" i="30" s="1"/>
  <c r="G232" i="30"/>
  <c r="F232" i="30"/>
  <c r="E232" i="30"/>
  <c r="D232" i="30"/>
  <c r="C232" i="30" s="1"/>
  <c r="H231" i="30"/>
  <c r="C231" i="30"/>
  <c r="H230" i="30"/>
  <c r="C230" i="30"/>
  <c r="H229" i="30"/>
  <c r="C229" i="30"/>
  <c r="H228" i="30"/>
  <c r="C228" i="30"/>
  <c r="L227" i="30"/>
  <c r="K227" i="30"/>
  <c r="J227" i="30"/>
  <c r="I227" i="30"/>
  <c r="H227" i="30" s="1"/>
  <c r="G227" i="30"/>
  <c r="F227" i="30"/>
  <c r="E227" i="30"/>
  <c r="D227" i="30"/>
  <c r="H226" i="30"/>
  <c r="C226" i="30"/>
  <c r="H225" i="30"/>
  <c r="C225" i="30"/>
  <c r="H224" i="30"/>
  <c r="C224" i="30"/>
  <c r="H223" i="30"/>
  <c r="C223" i="30"/>
  <c r="H222" i="30"/>
  <c r="C222" i="30"/>
  <c r="H221" i="30"/>
  <c r="C221" i="30"/>
  <c r="H220" i="30"/>
  <c r="C220" i="30"/>
  <c r="L219" i="30"/>
  <c r="K219" i="30"/>
  <c r="J219" i="30"/>
  <c r="H219" i="30" s="1"/>
  <c r="I219" i="30"/>
  <c r="G219" i="30"/>
  <c r="F219" i="30"/>
  <c r="E219" i="30"/>
  <c r="D219" i="30"/>
  <c r="C219" i="30" s="1"/>
  <c r="H218" i="30"/>
  <c r="C218" i="30"/>
  <c r="H217" i="30"/>
  <c r="C217" i="30"/>
  <c r="L216" i="30"/>
  <c r="K216" i="30"/>
  <c r="J216" i="30"/>
  <c r="I216" i="30"/>
  <c r="H216" i="30" s="1"/>
  <c r="G216" i="30"/>
  <c r="F216" i="30"/>
  <c r="E216" i="30"/>
  <c r="D216" i="30"/>
  <c r="C216" i="30" s="1"/>
  <c r="H215" i="30"/>
  <c r="C215" i="30"/>
  <c r="L214" i="30"/>
  <c r="K214" i="30"/>
  <c r="J214" i="30"/>
  <c r="I214" i="30"/>
  <c r="H214" i="30"/>
  <c r="G214" i="30"/>
  <c r="F214" i="30"/>
  <c r="E214" i="30"/>
  <c r="D214" i="30"/>
  <c r="C214" i="30" s="1"/>
  <c r="H213" i="30"/>
  <c r="C213" i="30"/>
  <c r="L212" i="30"/>
  <c r="K212" i="30"/>
  <c r="J212" i="30"/>
  <c r="I212" i="30"/>
  <c r="H212" i="30" s="1"/>
  <c r="G212" i="30"/>
  <c r="F212" i="30"/>
  <c r="E212" i="30"/>
  <c r="D212" i="30"/>
  <c r="C212" i="30" s="1"/>
  <c r="L211" i="30"/>
  <c r="K211" i="30"/>
  <c r="J211" i="30"/>
  <c r="G211" i="30"/>
  <c r="F211" i="30"/>
  <c r="D211" i="30"/>
  <c r="H210" i="30"/>
  <c r="C210" i="30"/>
  <c r="H209" i="30"/>
  <c r="C209" i="30"/>
  <c r="L208" i="30"/>
  <c r="K208" i="30"/>
  <c r="J208" i="30"/>
  <c r="H208" i="30" s="1"/>
  <c r="I208" i="30"/>
  <c r="G208" i="30"/>
  <c r="F208" i="30"/>
  <c r="E208" i="30"/>
  <c r="D208" i="30"/>
  <c r="H207" i="30"/>
  <c r="C207" i="30"/>
  <c r="H206" i="30"/>
  <c r="C206" i="30"/>
  <c r="H205" i="30"/>
  <c r="C205" i="30"/>
  <c r="H204" i="30"/>
  <c r="C204" i="30"/>
  <c r="H203" i="30"/>
  <c r="C203" i="30"/>
  <c r="H202" i="30"/>
  <c r="C202" i="30"/>
  <c r="H201" i="30"/>
  <c r="C201" i="30"/>
  <c r="H200" i="30"/>
  <c r="C200" i="30"/>
  <c r="L199" i="30"/>
  <c r="K199" i="30"/>
  <c r="J199" i="30"/>
  <c r="I199" i="30"/>
  <c r="G199" i="30"/>
  <c r="F199" i="30"/>
  <c r="E199" i="30"/>
  <c r="D199" i="30"/>
  <c r="C199" i="30" s="1"/>
  <c r="H198" i="30"/>
  <c r="C198" i="30"/>
  <c r="H197" i="30"/>
  <c r="C197" i="30"/>
  <c r="H196" i="30"/>
  <c r="C196" i="30"/>
  <c r="H195" i="30"/>
  <c r="C195" i="30"/>
  <c r="H194" i="30"/>
  <c r="C194" i="30"/>
  <c r="H193" i="30"/>
  <c r="C193" i="30"/>
  <c r="H192" i="30"/>
  <c r="C192" i="30"/>
  <c r="H191" i="30"/>
  <c r="C191" i="30"/>
  <c r="H190" i="30"/>
  <c r="C190" i="30"/>
  <c r="H189" i="30"/>
  <c r="C189" i="30"/>
  <c r="L188" i="30"/>
  <c r="L187" i="30" s="1"/>
  <c r="L182" i="30" s="1"/>
  <c r="L181" i="30" s="1"/>
  <c r="K188" i="30"/>
  <c r="J188" i="30"/>
  <c r="I188" i="30"/>
  <c r="H188" i="30" s="1"/>
  <c r="G188" i="30"/>
  <c r="F188" i="30"/>
  <c r="E188" i="30"/>
  <c r="D188" i="30"/>
  <c r="C188" i="30" s="1"/>
  <c r="K187" i="30"/>
  <c r="J187" i="30"/>
  <c r="I187" i="30"/>
  <c r="G187" i="30"/>
  <c r="F187" i="30"/>
  <c r="E187" i="30"/>
  <c r="H186" i="30"/>
  <c r="C186" i="30"/>
  <c r="H185" i="30"/>
  <c r="C185" i="30"/>
  <c r="H184" i="30"/>
  <c r="C184" i="30"/>
  <c r="L183" i="30"/>
  <c r="K183" i="30"/>
  <c r="J183" i="30"/>
  <c r="J182" i="30" s="1"/>
  <c r="I183" i="30"/>
  <c r="G183" i="30"/>
  <c r="G182" i="30" s="1"/>
  <c r="G181" i="30" s="1"/>
  <c r="F183" i="30"/>
  <c r="F182" i="30" s="1"/>
  <c r="F181" i="30" s="1"/>
  <c r="E183" i="30"/>
  <c r="D183" i="30"/>
  <c r="K182" i="30"/>
  <c r="K181" i="30" s="1"/>
  <c r="I182" i="30"/>
  <c r="E182" i="30"/>
  <c r="H180" i="30"/>
  <c r="C180" i="30"/>
  <c r="L179" i="30"/>
  <c r="K179" i="30"/>
  <c r="J179" i="30"/>
  <c r="J178" i="30" s="1"/>
  <c r="I179" i="30"/>
  <c r="G179" i="30"/>
  <c r="F179" i="30"/>
  <c r="F178" i="30" s="1"/>
  <c r="E179" i="30"/>
  <c r="E178" i="30" s="1"/>
  <c r="D179" i="30"/>
  <c r="L178" i="30"/>
  <c r="K178" i="30"/>
  <c r="G178" i="30"/>
  <c r="D178" i="30"/>
  <c r="H177" i="30"/>
  <c r="C177" i="30"/>
  <c r="H176" i="30"/>
  <c r="C176" i="30"/>
  <c r="L175" i="30"/>
  <c r="K175" i="30"/>
  <c r="J175" i="30"/>
  <c r="I175" i="30"/>
  <c r="H175" i="30" s="1"/>
  <c r="G175" i="30"/>
  <c r="G174" i="30" s="1"/>
  <c r="F175" i="30"/>
  <c r="E175" i="30"/>
  <c r="D175" i="30"/>
  <c r="L174" i="30"/>
  <c r="K174" i="30"/>
  <c r="D174" i="30"/>
  <c r="H173" i="30"/>
  <c r="C173" i="30"/>
  <c r="H172" i="30"/>
  <c r="C172" i="30"/>
  <c r="L171" i="30"/>
  <c r="K171" i="30"/>
  <c r="J171" i="30"/>
  <c r="I171" i="30"/>
  <c r="G171" i="30"/>
  <c r="F171" i="30"/>
  <c r="E171" i="30"/>
  <c r="D171" i="30"/>
  <c r="C171" i="30" s="1"/>
  <c r="H170" i="30"/>
  <c r="C170" i="30"/>
  <c r="H169" i="30"/>
  <c r="C169" i="30"/>
  <c r="H168" i="30"/>
  <c r="C168" i="30"/>
  <c r="H167" i="30"/>
  <c r="C167" i="30"/>
  <c r="L166" i="30"/>
  <c r="K166" i="30"/>
  <c r="J166" i="30"/>
  <c r="I166" i="30"/>
  <c r="H166" i="30"/>
  <c r="G166" i="30"/>
  <c r="F166" i="30"/>
  <c r="E166" i="30"/>
  <c r="D166" i="30"/>
  <c r="C166" i="30" s="1"/>
  <c r="H165" i="30"/>
  <c r="C165" i="30"/>
  <c r="H164" i="30"/>
  <c r="C164" i="30"/>
  <c r="H163" i="30"/>
  <c r="C163" i="30"/>
  <c r="L162" i="30"/>
  <c r="K162" i="30"/>
  <c r="H162" i="30" s="1"/>
  <c r="J162" i="30"/>
  <c r="I162" i="30"/>
  <c r="G162" i="30"/>
  <c r="F162" i="30"/>
  <c r="E162" i="30"/>
  <c r="D162" i="30"/>
  <c r="C162" i="30" s="1"/>
  <c r="L161" i="30"/>
  <c r="L160" i="30" s="1"/>
  <c r="J161" i="30"/>
  <c r="I161" i="30"/>
  <c r="G161" i="30"/>
  <c r="F161" i="30"/>
  <c r="F160" i="30" s="1"/>
  <c r="E161" i="30"/>
  <c r="E160" i="30" s="1"/>
  <c r="D161" i="30"/>
  <c r="J160" i="30"/>
  <c r="G160" i="30"/>
  <c r="D160" i="30"/>
  <c r="H159" i="30"/>
  <c r="C159" i="30"/>
  <c r="H158" i="30"/>
  <c r="C158" i="30"/>
  <c r="H157" i="30"/>
  <c r="C157" i="30"/>
  <c r="H156" i="30"/>
  <c r="C156" i="30"/>
  <c r="H155" i="30"/>
  <c r="C155" i="30"/>
  <c r="H154" i="30"/>
  <c r="C154" i="30"/>
  <c r="L153" i="30"/>
  <c r="K153" i="30"/>
  <c r="J153" i="30"/>
  <c r="I153" i="30"/>
  <c r="H153" i="30"/>
  <c r="G153" i="30"/>
  <c r="F153" i="30"/>
  <c r="E153" i="30"/>
  <c r="D153" i="30"/>
  <c r="C153" i="30" s="1"/>
  <c r="L152" i="30"/>
  <c r="K152" i="30"/>
  <c r="J152" i="30"/>
  <c r="I152" i="30"/>
  <c r="H152" i="30" s="1"/>
  <c r="G152" i="30"/>
  <c r="F152" i="30"/>
  <c r="E152" i="30"/>
  <c r="D152" i="30"/>
  <c r="C152" i="30" s="1"/>
  <c r="H151" i="30"/>
  <c r="C151" i="30"/>
  <c r="H150" i="30"/>
  <c r="C150" i="30"/>
  <c r="H149" i="30"/>
  <c r="C149" i="30"/>
  <c r="H148" i="30"/>
  <c r="C148" i="30"/>
  <c r="L147" i="30"/>
  <c r="K147" i="30"/>
  <c r="J147" i="30"/>
  <c r="I147" i="30"/>
  <c r="H147" i="30" s="1"/>
  <c r="G147" i="30"/>
  <c r="F147" i="30"/>
  <c r="E147" i="30"/>
  <c r="D147" i="30"/>
  <c r="C147" i="30" s="1"/>
  <c r="H146" i="30"/>
  <c r="C146" i="30"/>
  <c r="H145" i="30"/>
  <c r="C145" i="30"/>
  <c r="H144" i="30"/>
  <c r="C144" i="30"/>
  <c r="H143" i="30"/>
  <c r="C143" i="30"/>
  <c r="H142" i="30"/>
  <c r="C142" i="30"/>
  <c r="H141" i="30"/>
  <c r="C141" i="30"/>
  <c r="H140" i="30"/>
  <c r="C140" i="30"/>
  <c r="H139" i="30"/>
  <c r="C139" i="30"/>
  <c r="L138" i="30"/>
  <c r="K138" i="30"/>
  <c r="J138" i="30"/>
  <c r="I138" i="30"/>
  <c r="H138" i="30" s="1"/>
  <c r="G138" i="30"/>
  <c r="F138" i="30"/>
  <c r="E138" i="30"/>
  <c r="D138" i="30"/>
  <c r="C138" i="30" s="1"/>
  <c r="H137" i="30"/>
  <c r="C137" i="30"/>
  <c r="H136" i="30"/>
  <c r="C136" i="30"/>
  <c r="H135" i="30"/>
  <c r="C135" i="30"/>
  <c r="L134" i="30"/>
  <c r="K134" i="30"/>
  <c r="J134" i="30"/>
  <c r="I134" i="30"/>
  <c r="H134" i="30" s="1"/>
  <c r="G134" i="30"/>
  <c r="F134" i="30"/>
  <c r="E134" i="30"/>
  <c r="D134" i="30"/>
  <c r="C134" i="30" s="1"/>
  <c r="H133" i="30"/>
  <c r="C133" i="30"/>
  <c r="H132" i="30"/>
  <c r="C132" i="30"/>
  <c r="L131" i="30"/>
  <c r="K131" i="30"/>
  <c r="J131" i="30"/>
  <c r="I131" i="30"/>
  <c r="G131" i="30"/>
  <c r="F131" i="30"/>
  <c r="E131" i="30"/>
  <c r="D131" i="30"/>
  <c r="C131" i="30" s="1"/>
  <c r="H130" i="30"/>
  <c r="C130" i="30"/>
  <c r="H129" i="30"/>
  <c r="C129" i="30"/>
  <c r="H128" i="30"/>
  <c r="C128" i="30"/>
  <c r="H127" i="30"/>
  <c r="C127" i="30"/>
  <c r="L126" i="30"/>
  <c r="K126" i="30"/>
  <c r="J126" i="30"/>
  <c r="I126" i="30"/>
  <c r="G126" i="30"/>
  <c r="F126" i="30"/>
  <c r="E126" i="30"/>
  <c r="D126" i="30"/>
  <c r="C126" i="30" s="1"/>
  <c r="H125" i="30"/>
  <c r="C125" i="30"/>
  <c r="H124" i="30"/>
  <c r="C124" i="30"/>
  <c r="H123" i="30"/>
  <c r="C123" i="30"/>
  <c r="H122" i="30"/>
  <c r="C122" i="30"/>
  <c r="L121" i="30"/>
  <c r="K121" i="30"/>
  <c r="J121" i="30"/>
  <c r="I121" i="30"/>
  <c r="H121" i="30" s="1"/>
  <c r="G121" i="30"/>
  <c r="F121" i="30"/>
  <c r="E121" i="30"/>
  <c r="D121" i="30"/>
  <c r="L120" i="30"/>
  <c r="K120" i="30"/>
  <c r="J120" i="30"/>
  <c r="I120" i="30"/>
  <c r="G120" i="30"/>
  <c r="F120" i="30"/>
  <c r="E120" i="30"/>
  <c r="D120" i="30"/>
  <c r="C120" i="30"/>
  <c r="H119" i="30"/>
  <c r="C119" i="30"/>
  <c r="H118" i="30"/>
  <c r="C118" i="30"/>
  <c r="H117" i="30"/>
  <c r="C117" i="30"/>
  <c r="H116" i="30"/>
  <c r="C116" i="30"/>
  <c r="H115" i="30"/>
  <c r="C115" i="30"/>
  <c r="L114" i="30"/>
  <c r="K114" i="30"/>
  <c r="H114" i="30" s="1"/>
  <c r="J114" i="30"/>
  <c r="I114" i="30"/>
  <c r="G114" i="30"/>
  <c r="F114" i="30"/>
  <c r="E114" i="30"/>
  <c r="C114" i="30" s="1"/>
  <c r="D114" i="30"/>
  <c r="H113" i="30"/>
  <c r="C113" i="30"/>
  <c r="H112" i="30"/>
  <c r="C112" i="30"/>
  <c r="H111" i="30"/>
  <c r="C111" i="30"/>
  <c r="H110" i="30"/>
  <c r="C110" i="30"/>
  <c r="H109" i="30"/>
  <c r="C109" i="30"/>
  <c r="L108" i="30"/>
  <c r="K108" i="30"/>
  <c r="J108" i="30"/>
  <c r="I108" i="30"/>
  <c r="H108" i="30" s="1"/>
  <c r="G108" i="30"/>
  <c r="F108" i="30"/>
  <c r="E108" i="30"/>
  <c r="D108" i="30"/>
  <c r="H107" i="30"/>
  <c r="C107" i="30"/>
  <c r="H106" i="30"/>
  <c r="C106" i="30"/>
  <c r="H105" i="30"/>
  <c r="C105" i="30"/>
  <c r="H104" i="30"/>
  <c r="C104" i="30"/>
  <c r="H103" i="30"/>
  <c r="C103" i="30"/>
  <c r="H102" i="30"/>
  <c r="C102" i="30"/>
  <c r="H101" i="30"/>
  <c r="C101" i="30"/>
  <c r="H100" i="30"/>
  <c r="C100" i="30"/>
  <c r="L99" i="30"/>
  <c r="K99" i="30"/>
  <c r="J99" i="30"/>
  <c r="H99" i="30" s="1"/>
  <c r="I99" i="30"/>
  <c r="G99" i="30"/>
  <c r="F99" i="30"/>
  <c r="E99" i="30"/>
  <c r="D99" i="30"/>
  <c r="H98" i="30"/>
  <c r="C98" i="30"/>
  <c r="H97" i="30"/>
  <c r="C97" i="30"/>
  <c r="H96" i="30"/>
  <c r="C96" i="30"/>
  <c r="H95" i="30"/>
  <c r="C95" i="30"/>
  <c r="H94" i="30"/>
  <c r="C94" i="30"/>
  <c r="H93" i="30"/>
  <c r="C93" i="30"/>
  <c r="H92" i="30"/>
  <c r="C92" i="30"/>
  <c r="L91" i="30"/>
  <c r="K91" i="30"/>
  <c r="J91" i="30"/>
  <c r="I91" i="30"/>
  <c r="G91" i="30"/>
  <c r="F91" i="30"/>
  <c r="E91" i="30"/>
  <c r="D91" i="30"/>
  <c r="H90" i="30"/>
  <c r="C90" i="30"/>
  <c r="H89" i="30"/>
  <c r="C89" i="30"/>
  <c r="H88" i="30"/>
  <c r="C88" i="30"/>
  <c r="H87" i="30"/>
  <c r="C87" i="30"/>
  <c r="H86" i="30"/>
  <c r="C86" i="30"/>
  <c r="L85" i="30"/>
  <c r="K85" i="30"/>
  <c r="J85" i="30"/>
  <c r="J83" i="30" s="1"/>
  <c r="J75" i="30" s="1"/>
  <c r="I85" i="30"/>
  <c r="H85" i="30" s="1"/>
  <c r="G85" i="30"/>
  <c r="F85" i="30"/>
  <c r="E85" i="30"/>
  <c r="E83" i="30" s="1"/>
  <c r="D85" i="30"/>
  <c r="C85" i="30" s="1"/>
  <c r="H84" i="30"/>
  <c r="C84" i="30"/>
  <c r="L83" i="30"/>
  <c r="K83" i="30"/>
  <c r="G83" i="30"/>
  <c r="F83" i="30"/>
  <c r="H82" i="30"/>
  <c r="C82" i="30"/>
  <c r="H81" i="30"/>
  <c r="C81" i="30"/>
  <c r="L80" i="30"/>
  <c r="K80" i="30"/>
  <c r="H80" i="30" s="1"/>
  <c r="J80" i="30"/>
  <c r="I80" i="30"/>
  <c r="G80" i="30"/>
  <c r="G76" i="30" s="1"/>
  <c r="G75" i="30" s="1"/>
  <c r="F80" i="30"/>
  <c r="E80" i="30"/>
  <c r="D80" i="30"/>
  <c r="C80" i="30" s="1"/>
  <c r="H79" i="30"/>
  <c r="C79" i="30"/>
  <c r="H78" i="30"/>
  <c r="C78" i="30"/>
  <c r="L77" i="30"/>
  <c r="L76" i="30" s="1"/>
  <c r="L75" i="30" s="1"/>
  <c r="K77" i="30"/>
  <c r="J77" i="30"/>
  <c r="I77" i="30"/>
  <c r="H77" i="30" s="1"/>
  <c r="G77" i="30"/>
  <c r="F77" i="30"/>
  <c r="E77" i="30"/>
  <c r="D77" i="30"/>
  <c r="C77" i="30" s="1"/>
  <c r="K76" i="30"/>
  <c r="J76" i="30"/>
  <c r="F76" i="30"/>
  <c r="E76" i="30"/>
  <c r="E75" i="30" s="1"/>
  <c r="K75" i="30"/>
  <c r="F75" i="30"/>
  <c r="H74" i="30"/>
  <c r="C74" i="30"/>
  <c r="H73" i="30"/>
  <c r="C73" i="30"/>
  <c r="H72" i="30"/>
  <c r="C72" i="30"/>
  <c r="H71" i="30"/>
  <c r="C71" i="30"/>
  <c r="H70" i="30"/>
  <c r="C70" i="30"/>
  <c r="L69" i="30"/>
  <c r="L67" i="30" s="1"/>
  <c r="K69" i="30"/>
  <c r="K67" i="30" s="1"/>
  <c r="J69" i="30"/>
  <c r="H69" i="30" s="1"/>
  <c r="I69" i="30"/>
  <c r="G69" i="30"/>
  <c r="G67" i="30" s="1"/>
  <c r="F69" i="30"/>
  <c r="E69" i="30"/>
  <c r="D69" i="30"/>
  <c r="D67" i="30" s="1"/>
  <c r="C67" i="30" s="1"/>
  <c r="H68" i="30"/>
  <c r="C68" i="30"/>
  <c r="J67" i="30"/>
  <c r="I67" i="30"/>
  <c r="H67" i="30" s="1"/>
  <c r="F67" i="30"/>
  <c r="E67" i="30"/>
  <c r="H66" i="30"/>
  <c r="C66" i="30"/>
  <c r="H65" i="30"/>
  <c r="C65" i="30"/>
  <c r="H64" i="30"/>
  <c r="C64" i="30"/>
  <c r="H63" i="30"/>
  <c r="C63" i="30"/>
  <c r="H62" i="30"/>
  <c r="C62" i="30"/>
  <c r="H61" i="30"/>
  <c r="C61" i="30"/>
  <c r="H60" i="30"/>
  <c r="C60" i="30"/>
  <c r="H59" i="30"/>
  <c r="C59" i="30"/>
  <c r="L58" i="30"/>
  <c r="K58" i="30"/>
  <c r="K54" i="30" s="1"/>
  <c r="K53" i="30" s="1"/>
  <c r="J58" i="30"/>
  <c r="I58" i="30"/>
  <c r="G58" i="30"/>
  <c r="G54" i="30" s="1"/>
  <c r="G53" i="30" s="1"/>
  <c r="G52" i="30" s="1"/>
  <c r="F58" i="30"/>
  <c r="E58" i="30"/>
  <c r="D58" i="30"/>
  <c r="H57" i="30"/>
  <c r="C57" i="30"/>
  <c r="H56" i="30"/>
  <c r="C56" i="30"/>
  <c r="L55" i="30"/>
  <c r="L54" i="30" s="1"/>
  <c r="L53" i="30" s="1"/>
  <c r="L52" i="30" s="1"/>
  <c r="K55" i="30"/>
  <c r="J55" i="30"/>
  <c r="I55" i="30"/>
  <c r="H55" i="30"/>
  <c r="G55" i="30"/>
  <c r="F55" i="30"/>
  <c r="E55" i="30"/>
  <c r="D55" i="30"/>
  <c r="C55" i="30" s="1"/>
  <c r="J54" i="30"/>
  <c r="I54" i="30"/>
  <c r="I53" i="30" s="1"/>
  <c r="F54" i="30"/>
  <c r="E54" i="30"/>
  <c r="D54" i="30"/>
  <c r="C54" i="30" s="1"/>
  <c r="J53" i="30"/>
  <c r="F53" i="30"/>
  <c r="E53" i="30"/>
  <c r="H47" i="30"/>
  <c r="C47" i="30"/>
  <c r="H46" i="30"/>
  <c r="C46" i="30"/>
  <c r="L45" i="30"/>
  <c r="G45" i="30"/>
  <c r="C45" i="30"/>
  <c r="H44" i="30"/>
  <c r="C44" i="30"/>
  <c r="K43" i="30"/>
  <c r="J43" i="30"/>
  <c r="I43" i="30"/>
  <c r="H43" i="30" s="1"/>
  <c r="F43" i="30"/>
  <c r="E43" i="30"/>
  <c r="D43" i="30"/>
  <c r="C43" i="30" s="1"/>
  <c r="H42" i="30"/>
  <c r="C42" i="30"/>
  <c r="I41" i="30"/>
  <c r="H41" i="30" s="1"/>
  <c r="D41" i="30"/>
  <c r="C41" i="30" s="1"/>
  <c r="H40" i="30"/>
  <c r="C40" i="30"/>
  <c r="H39" i="30"/>
  <c r="C39" i="30"/>
  <c r="H38" i="30"/>
  <c r="C38" i="30"/>
  <c r="H37" i="30"/>
  <c r="C37" i="30"/>
  <c r="K36" i="30"/>
  <c r="H36" i="30" s="1"/>
  <c r="F36" i="30"/>
  <c r="C36" i="30" s="1"/>
  <c r="H35" i="30"/>
  <c r="C35" i="30"/>
  <c r="H34" i="30"/>
  <c r="C34" i="30"/>
  <c r="K33" i="30"/>
  <c r="H33" i="30" s="1"/>
  <c r="F33" i="30"/>
  <c r="C33" i="30" s="1"/>
  <c r="H32" i="30"/>
  <c r="C32" i="30"/>
  <c r="K31" i="30"/>
  <c r="H31" i="30" s="1"/>
  <c r="F31" i="30"/>
  <c r="C31" i="30" s="1"/>
  <c r="H30" i="30"/>
  <c r="C30" i="30"/>
  <c r="H29" i="30"/>
  <c r="C29" i="30"/>
  <c r="H28" i="30"/>
  <c r="C28" i="30"/>
  <c r="K27" i="30"/>
  <c r="H27" i="30"/>
  <c r="F27" i="30"/>
  <c r="C27" i="30" s="1"/>
  <c r="F26" i="30"/>
  <c r="F20" i="30" s="1"/>
  <c r="H25" i="30"/>
  <c r="C25" i="30"/>
  <c r="H24" i="30"/>
  <c r="C24" i="30"/>
  <c r="H23" i="30"/>
  <c r="C23" i="30"/>
  <c r="H22" i="30"/>
  <c r="C22" i="30"/>
  <c r="L21" i="30"/>
  <c r="L275" i="30" s="1"/>
  <c r="L274" i="30" s="1"/>
  <c r="K21" i="30"/>
  <c r="K275" i="30" s="1"/>
  <c r="K274" i="30" s="1"/>
  <c r="J21" i="30"/>
  <c r="J275" i="30" s="1"/>
  <c r="J274" i="30" s="1"/>
  <c r="I21" i="30"/>
  <c r="I275" i="30" s="1"/>
  <c r="I274" i="30" s="1"/>
  <c r="H21" i="30"/>
  <c r="H275" i="30" s="1"/>
  <c r="H274" i="30" s="1"/>
  <c r="G21" i="30"/>
  <c r="G275" i="30" s="1"/>
  <c r="G274" i="30" s="1"/>
  <c r="F21" i="30"/>
  <c r="F275" i="30" s="1"/>
  <c r="F274" i="30" s="1"/>
  <c r="E21" i="30"/>
  <c r="E275" i="30" s="1"/>
  <c r="E274" i="30" s="1"/>
  <c r="D21" i="30"/>
  <c r="D275" i="30" s="1"/>
  <c r="D274" i="30" s="1"/>
  <c r="J20" i="30"/>
  <c r="I20" i="30"/>
  <c r="G20" i="30"/>
  <c r="E20" i="30"/>
  <c r="D20" i="30"/>
  <c r="H284" i="29"/>
  <c r="C284" i="29"/>
  <c r="H283" i="29"/>
  <c r="C283" i="29"/>
  <c r="H282" i="29"/>
  <c r="C282" i="29"/>
  <c r="H281" i="29"/>
  <c r="C281" i="29"/>
  <c r="H280" i="29"/>
  <c r="C280" i="29"/>
  <c r="H279" i="29"/>
  <c r="C279" i="29"/>
  <c r="H278" i="29"/>
  <c r="C278" i="29"/>
  <c r="H277" i="29"/>
  <c r="C277" i="29"/>
  <c r="L276" i="29"/>
  <c r="K276" i="29"/>
  <c r="J276" i="29"/>
  <c r="I276" i="29"/>
  <c r="H276" i="29"/>
  <c r="G276" i="29"/>
  <c r="F276" i="29"/>
  <c r="E276" i="29"/>
  <c r="D276" i="29"/>
  <c r="C276" i="29"/>
  <c r="H271" i="29"/>
  <c r="C271" i="29"/>
  <c r="H270" i="29"/>
  <c r="C270" i="29"/>
  <c r="L269" i="29"/>
  <c r="K269" i="29"/>
  <c r="J269" i="29"/>
  <c r="I269" i="29"/>
  <c r="H269" i="29" s="1"/>
  <c r="G269" i="29"/>
  <c r="F269" i="29"/>
  <c r="E269" i="29"/>
  <c r="D269" i="29"/>
  <c r="H268" i="29"/>
  <c r="C268" i="29"/>
  <c r="L267" i="29"/>
  <c r="K267" i="29"/>
  <c r="J267" i="29"/>
  <c r="I267" i="29"/>
  <c r="H267" i="29" s="1"/>
  <c r="G267" i="29"/>
  <c r="F267" i="29"/>
  <c r="E267" i="29"/>
  <c r="D267" i="29"/>
  <c r="C267" i="29" s="1"/>
  <c r="L266" i="29"/>
  <c r="K266" i="29"/>
  <c r="J266" i="29"/>
  <c r="I266" i="29"/>
  <c r="H266" i="29" s="1"/>
  <c r="G266" i="29"/>
  <c r="F266" i="29"/>
  <c r="E266" i="29"/>
  <c r="L265" i="29"/>
  <c r="K265" i="29"/>
  <c r="J265" i="29"/>
  <c r="G265" i="29"/>
  <c r="F265" i="29"/>
  <c r="E265" i="29"/>
  <c r="H264" i="29"/>
  <c r="C264" i="29"/>
  <c r="L263" i="29"/>
  <c r="K263" i="29"/>
  <c r="J263" i="29"/>
  <c r="I263" i="29"/>
  <c r="H263" i="29"/>
  <c r="G263" i="29"/>
  <c r="F263" i="29"/>
  <c r="E263" i="29"/>
  <c r="D263" i="29"/>
  <c r="C263" i="29" s="1"/>
  <c r="H262" i="29"/>
  <c r="C262" i="29"/>
  <c r="H261" i="29"/>
  <c r="C261" i="29"/>
  <c r="H260" i="29"/>
  <c r="C260" i="29"/>
  <c r="H259" i="29"/>
  <c r="C259" i="29"/>
  <c r="H258" i="29"/>
  <c r="C258" i="29"/>
  <c r="L257" i="29"/>
  <c r="K257" i="29"/>
  <c r="J257" i="29"/>
  <c r="I257" i="29"/>
  <c r="H257" i="29"/>
  <c r="G257" i="29"/>
  <c r="F257" i="29"/>
  <c r="E257" i="29"/>
  <c r="D257" i="29"/>
  <c r="C257" i="29" s="1"/>
  <c r="H256" i="29"/>
  <c r="C256" i="29"/>
  <c r="H255" i="29"/>
  <c r="C255" i="29"/>
  <c r="H254" i="29"/>
  <c r="C254" i="29"/>
  <c r="L253" i="29"/>
  <c r="K253" i="29"/>
  <c r="J253" i="29"/>
  <c r="I253" i="29"/>
  <c r="H253" i="29" s="1"/>
  <c r="G253" i="29"/>
  <c r="F253" i="29"/>
  <c r="E253" i="29"/>
  <c r="D253" i="29"/>
  <c r="C253" i="29"/>
  <c r="L252" i="29"/>
  <c r="K252" i="29"/>
  <c r="J252" i="29"/>
  <c r="I252" i="29"/>
  <c r="H252" i="29" s="1"/>
  <c r="G252" i="29"/>
  <c r="F252" i="29"/>
  <c r="E252" i="29"/>
  <c r="D252" i="29"/>
  <c r="H251" i="29"/>
  <c r="C251" i="29"/>
  <c r="L250" i="29"/>
  <c r="K250" i="29"/>
  <c r="J250" i="29"/>
  <c r="I250" i="29"/>
  <c r="H250" i="29"/>
  <c r="G250" i="29"/>
  <c r="F250" i="29"/>
  <c r="E250" i="29"/>
  <c r="D250" i="29"/>
  <c r="C250" i="29" s="1"/>
  <c r="H249" i="29"/>
  <c r="C249" i="29"/>
  <c r="H248" i="29"/>
  <c r="C248" i="29"/>
  <c r="H247" i="29"/>
  <c r="C247" i="29"/>
  <c r="H246" i="29"/>
  <c r="C246" i="29"/>
  <c r="L245" i="29"/>
  <c r="K245" i="29"/>
  <c r="J245" i="29"/>
  <c r="I245" i="29"/>
  <c r="H245" i="29" s="1"/>
  <c r="G245" i="29"/>
  <c r="F245" i="29"/>
  <c r="E245" i="29"/>
  <c r="D245" i="29"/>
  <c r="C245" i="29" s="1"/>
  <c r="H244" i="29"/>
  <c r="C244" i="29"/>
  <c r="H243" i="29"/>
  <c r="C243" i="29"/>
  <c r="H242" i="29"/>
  <c r="C242" i="29"/>
  <c r="L241" i="29"/>
  <c r="K241" i="29"/>
  <c r="J241" i="29"/>
  <c r="I241" i="29"/>
  <c r="H241" i="29"/>
  <c r="G241" i="29"/>
  <c r="F241" i="29"/>
  <c r="E241" i="29"/>
  <c r="D241" i="29"/>
  <c r="C241" i="29" s="1"/>
  <c r="L240" i="29"/>
  <c r="K240" i="29"/>
  <c r="J240" i="29"/>
  <c r="I240" i="29"/>
  <c r="H240" i="29" s="1"/>
  <c r="G240" i="29"/>
  <c r="F240" i="29"/>
  <c r="E240" i="29"/>
  <c r="D240" i="29"/>
  <c r="C240" i="29" s="1"/>
  <c r="H239" i="29"/>
  <c r="C239" i="29"/>
  <c r="H238" i="29"/>
  <c r="C238" i="29"/>
  <c r="H237" i="29"/>
  <c r="C237" i="29"/>
  <c r="H236" i="29"/>
  <c r="C236" i="29"/>
  <c r="H235" i="29"/>
  <c r="C235" i="29"/>
  <c r="H234" i="29"/>
  <c r="C234" i="29"/>
  <c r="L233" i="29"/>
  <c r="K233" i="29"/>
  <c r="J233" i="29"/>
  <c r="I233" i="29"/>
  <c r="H233" i="29" s="1"/>
  <c r="G233" i="29"/>
  <c r="F233" i="29"/>
  <c r="E233" i="29"/>
  <c r="D233" i="29"/>
  <c r="C233" i="29"/>
  <c r="L232" i="29"/>
  <c r="K232" i="29"/>
  <c r="J232" i="29"/>
  <c r="I232" i="29"/>
  <c r="H232" i="29" s="1"/>
  <c r="G232" i="29"/>
  <c r="F232" i="29"/>
  <c r="E232" i="29"/>
  <c r="D232" i="29"/>
  <c r="C232" i="29" s="1"/>
  <c r="H231" i="29"/>
  <c r="C231" i="29"/>
  <c r="H230" i="29"/>
  <c r="C230" i="29"/>
  <c r="H229" i="29"/>
  <c r="C229" i="29"/>
  <c r="H228" i="29"/>
  <c r="C228" i="29"/>
  <c r="L227" i="29"/>
  <c r="K227" i="29"/>
  <c r="J227" i="29"/>
  <c r="I227" i="29"/>
  <c r="H227" i="29" s="1"/>
  <c r="G227" i="29"/>
  <c r="F227" i="29"/>
  <c r="E227" i="29"/>
  <c r="D227" i="29"/>
  <c r="C227" i="29" s="1"/>
  <c r="H226" i="29"/>
  <c r="C226" i="29"/>
  <c r="H225" i="29"/>
  <c r="C225" i="29"/>
  <c r="H224" i="29"/>
  <c r="C224" i="29"/>
  <c r="H223" i="29"/>
  <c r="C223" i="29"/>
  <c r="H222" i="29"/>
  <c r="C222" i="29"/>
  <c r="H221" i="29"/>
  <c r="C221" i="29"/>
  <c r="H220" i="29"/>
  <c r="C220" i="29"/>
  <c r="L219" i="29"/>
  <c r="K219" i="29"/>
  <c r="J219" i="29"/>
  <c r="I219" i="29"/>
  <c r="H219" i="29" s="1"/>
  <c r="G219" i="29"/>
  <c r="F219" i="29"/>
  <c r="E219" i="29"/>
  <c r="D219" i="29"/>
  <c r="C219" i="29" s="1"/>
  <c r="H218" i="29"/>
  <c r="C218" i="29"/>
  <c r="H217" i="29"/>
  <c r="C217" i="29"/>
  <c r="L216" i="29"/>
  <c r="K216" i="29"/>
  <c r="J216" i="29"/>
  <c r="I216" i="29"/>
  <c r="G216" i="29"/>
  <c r="F216" i="29"/>
  <c r="E216" i="29"/>
  <c r="D216" i="29"/>
  <c r="C216" i="29" s="1"/>
  <c r="H215" i="29"/>
  <c r="C215" i="29"/>
  <c r="L214" i="29"/>
  <c r="K214" i="29"/>
  <c r="J214" i="29"/>
  <c r="I214" i="29"/>
  <c r="G214" i="29"/>
  <c r="F214" i="29"/>
  <c r="E214" i="29"/>
  <c r="D214" i="29"/>
  <c r="C214" i="29" s="1"/>
  <c r="H213" i="29"/>
  <c r="C213" i="29"/>
  <c r="L212" i="29"/>
  <c r="K212" i="29"/>
  <c r="J212" i="29"/>
  <c r="I212" i="29"/>
  <c r="G212" i="29"/>
  <c r="F212" i="29"/>
  <c r="E212" i="29"/>
  <c r="D212" i="29"/>
  <c r="C212" i="29" s="1"/>
  <c r="L211" i="29"/>
  <c r="K211" i="29"/>
  <c r="J211" i="29"/>
  <c r="I211" i="29"/>
  <c r="G211" i="29"/>
  <c r="F211" i="29"/>
  <c r="E211" i="29"/>
  <c r="D211" i="29"/>
  <c r="C211" i="29" s="1"/>
  <c r="H210" i="29"/>
  <c r="C210" i="29"/>
  <c r="H209" i="29"/>
  <c r="C209" i="29"/>
  <c r="L208" i="29"/>
  <c r="K208" i="29"/>
  <c r="J208" i="29"/>
  <c r="I208" i="29"/>
  <c r="H208" i="29" s="1"/>
  <c r="G208" i="29"/>
  <c r="F208" i="29"/>
  <c r="E208" i="29"/>
  <c r="D208" i="29"/>
  <c r="C208" i="29" s="1"/>
  <c r="H207" i="29"/>
  <c r="C207" i="29"/>
  <c r="H206" i="29"/>
  <c r="C206" i="29"/>
  <c r="H205" i="29"/>
  <c r="C205" i="29"/>
  <c r="H204" i="29"/>
  <c r="C204" i="29"/>
  <c r="H203" i="29"/>
  <c r="C203" i="29"/>
  <c r="H202" i="29"/>
  <c r="C202" i="29"/>
  <c r="H201" i="29"/>
  <c r="C201" i="29"/>
  <c r="H200" i="29"/>
  <c r="C200" i="29"/>
  <c r="L199" i="29"/>
  <c r="K199" i="29"/>
  <c r="J199" i="29"/>
  <c r="I199" i="29"/>
  <c r="H199" i="29" s="1"/>
  <c r="G199" i="29"/>
  <c r="F199" i="29"/>
  <c r="E199" i="29"/>
  <c r="D199" i="29"/>
  <c r="C199" i="29" s="1"/>
  <c r="H198" i="29"/>
  <c r="C198" i="29"/>
  <c r="H197" i="29"/>
  <c r="C197" i="29"/>
  <c r="H196" i="29"/>
  <c r="C196" i="29"/>
  <c r="H195" i="29"/>
  <c r="C195" i="29"/>
  <c r="H194" i="29"/>
  <c r="C194" i="29"/>
  <c r="H193" i="29"/>
  <c r="C193" i="29"/>
  <c r="H192" i="29"/>
  <c r="C192" i="29"/>
  <c r="H191" i="29"/>
  <c r="C191" i="29"/>
  <c r="H190" i="29"/>
  <c r="C190" i="29"/>
  <c r="H189" i="29"/>
  <c r="C189" i="29"/>
  <c r="L188" i="29"/>
  <c r="K188" i="29"/>
  <c r="J188" i="29"/>
  <c r="I188" i="29"/>
  <c r="H188" i="29" s="1"/>
  <c r="G188" i="29"/>
  <c r="F188" i="29"/>
  <c r="E188" i="29"/>
  <c r="D188" i="29"/>
  <c r="C188" i="29" s="1"/>
  <c r="L187" i="29"/>
  <c r="K187" i="29"/>
  <c r="J187" i="29"/>
  <c r="G187" i="29"/>
  <c r="F187" i="29"/>
  <c r="E187" i="29"/>
  <c r="D187" i="29"/>
  <c r="C187" i="29" s="1"/>
  <c r="H186" i="29"/>
  <c r="C186" i="29"/>
  <c r="H185" i="29"/>
  <c r="C185" i="29"/>
  <c r="H184" i="29"/>
  <c r="C184" i="29"/>
  <c r="L183" i="29"/>
  <c r="K183" i="29"/>
  <c r="J183" i="29"/>
  <c r="I183" i="29"/>
  <c r="H183" i="29" s="1"/>
  <c r="G183" i="29"/>
  <c r="F183" i="29"/>
  <c r="E183" i="29"/>
  <c r="D183" i="29"/>
  <c r="C183" i="29" s="1"/>
  <c r="L182" i="29"/>
  <c r="K182" i="29"/>
  <c r="J182" i="29"/>
  <c r="G182" i="29"/>
  <c r="F182" i="29"/>
  <c r="E182" i="29"/>
  <c r="D182" i="29"/>
  <c r="C182" i="29" s="1"/>
  <c r="L181" i="29"/>
  <c r="K181" i="29"/>
  <c r="J181" i="29"/>
  <c r="G181" i="29"/>
  <c r="F181" i="29"/>
  <c r="E181" i="29"/>
  <c r="H180" i="29"/>
  <c r="C180" i="29"/>
  <c r="L179" i="29"/>
  <c r="K179" i="29"/>
  <c r="J179" i="29"/>
  <c r="I179" i="29"/>
  <c r="H179" i="29" s="1"/>
  <c r="G179" i="29"/>
  <c r="F179" i="29"/>
  <c r="E179" i="29"/>
  <c r="D179" i="29"/>
  <c r="L178" i="29"/>
  <c r="K178" i="29"/>
  <c r="J178" i="29"/>
  <c r="G178" i="29"/>
  <c r="F178" i="29"/>
  <c r="E178" i="29"/>
  <c r="D178" i="29"/>
  <c r="C178" i="29" s="1"/>
  <c r="H177" i="29"/>
  <c r="C177" i="29"/>
  <c r="H176" i="29"/>
  <c r="C176" i="29"/>
  <c r="L175" i="29"/>
  <c r="K175" i="29"/>
  <c r="J175" i="29"/>
  <c r="I175" i="29"/>
  <c r="H175" i="29"/>
  <c r="G175" i="29"/>
  <c r="F175" i="29"/>
  <c r="E175" i="29"/>
  <c r="D175" i="29"/>
  <c r="C175" i="29" s="1"/>
  <c r="L174" i="29"/>
  <c r="K174" i="29"/>
  <c r="J174" i="29"/>
  <c r="G174" i="29"/>
  <c r="F174" i="29"/>
  <c r="E174" i="29"/>
  <c r="D174" i="29"/>
  <c r="C174" i="29" s="1"/>
  <c r="H173" i="29"/>
  <c r="C173" i="29"/>
  <c r="H172" i="29"/>
  <c r="C172" i="29"/>
  <c r="L171" i="29"/>
  <c r="K171" i="29"/>
  <c r="J171" i="29"/>
  <c r="H171" i="29" s="1"/>
  <c r="I171" i="29"/>
  <c r="G171" i="29"/>
  <c r="F171" i="29"/>
  <c r="E171" i="29"/>
  <c r="D171" i="29"/>
  <c r="C171" i="29" s="1"/>
  <c r="H170" i="29"/>
  <c r="C170" i="29"/>
  <c r="H169" i="29"/>
  <c r="C169" i="29"/>
  <c r="H168" i="29"/>
  <c r="C168" i="29"/>
  <c r="H167" i="29"/>
  <c r="C167" i="29"/>
  <c r="L166" i="29"/>
  <c r="K166" i="29"/>
  <c r="J166" i="29"/>
  <c r="I166" i="29"/>
  <c r="H166" i="29" s="1"/>
  <c r="G166" i="29"/>
  <c r="F166" i="29"/>
  <c r="E166" i="29"/>
  <c r="D166" i="29"/>
  <c r="C166" i="29" s="1"/>
  <c r="H165" i="29"/>
  <c r="C165" i="29"/>
  <c r="H164" i="29"/>
  <c r="C164" i="29"/>
  <c r="H163" i="29"/>
  <c r="C163" i="29"/>
  <c r="L162" i="29"/>
  <c r="K162" i="29"/>
  <c r="J162" i="29"/>
  <c r="I162" i="29"/>
  <c r="H162" i="29" s="1"/>
  <c r="G162" i="29"/>
  <c r="F162" i="29"/>
  <c r="E162" i="29"/>
  <c r="D162" i="29"/>
  <c r="L161" i="29"/>
  <c r="K161" i="29"/>
  <c r="J161" i="29"/>
  <c r="G161" i="29"/>
  <c r="F161" i="29"/>
  <c r="E161" i="29"/>
  <c r="D161" i="29"/>
  <c r="C161" i="29" s="1"/>
  <c r="L160" i="29"/>
  <c r="K160" i="29"/>
  <c r="J160" i="29"/>
  <c r="G160" i="29"/>
  <c r="F160" i="29"/>
  <c r="E160" i="29"/>
  <c r="D160" i="29"/>
  <c r="C160" i="29" s="1"/>
  <c r="H159" i="29"/>
  <c r="C159" i="29"/>
  <c r="H158" i="29"/>
  <c r="C158" i="29"/>
  <c r="H157" i="29"/>
  <c r="C157" i="29"/>
  <c r="H156" i="29"/>
  <c r="C156" i="29"/>
  <c r="H155" i="29"/>
  <c r="C155" i="29"/>
  <c r="H154" i="29"/>
  <c r="C154" i="29"/>
  <c r="L153" i="29"/>
  <c r="K153" i="29"/>
  <c r="J153" i="29"/>
  <c r="I153" i="29"/>
  <c r="H153" i="29" s="1"/>
  <c r="G153" i="29"/>
  <c r="F153" i="29"/>
  <c r="E153" i="29"/>
  <c r="D153" i="29"/>
  <c r="C153" i="29" s="1"/>
  <c r="L152" i="29"/>
  <c r="K152" i="29"/>
  <c r="J152" i="29"/>
  <c r="I152" i="29"/>
  <c r="H152" i="29"/>
  <c r="G152" i="29"/>
  <c r="F152" i="29"/>
  <c r="E152" i="29"/>
  <c r="D152" i="29"/>
  <c r="C152" i="29" s="1"/>
  <c r="H151" i="29"/>
  <c r="C151" i="29"/>
  <c r="H150" i="29"/>
  <c r="C150" i="29"/>
  <c r="H149" i="29"/>
  <c r="C149" i="29"/>
  <c r="H148" i="29"/>
  <c r="C148" i="29"/>
  <c r="L147" i="29"/>
  <c r="K147" i="29"/>
  <c r="J147" i="29"/>
  <c r="I147" i="29"/>
  <c r="H147" i="29" s="1"/>
  <c r="G147" i="29"/>
  <c r="F147" i="29"/>
  <c r="E147" i="29"/>
  <c r="D147" i="29"/>
  <c r="C147" i="29" s="1"/>
  <c r="H146" i="29"/>
  <c r="C146" i="29"/>
  <c r="H145" i="29"/>
  <c r="C145" i="29"/>
  <c r="H144" i="29"/>
  <c r="C144" i="29"/>
  <c r="H143" i="29"/>
  <c r="C143" i="29"/>
  <c r="H142" i="29"/>
  <c r="C142" i="29"/>
  <c r="H141" i="29"/>
  <c r="C141" i="29"/>
  <c r="H140" i="29"/>
  <c r="C140" i="29"/>
  <c r="H139" i="29"/>
  <c r="C139" i="29"/>
  <c r="L138" i="29"/>
  <c r="K138" i="29"/>
  <c r="J138" i="29"/>
  <c r="I138" i="29"/>
  <c r="H138" i="29" s="1"/>
  <c r="G138" i="29"/>
  <c r="F138" i="29"/>
  <c r="E138" i="29"/>
  <c r="D138" i="29"/>
  <c r="H137" i="29"/>
  <c r="C137" i="29"/>
  <c r="H136" i="29"/>
  <c r="C136" i="29"/>
  <c r="H135" i="29"/>
  <c r="C135" i="29"/>
  <c r="L134" i="29"/>
  <c r="K134" i="29"/>
  <c r="H134" i="29" s="1"/>
  <c r="J134" i="29"/>
  <c r="I134" i="29"/>
  <c r="G134" i="29"/>
  <c r="F134" i="29"/>
  <c r="E134" i="29"/>
  <c r="D134" i="29"/>
  <c r="C134" i="29" s="1"/>
  <c r="H133" i="29"/>
  <c r="C133" i="29"/>
  <c r="H132" i="29"/>
  <c r="C132" i="29"/>
  <c r="L131" i="29"/>
  <c r="K131" i="29"/>
  <c r="J131" i="29"/>
  <c r="I131" i="29"/>
  <c r="H131" i="29" s="1"/>
  <c r="G131" i="29"/>
  <c r="F131" i="29"/>
  <c r="E131" i="29"/>
  <c r="D131" i="29"/>
  <c r="C131" i="29" s="1"/>
  <c r="H130" i="29"/>
  <c r="C130" i="29"/>
  <c r="H129" i="29"/>
  <c r="C129" i="29"/>
  <c r="H128" i="29"/>
  <c r="C128" i="29"/>
  <c r="H127" i="29"/>
  <c r="C127" i="29"/>
  <c r="L126" i="29"/>
  <c r="K126" i="29"/>
  <c r="J126" i="29"/>
  <c r="I126" i="29"/>
  <c r="H126" i="29" s="1"/>
  <c r="G126" i="29"/>
  <c r="F126" i="29"/>
  <c r="E126" i="29"/>
  <c r="D126" i="29"/>
  <c r="H125" i="29"/>
  <c r="C125" i="29"/>
  <c r="H124" i="29"/>
  <c r="C124" i="29"/>
  <c r="H123" i="29"/>
  <c r="C123" i="29"/>
  <c r="H122" i="29"/>
  <c r="C122" i="29"/>
  <c r="L121" i="29"/>
  <c r="K121" i="29"/>
  <c r="J121" i="29"/>
  <c r="I121" i="29"/>
  <c r="H121" i="29" s="1"/>
  <c r="G121" i="29"/>
  <c r="F121" i="29"/>
  <c r="E121" i="29"/>
  <c r="D121" i="29"/>
  <c r="L120" i="29"/>
  <c r="K120" i="29"/>
  <c r="J120" i="29"/>
  <c r="H120" i="29" s="1"/>
  <c r="I120" i="29"/>
  <c r="G120" i="29"/>
  <c r="F120" i="29"/>
  <c r="E120" i="29"/>
  <c r="D120" i="29"/>
  <c r="H119" i="29"/>
  <c r="C119" i="29"/>
  <c r="H118" i="29"/>
  <c r="C118" i="29"/>
  <c r="H117" i="29"/>
  <c r="C117" i="29"/>
  <c r="H116" i="29"/>
  <c r="C116" i="29"/>
  <c r="H115" i="29"/>
  <c r="C115" i="29"/>
  <c r="L114" i="29"/>
  <c r="K114" i="29"/>
  <c r="J114" i="29"/>
  <c r="I114" i="29"/>
  <c r="G114" i="29"/>
  <c r="F114" i="29"/>
  <c r="E114" i="29"/>
  <c r="D114" i="29"/>
  <c r="C114" i="29" s="1"/>
  <c r="H113" i="29"/>
  <c r="C113" i="29"/>
  <c r="H112" i="29"/>
  <c r="C112" i="29"/>
  <c r="H111" i="29"/>
  <c r="C111" i="29"/>
  <c r="H110" i="29"/>
  <c r="C110" i="29"/>
  <c r="H109" i="29"/>
  <c r="C109" i="29"/>
  <c r="L108" i="29"/>
  <c r="K108" i="29"/>
  <c r="J108" i="29"/>
  <c r="I108" i="29"/>
  <c r="G108" i="29"/>
  <c r="F108" i="29"/>
  <c r="E108" i="29"/>
  <c r="D108" i="29"/>
  <c r="C108" i="29"/>
  <c r="H107" i="29"/>
  <c r="C107" i="29"/>
  <c r="H106" i="29"/>
  <c r="C106" i="29"/>
  <c r="H105" i="29"/>
  <c r="C105" i="29"/>
  <c r="H104" i="29"/>
  <c r="C104" i="29"/>
  <c r="H103" i="29"/>
  <c r="C103" i="29"/>
  <c r="H102" i="29"/>
  <c r="C102" i="29"/>
  <c r="H101" i="29"/>
  <c r="C101" i="29"/>
  <c r="H100" i="29"/>
  <c r="C100" i="29"/>
  <c r="L99" i="29"/>
  <c r="K99" i="29"/>
  <c r="J99" i="29"/>
  <c r="I99" i="29"/>
  <c r="H99" i="29" s="1"/>
  <c r="G99" i="29"/>
  <c r="F99" i="29"/>
  <c r="E99" i="29"/>
  <c r="D99" i="29"/>
  <c r="H98" i="29"/>
  <c r="C98" i="29"/>
  <c r="H97" i="29"/>
  <c r="C97" i="29"/>
  <c r="H96" i="29"/>
  <c r="C96" i="29"/>
  <c r="H95" i="29"/>
  <c r="C95" i="29"/>
  <c r="H94" i="29"/>
  <c r="C94" i="29"/>
  <c r="H93" i="29"/>
  <c r="C93" i="29"/>
  <c r="H92" i="29"/>
  <c r="C92" i="29"/>
  <c r="L91" i="29"/>
  <c r="K91" i="29"/>
  <c r="J91" i="29"/>
  <c r="I91" i="29"/>
  <c r="G91" i="29"/>
  <c r="F91" i="29"/>
  <c r="C91" i="29" s="1"/>
  <c r="E91" i="29"/>
  <c r="D91" i="29"/>
  <c r="H90" i="29"/>
  <c r="C90" i="29"/>
  <c r="H89" i="29"/>
  <c r="C89" i="29"/>
  <c r="H88" i="29"/>
  <c r="C88" i="29"/>
  <c r="H87" i="29"/>
  <c r="C87" i="29"/>
  <c r="H86" i="29"/>
  <c r="C86" i="29"/>
  <c r="L85" i="29"/>
  <c r="K85" i="29"/>
  <c r="J85" i="29"/>
  <c r="I85" i="29"/>
  <c r="I83" i="29" s="1"/>
  <c r="G85" i="29"/>
  <c r="F85" i="29"/>
  <c r="E85" i="29"/>
  <c r="D85" i="29"/>
  <c r="D83" i="29" s="1"/>
  <c r="H84" i="29"/>
  <c r="C84" i="29"/>
  <c r="L83" i="29"/>
  <c r="K83" i="29"/>
  <c r="J83" i="29"/>
  <c r="G83" i="29"/>
  <c r="F83" i="29"/>
  <c r="E83" i="29"/>
  <c r="H82" i="29"/>
  <c r="C82" i="29"/>
  <c r="H81" i="29"/>
  <c r="C81" i="29"/>
  <c r="L80" i="29"/>
  <c r="K80" i="29"/>
  <c r="J80" i="29"/>
  <c r="I80" i="29"/>
  <c r="H80" i="29"/>
  <c r="G80" i="29"/>
  <c r="F80" i="29"/>
  <c r="E80" i="29"/>
  <c r="D80" i="29"/>
  <c r="C80" i="29" s="1"/>
  <c r="H79" i="29"/>
  <c r="C79" i="29"/>
  <c r="H78" i="29"/>
  <c r="C78" i="29"/>
  <c r="L77" i="29"/>
  <c r="K77" i="29"/>
  <c r="J77" i="29"/>
  <c r="I77" i="29"/>
  <c r="I76" i="29" s="1"/>
  <c r="G77" i="29"/>
  <c r="F77" i="29"/>
  <c r="E77" i="29"/>
  <c r="E76" i="29" s="1"/>
  <c r="E75" i="29" s="1"/>
  <c r="D77" i="29"/>
  <c r="C77" i="29" s="1"/>
  <c r="L76" i="29"/>
  <c r="K76" i="29"/>
  <c r="K75" i="29" s="1"/>
  <c r="J76" i="29"/>
  <c r="J75" i="29" s="1"/>
  <c r="G76" i="29"/>
  <c r="F76" i="29"/>
  <c r="D76" i="29"/>
  <c r="L75" i="29"/>
  <c r="G75" i="29"/>
  <c r="F75" i="29"/>
  <c r="H74" i="29"/>
  <c r="C74" i="29"/>
  <c r="H73" i="29"/>
  <c r="C73" i="29"/>
  <c r="H72" i="29"/>
  <c r="C72" i="29"/>
  <c r="H71" i="29"/>
  <c r="C71" i="29"/>
  <c r="H70" i="29"/>
  <c r="C70" i="29"/>
  <c r="L69" i="29"/>
  <c r="K69" i="29"/>
  <c r="J69" i="29"/>
  <c r="I69" i="29"/>
  <c r="H69" i="29" s="1"/>
  <c r="G69" i="29"/>
  <c r="G67" i="29" s="1"/>
  <c r="G53" i="29" s="1"/>
  <c r="G52" i="29" s="1"/>
  <c r="G51" i="29" s="1"/>
  <c r="G50" i="29" s="1"/>
  <c r="F69" i="29"/>
  <c r="F67" i="29" s="1"/>
  <c r="F53" i="29" s="1"/>
  <c r="F52" i="29" s="1"/>
  <c r="F51" i="29" s="1"/>
  <c r="F50" i="29" s="1"/>
  <c r="E69" i="29"/>
  <c r="C69" i="29" s="1"/>
  <c r="D69" i="29"/>
  <c r="H68" i="29"/>
  <c r="C68" i="29"/>
  <c r="L67" i="29"/>
  <c r="K67" i="29"/>
  <c r="J67" i="29"/>
  <c r="I67" i="29"/>
  <c r="H67" i="29" s="1"/>
  <c r="E67" i="29"/>
  <c r="D67" i="29"/>
  <c r="H66" i="29"/>
  <c r="C66" i="29"/>
  <c r="H65" i="29"/>
  <c r="C65" i="29"/>
  <c r="H64" i="29"/>
  <c r="C64" i="29"/>
  <c r="H63" i="29"/>
  <c r="C63" i="29"/>
  <c r="H62" i="29"/>
  <c r="C62" i="29"/>
  <c r="H61" i="29"/>
  <c r="C61" i="29"/>
  <c r="H60" i="29"/>
  <c r="C60" i="29"/>
  <c r="H59" i="29"/>
  <c r="C59" i="29"/>
  <c r="L58" i="29"/>
  <c r="K58" i="29"/>
  <c r="J58" i="29"/>
  <c r="I58" i="29"/>
  <c r="G58" i="29"/>
  <c r="F58" i="29"/>
  <c r="E58" i="29"/>
  <c r="D58" i="29"/>
  <c r="H57" i="29"/>
  <c r="C57" i="29"/>
  <c r="H56" i="29"/>
  <c r="C56" i="29"/>
  <c r="L55" i="29"/>
  <c r="K55" i="29"/>
  <c r="J55" i="29"/>
  <c r="J54" i="29" s="1"/>
  <c r="J53" i="29" s="1"/>
  <c r="I55" i="29"/>
  <c r="G55" i="29"/>
  <c r="F55" i="29"/>
  <c r="E55" i="29"/>
  <c r="C55" i="29" s="1"/>
  <c r="D55" i="29"/>
  <c r="L54" i="29"/>
  <c r="L53" i="29" s="1"/>
  <c r="L52" i="29" s="1"/>
  <c r="L51" i="29" s="1"/>
  <c r="L50" i="29" s="1"/>
  <c r="K54" i="29"/>
  <c r="K53" i="29" s="1"/>
  <c r="K52" i="29" s="1"/>
  <c r="K51" i="29" s="1"/>
  <c r="K50" i="29" s="1"/>
  <c r="I54" i="29"/>
  <c r="G54" i="29"/>
  <c r="F54" i="29"/>
  <c r="E54" i="29"/>
  <c r="E53" i="29" s="1"/>
  <c r="D54" i="29"/>
  <c r="D53" i="29" s="1"/>
  <c r="H47" i="29"/>
  <c r="C47" i="29"/>
  <c r="H46" i="29"/>
  <c r="C46" i="29"/>
  <c r="L45" i="29"/>
  <c r="L273" i="29" s="1"/>
  <c r="G45" i="29"/>
  <c r="C45" i="29" s="1"/>
  <c r="H44" i="29"/>
  <c r="C44" i="29"/>
  <c r="K43" i="29"/>
  <c r="J43" i="29"/>
  <c r="I43" i="29"/>
  <c r="H43" i="29" s="1"/>
  <c r="F43" i="29"/>
  <c r="E43" i="29"/>
  <c r="D43" i="29"/>
  <c r="C43" i="29" s="1"/>
  <c r="H42" i="29"/>
  <c r="C42" i="29"/>
  <c r="I41" i="29"/>
  <c r="H41" i="29" s="1"/>
  <c r="D41" i="29"/>
  <c r="C41" i="29" s="1"/>
  <c r="H40" i="29"/>
  <c r="C40" i="29"/>
  <c r="H39" i="29"/>
  <c r="C39" i="29"/>
  <c r="H38" i="29"/>
  <c r="C38" i="29"/>
  <c r="H37" i="29"/>
  <c r="C37" i="29"/>
  <c r="K36" i="29"/>
  <c r="H36" i="29" s="1"/>
  <c r="F36" i="29"/>
  <c r="C36" i="29" s="1"/>
  <c r="H35" i="29"/>
  <c r="C35" i="29"/>
  <c r="H34" i="29"/>
  <c r="C34" i="29"/>
  <c r="K33" i="29"/>
  <c r="H33" i="29" s="1"/>
  <c r="F33" i="29"/>
  <c r="C33" i="29" s="1"/>
  <c r="H32" i="29"/>
  <c r="C32" i="29"/>
  <c r="K31" i="29"/>
  <c r="H31" i="29" s="1"/>
  <c r="F31" i="29"/>
  <c r="C31" i="29" s="1"/>
  <c r="H30" i="29"/>
  <c r="C30" i="29"/>
  <c r="H29" i="29"/>
  <c r="C29" i="29"/>
  <c r="H28" i="29"/>
  <c r="C28" i="29"/>
  <c r="K27" i="29"/>
  <c r="H27" i="29" s="1"/>
  <c r="F27" i="29"/>
  <c r="C27" i="29" s="1"/>
  <c r="K26" i="29"/>
  <c r="H25" i="29"/>
  <c r="C25" i="29"/>
  <c r="H24" i="29"/>
  <c r="C24" i="29"/>
  <c r="H23" i="29"/>
  <c r="C23" i="29"/>
  <c r="H22" i="29"/>
  <c r="C22" i="29"/>
  <c r="L21" i="29"/>
  <c r="L275" i="29" s="1"/>
  <c r="L274" i="29" s="1"/>
  <c r="K21" i="29"/>
  <c r="K275" i="29" s="1"/>
  <c r="K274" i="29" s="1"/>
  <c r="J21" i="29"/>
  <c r="J275" i="29" s="1"/>
  <c r="J274" i="29" s="1"/>
  <c r="I21" i="29"/>
  <c r="I275" i="29" s="1"/>
  <c r="I274" i="29" s="1"/>
  <c r="G21" i="29"/>
  <c r="G275" i="29" s="1"/>
  <c r="G274" i="29" s="1"/>
  <c r="F21" i="29"/>
  <c r="F275" i="29" s="1"/>
  <c r="F274" i="29" s="1"/>
  <c r="E21" i="29"/>
  <c r="E275" i="29" s="1"/>
  <c r="E274" i="29" s="1"/>
  <c r="D21" i="29"/>
  <c r="D275" i="29" s="1"/>
  <c r="D274" i="29" s="1"/>
  <c r="E20" i="29"/>
  <c r="H284" i="28"/>
  <c r="C284" i="28"/>
  <c r="H283" i="28"/>
  <c r="C283" i="28"/>
  <c r="H282" i="28"/>
  <c r="C282" i="28"/>
  <c r="H281" i="28"/>
  <c r="C281" i="28"/>
  <c r="H280" i="28"/>
  <c r="C280" i="28"/>
  <c r="H279" i="28"/>
  <c r="C279" i="28"/>
  <c r="H278" i="28"/>
  <c r="C278" i="28"/>
  <c r="H277" i="28"/>
  <c r="C277" i="28"/>
  <c r="L276" i="28"/>
  <c r="K276" i="28"/>
  <c r="J276" i="28"/>
  <c r="I276" i="28"/>
  <c r="H276" i="28"/>
  <c r="G276" i="28"/>
  <c r="F276" i="28"/>
  <c r="E276" i="28"/>
  <c r="D276" i="28"/>
  <c r="C276" i="28"/>
  <c r="H271" i="28"/>
  <c r="C271" i="28"/>
  <c r="H270" i="28"/>
  <c r="C270" i="28"/>
  <c r="L269" i="28"/>
  <c r="K269" i="28"/>
  <c r="J269" i="28"/>
  <c r="I269" i="28"/>
  <c r="G269" i="28"/>
  <c r="F269" i="28"/>
  <c r="E269" i="28"/>
  <c r="D269" i="28"/>
  <c r="H268" i="28"/>
  <c r="C268" i="28"/>
  <c r="L267" i="28"/>
  <c r="K267" i="28"/>
  <c r="J267" i="28"/>
  <c r="J266" i="28" s="1"/>
  <c r="J265" i="28" s="1"/>
  <c r="I267" i="28"/>
  <c r="G267" i="28"/>
  <c r="F267" i="28"/>
  <c r="F266" i="28" s="1"/>
  <c r="F265" i="28" s="1"/>
  <c r="E267" i="28"/>
  <c r="E266" i="28" s="1"/>
  <c r="E265" i="28" s="1"/>
  <c r="D267" i="28"/>
  <c r="L266" i="28"/>
  <c r="L265" i="28" s="1"/>
  <c r="K266" i="28"/>
  <c r="K265" i="28" s="1"/>
  <c r="G266" i="28"/>
  <c r="G265" i="28" s="1"/>
  <c r="D266" i="28"/>
  <c r="H264" i="28"/>
  <c r="C264" i="28"/>
  <c r="L263" i="28"/>
  <c r="K263" i="28"/>
  <c r="J263" i="28"/>
  <c r="I263" i="28"/>
  <c r="G263" i="28"/>
  <c r="F263" i="28"/>
  <c r="E263" i="28"/>
  <c r="D263" i="28"/>
  <c r="H262" i="28"/>
  <c r="C262" i="28"/>
  <c r="H261" i="28"/>
  <c r="C261" i="28"/>
  <c r="H260" i="28"/>
  <c r="C260" i="28"/>
  <c r="H259" i="28"/>
  <c r="C259" i="28"/>
  <c r="H258" i="28"/>
  <c r="C258" i="28"/>
  <c r="L257" i="28"/>
  <c r="K257" i="28"/>
  <c r="J257" i="28"/>
  <c r="I257" i="28"/>
  <c r="H257" i="28"/>
  <c r="G257" i="28"/>
  <c r="F257" i="28"/>
  <c r="E257" i="28"/>
  <c r="D257" i="28"/>
  <c r="C257" i="28" s="1"/>
  <c r="H256" i="28"/>
  <c r="C256" i="28"/>
  <c r="H255" i="28"/>
  <c r="C255" i="28"/>
  <c r="H254" i="28"/>
  <c r="C254" i="28"/>
  <c r="L253" i="28"/>
  <c r="L252" i="28" s="1"/>
  <c r="K253" i="28"/>
  <c r="J253" i="28"/>
  <c r="I253" i="28"/>
  <c r="H253" i="28"/>
  <c r="G253" i="28"/>
  <c r="F253" i="28"/>
  <c r="E253" i="28"/>
  <c r="D253" i="28"/>
  <c r="D252" i="28" s="1"/>
  <c r="K252" i="28"/>
  <c r="J252" i="28"/>
  <c r="I252" i="28"/>
  <c r="G252" i="28"/>
  <c r="F252" i="28"/>
  <c r="E252" i="28"/>
  <c r="H251" i="28"/>
  <c r="C251" i="28"/>
  <c r="L250" i="28"/>
  <c r="K250" i="28"/>
  <c r="J250" i="28"/>
  <c r="I250" i="28"/>
  <c r="H250" i="28" s="1"/>
  <c r="G250" i="28"/>
  <c r="F250" i="28"/>
  <c r="E250" i="28"/>
  <c r="D250" i="28"/>
  <c r="C250" i="28" s="1"/>
  <c r="H249" i="28"/>
  <c r="C249" i="28"/>
  <c r="H248" i="28"/>
  <c r="C248" i="28"/>
  <c r="H247" i="28"/>
  <c r="C247" i="28"/>
  <c r="H246" i="28"/>
  <c r="C246" i="28"/>
  <c r="L245" i="28"/>
  <c r="K245" i="28"/>
  <c r="J245" i="28"/>
  <c r="I245" i="28"/>
  <c r="H245" i="28" s="1"/>
  <c r="G245" i="28"/>
  <c r="F245" i="28"/>
  <c r="E245" i="28"/>
  <c r="D245" i="28"/>
  <c r="C245" i="28" s="1"/>
  <c r="H244" i="28"/>
  <c r="C244" i="28"/>
  <c r="H243" i="28"/>
  <c r="C243" i="28"/>
  <c r="H242" i="28"/>
  <c r="C242" i="28"/>
  <c r="L241" i="28"/>
  <c r="K241" i="28"/>
  <c r="J241" i="28"/>
  <c r="I241" i="28"/>
  <c r="H241" i="28" s="1"/>
  <c r="G241" i="28"/>
  <c r="F241" i="28"/>
  <c r="E241" i="28"/>
  <c r="D241" i="28"/>
  <c r="C241" i="28"/>
  <c r="L240" i="28"/>
  <c r="K240" i="28"/>
  <c r="J240" i="28"/>
  <c r="I240" i="28"/>
  <c r="H240" i="28"/>
  <c r="G240" i="28"/>
  <c r="F240" i="28"/>
  <c r="E240" i="28"/>
  <c r="D240" i="28"/>
  <c r="C240" i="28" s="1"/>
  <c r="H239" i="28"/>
  <c r="C239" i="28"/>
  <c r="H238" i="28"/>
  <c r="C238" i="28"/>
  <c r="H237" i="28"/>
  <c r="C237" i="28"/>
  <c r="H236" i="28"/>
  <c r="C236" i="28"/>
  <c r="H235" i="28"/>
  <c r="C235" i="28"/>
  <c r="H234" i="28"/>
  <c r="C234" i="28"/>
  <c r="L233" i="28"/>
  <c r="K233" i="28"/>
  <c r="J233" i="28"/>
  <c r="I233" i="28"/>
  <c r="G233" i="28"/>
  <c r="F233" i="28"/>
  <c r="E233" i="28"/>
  <c r="D233" i="28"/>
  <c r="L232" i="28"/>
  <c r="K232" i="28"/>
  <c r="J232" i="28"/>
  <c r="I232" i="28"/>
  <c r="H232" i="28" s="1"/>
  <c r="G232" i="28"/>
  <c r="F232" i="28"/>
  <c r="E232" i="28"/>
  <c r="C232" i="28" s="1"/>
  <c r="D232" i="28"/>
  <c r="H231" i="28"/>
  <c r="C231" i="28"/>
  <c r="H230" i="28"/>
  <c r="C230" i="28"/>
  <c r="H229" i="28"/>
  <c r="C229" i="28"/>
  <c r="H228" i="28"/>
  <c r="C228" i="28"/>
  <c r="L227" i="28"/>
  <c r="K227" i="28"/>
  <c r="J227" i="28"/>
  <c r="I227" i="28"/>
  <c r="H227" i="28"/>
  <c r="G227" i="28"/>
  <c r="F227" i="28"/>
  <c r="E227" i="28"/>
  <c r="D227" i="28"/>
  <c r="C227" i="28" s="1"/>
  <c r="H226" i="28"/>
  <c r="C226" i="28"/>
  <c r="H225" i="28"/>
  <c r="C225" i="28"/>
  <c r="H224" i="28"/>
  <c r="C224" i="28"/>
  <c r="H223" i="28"/>
  <c r="C223" i="28"/>
  <c r="H222" i="28"/>
  <c r="C222" i="28"/>
  <c r="H221" i="28"/>
  <c r="C221" i="28"/>
  <c r="H220" i="28"/>
  <c r="C220" i="28"/>
  <c r="L219" i="28"/>
  <c r="K219" i="28"/>
  <c r="J219" i="28"/>
  <c r="H219" i="28" s="1"/>
  <c r="I219" i="28"/>
  <c r="G219" i="28"/>
  <c r="F219" i="28"/>
  <c r="E219" i="28"/>
  <c r="D219" i="28"/>
  <c r="C219" i="28"/>
  <c r="H218" i="28"/>
  <c r="C218" i="28"/>
  <c r="H217" i="28"/>
  <c r="C217" i="28"/>
  <c r="L216" i="28"/>
  <c r="K216" i="28"/>
  <c r="J216" i="28"/>
  <c r="I216" i="28"/>
  <c r="H216" i="28" s="1"/>
  <c r="G216" i="28"/>
  <c r="F216" i="28"/>
  <c r="E216" i="28"/>
  <c r="D216" i="28"/>
  <c r="C216" i="28" s="1"/>
  <c r="H215" i="28"/>
  <c r="C215" i="28"/>
  <c r="L214" i="28"/>
  <c r="K214" i="28"/>
  <c r="J214" i="28"/>
  <c r="I214" i="28"/>
  <c r="H214" i="28"/>
  <c r="G214" i="28"/>
  <c r="F214" i="28"/>
  <c r="E214" i="28"/>
  <c r="D214" i="28"/>
  <c r="C214" i="28" s="1"/>
  <c r="H213" i="28"/>
  <c r="C213" i="28"/>
  <c r="L212" i="28"/>
  <c r="K212" i="28"/>
  <c r="J212" i="28"/>
  <c r="I212" i="28"/>
  <c r="G212" i="28"/>
  <c r="F212" i="28"/>
  <c r="C212" i="28" s="1"/>
  <c r="E212" i="28"/>
  <c r="D212" i="28"/>
  <c r="L211" i="28"/>
  <c r="K211" i="28"/>
  <c r="H211" i="28" s="1"/>
  <c r="J211" i="28"/>
  <c r="I211" i="28"/>
  <c r="G211" i="28"/>
  <c r="E211" i="28"/>
  <c r="D211" i="28"/>
  <c r="H210" i="28"/>
  <c r="C210" i="28"/>
  <c r="H209" i="28"/>
  <c r="C209" i="28"/>
  <c r="L208" i="28"/>
  <c r="K208" i="28"/>
  <c r="J208" i="28"/>
  <c r="I208" i="28"/>
  <c r="H208" i="28" s="1"/>
  <c r="G208" i="28"/>
  <c r="F208" i="28"/>
  <c r="E208" i="28"/>
  <c r="D208" i="28"/>
  <c r="C208" i="28" s="1"/>
  <c r="H207" i="28"/>
  <c r="C207" i="28"/>
  <c r="H206" i="28"/>
  <c r="C206" i="28"/>
  <c r="H205" i="28"/>
  <c r="C205" i="28"/>
  <c r="H204" i="28"/>
  <c r="C204" i="28"/>
  <c r="H203" i="28"/>
  <c r="C203" i="28"/>
  <c r="H202" i="28"/>
  <c r="C202" i="28"/>
  <c r="H201" i="28"/>
  <c r="C201" i="28"/>
  <c r="H200" i="28"/>
  <c r="C200" i="28"/>
  <c r="L199" i="28"/>
  <c r="K199" i="28"/>
  <c r="J199" i="28"/>
  <c r="H199" i="28" s="1"/>
  <c r="I199" i="28"/>
  <c r="G199" i="28"/>
  <c r="F199" i="28"/>
  <c r="E199" i="28"/>
  <c r="D199" i="28"/>
  <c r="H198" i="28"/>
  <c r="C198" i="28"/>
  <c r="H197" i="28"/>
  <c r="C197" i="28"/>
  <c r="H196" i="28"/>
  <c r="C196" i="28"/>
  <c r="H195" i="28"/>
  <c r="C195" i="28"/>
  <c r="H194" i="28"/>
  <c r="C194" i="28"/>
  <c r="H193" i="28"/>
  <c r="C193" i="28"/>
  <c r="H192" i="28"/>
  <c r="C192" i="28"/>
  <c r="H191" i="28"/>
  <c r="C191" i="28"/>
  <c r="H190" i="28"/>
  <c r="C190" i="28"/>
  <c r="H189" i="28"/>
  <c r="C189" i="28"/>
  <c r="L188" i="28"/>
  <c r="K188" i="28"/>
  <c r="K187" i="28" s="1"/>
  <c r="J188" i="28"/>
  <c r="I188" i="28"/>
  <c r="H188" i="28"/>
  <c r="G188" i="28"/>
  <c r="F188" i="28"/>
  <c r="E188" i="28"/>
  <c r="D188" i="28"/>
  <c r="C188" i="28" s="1"/>
  <c r="L187" i="28"/>
  <c r="J187" i="28"/>
  <c r="I187" i="28"/>
  <c r="G187" i="28"/>
  <c r="F187" i="28"/>
  <c r="E187" i="28"/>
  <c r="D187" i="28"/>
  <c r="C187" i="28" s="1"/>
  <c r="H186" i="28"/>
  <c r="C186" i="28"/>
  <c r="H185" i="28"/>
  <c r="C185" i="28"/>
  <c r="H184" i="28"/>
  <c r="C184" i="28"/>
  <c r="L183" i="28"/>
  <c r="L182" i="28" s="1"/>
  <c r="K183" i="28"/>
  <c r="J183" i="28"/>
  <c r="I183" i="28"/>
  <c r="H183" i="28"/>
  <c r="G183" i="28"/>
  <c r="G182" i="28" s="1"/>
  <c r="G181" i="28" s="1"/>
  <c r="F183" i="28"/>
  <c r="E183" i="28"/>
  <c r="E182" i="28" s="1"/>
  <c r="E181" i="28" s="1"/>
  <c r="D183" i="28"/>
  <c r="D182" i="28" s="1"/>
  <c r="C182" i="28" s="1"/>
  <c r="C183" i="28"/>
  <c r="J182" i="28"/>
  <c r="I182" i="28"/>
  <c r="F182" i="28"/>
  <c r="H180" i="28"/>
  <c r="C180" i="28"/>
  <c r="L179" i="28"/>
  <c r="L178" i="28" s="1"/>
  <c r="K179" i="28"/>
  <c r="K178" i="28" s="1"/>
  <c r="K174" i="28" s="1"/>
  <c r="J179" i="28"/>
  <c r="I179" i="28"/>
  <c r="H179" i="28"/>
  <c r="G179" i="28"/>
  <c r="F179" i="28"/>
  <c r="E179" i="28"/>
  <c r="D179" i="28"/>
  <c r="C179" i="28" s="1"/>
  <c r="J178" i="28"/>
  <c r="I178" i="28"/>
  <c r="G178" i="28"/>
  <c r="G174" i="28" s="1"/>
  <c r="F178" i="28"/>
  <c r="E178" i="28"/>
  <c r="D178" i="28"/>
  <c r="H177" i="28"/>
  <c r="C177" i="28"/>
  <c r="H176" i="28"/>
  <c r="C176" i="28"/>
  <c r="L175" i="28"/>
  <c r="K175" i="28"/>
  <c r="J175" i="28"/>
  <c r="I175" i="28"/>
  <c r="H175" i="28" s="1"/>
  <c r="G175" i="28"/>
  <c r="F175" i="28"/>
  <c r="E175" i="28"/>
  <c r="E174" i="28" s="1"/>
  <c r="D175" i="28"/>
  <c r="J174" i="28"/>
  <c r="F174" i="28"/>
  <c r="H173" i="28"/>
  <c r="C173" i="28"/>
  <c r="H172" i="28"/>
  <c r="C172" i="28"/>
  <c r="L171" i="28"/>
  <c r="K171" i="28"/>
  <c r="J171" i="28"/>
  <c r="I171" i="28"/>
  <c r="H171" i="28"/>
  <c r="G171" i="28"/>
  <c r="F171" i="28"/>
  <c r="E171" i="28"/>
  <c r="D171" i="28"/>
  <c r="C171" i="28" s="1"/>
  <c r="H170" i="28"/>
  <c r="C170" i="28"/>
  <c r="H169" i="28"/>
  <c r="C169" i="28"/>
  <c r="H168" i="28"/>
  <c r="C168" i="28"/>
  <c r="H167" i="28"/>
  <c r="C167" i="28"/>
  <c r="L166" i="28"/>
  <c r="K166" i="28"/>
  <c r="J166" i="28"/>
  <c r="I166" i="28"/>
  <c r="H166" i="28" s="1"/>
  <c r="G166" i="28"/>
  <c r="F166" i="28"/>
  <c r="E166" i="28"/>
  <c r="C166" i="28" s="1"/>
  <c r="D166" i="28"/>
  <c r="H165" i="28"/>
  <c r="C165" i="28"/>
  <c r="H164" i="28"/>
  <c r="C164" i="28"/>
  <c r="H163" i="28"/>
  <c r="C163" i="28"/>
  <c r="L162" i="28"/>
  <c r="K162" i="28"/>
  <c r="J162" i="28"/>
  <c r="I162" i="28"/>
  <c r="G162" i="28"/>
  <c r="F162" i="28"/>
  <c r="E162" i="28"/>
  <c r="D162" i="28"/>
  <c r="L161" i="28"/>
  <c r="K161" i="28"/>
  <c r="J161" i="28"/>
  <c r="J160" i="28" s="1"/>
  <c r="I161" i="28"/>
  <c r="H161" i="28" s="1"/>
  <c r="G161" i="28"/>
  <c r="F161" i="28"/>
  <c r="F160" i="28" s="1"/>
  <c r="E161" i="28"/>
  <c r="E160" i="28" s="1"/>
  <c r="L160" i="28"/>
  <c r="K160" i="28"/>
  <c r="G160" i="28"/>
  <c r="H159" i="28"/>
  <c r="C159" i="28"/>
  <c r="H158" i="28"/>
  <c r="C158" i="28"/>
  <c r="H157" i="28"/>
  <c r="C157" i="28"/>
  <c r="H156" i="28"/>
  <c r="C156" i="28"/>
  <c r="H155" i="28"/>
  <c r="C155" i="28"/>
  <c r="H154" i="28"/>
  <c r="C154" i="28"/>
  <c r="L153" i="28"/>
  <c r="L152" i="28" s="1"/>
  <c r="K153" i="28"/>
  <c r="J153" i="28"/>
  <c r="I153" i="28"/>
  <c r="H153" i="28" s="1"/>
  <c r="G153" i="28"/>
  <c r="F153" i="28"/>
  <c r="E153" i="28"/>
  <c r="D153" i="28"/>
  <c r="K152" i="28"/>
  <c r="J152" i="28"/>
  <c r="I152" i="28"/>
  <c r="G152" i="28"/>
  <c r="F152" i="28"/>
  <c r="E152" i="28"/>
  <c r="H151" i="28"/>
  <c r="C151" i="28"/>
  <c r="H150" i="28"/>
  <c r="C150" i="28"/>
  <c r="H149" i="28"/>
  <c r="C149" i="28"/>
  <c r="H148" i="28"/>
  <c r="C148" i="28"/>
  <c r="L147" i="28"/>
  <c r="K147" i="28"/>
  <c r="J147" i="28"/>
  <c r="I147" i="28"/>
  <c r="G147" i="28"/>
  <c r="F147" i="28"/>
  <c r="C147" i="28" s="1"/>
  <c r="E147" i="28"/>
  <c r="D147" i="28"/>
  <c r="H146" i="28"/>
  <c r="C146" i="28"/>
  <c r="H145" i="28"/>
  <c r="C145" i="28"/>
  <c r="H144" i="28"/>
  <c r="C144" i="28"/>
  <c r="H143" i="28"/>
  <c r="C143" i="28"/>
  <c r="H142" i="28"/>
  <c r="C142" i="28"/>
  <c r="H141" i="28"/>
  <c r="C141" i="28"/>
  <c r="H140" i="28"/>
  <c r="C140" i="28"/>
  <c r="H139" i="28"/>
  <c r="C139" i="28"/>
  <c r="L138" i="28"/>
  <c r="K138" i="28"/>
  <c r="H138" i="28" s="1"/>
  <c r="J138" i="28"/>
  <c r="I138" i="28"/>
  <c r="G138" i="28"/>
  <c r="F138" i="28"/>
  <c r="E138" i="28"/>
  <c r="D138" i="28"/>
  <c r="H137" i="28"/>
  <c r="C137" i="28"/>
  <c r="H136" i="28"/>
  <c r="C136" i="28"/>
  <c r="H135" i="28"/>
  <c r="C135" i="28"/>
  <c r="L134" i="28"/>
  <c r="K134" i="28"/>
  <c r="J134" i="28"/>
  <c r="H134" i="28" s="1"/>
  <c r="I134" i="28"/>
  <c r="G134" i="28"/>
  <c r="F134" i="28"/>
  <c r="E134" i="28"/>
  <c r="D134" i="28"/>
  <c r="H133" i="28"/>
  <c r="C133" i="28"/>
  <c r="H132" i="28"/>
  <c r="C132" i="28"/>
  <c r="L131" i="28"/>
  <c r="K131" i="28"/>
  <c r="H131" i="28" s="1"/>
  <c r="J131" i="28"/>
  <c r="I131" i="28"/>
  <c r="G131" i="28"/>
  <c r="F131" i="28"/>
  <c r="E131" i="28"/>
  <c r="D131" i="28"/>
  <c r="H130" i="28"/>
  <c r="C130" i="28"/>
  <c r="H129" i="28"/>
  <c r="C129" i="28"/>
  <c r="H128" i="28"/>
  <c r="C128" i="28"/>
  <c r="H127" i="28"/>
  <c r="C127" i="28"/>
  <c r="L126" i="28"/>
  <c r="K126" i="28"/>
  <c r="J126" i="28"/>
  <c r="I126" i="28"/>
  <c r="G126" i="28"/>
  <c r="G120" i="28" s="1"/>
  <c r="G75" i="28" s="1"/>
  <c r="F126" i="28"/>
  <c r="E126" i="28"/>
  <c r="D126" i="28"/>
  <c r="C126" i="28" s="1"/>
  <c r="H125" i="28"/>
  <c r="C125" i="28"/>
  <c r="H124" i="28"/>
  <c r="C124" i="28"/>
  <c r="H123" i="28"/>
  <c r="C123" i="28"/>
  <c r="H122" i="28"/>
  <c r="C122" i="28"/>
  <c r="L121" i="28"/>
  <c r="L120" i="28" s="1"/>
  <c r="L75" i="28" s="1"/>
  <c r="K121" i="28"/>
  <c r="J121" i="28"/>
  <c r="I121" i="28"/>
  <c r="H121" i="28"/>
  <c r="G121" i="28"/>
  <c r="F121" i="28"/>
  <c r="E121" i="28"/>
  <c r="D121" i="28"/>
  <c r="C121" i="28" s="1"/>
  <c r="K120" i="28"/>
  <c r="J120" i="28"/>
  <c r="I120" i="28"/>
  <c r="F120" i="28"/>
  <c r="E120" i="28"/>
  <c r="D120" i="28"/>
  <c r="H119" i="28"/>
  <c r="C119" i="28"/>
  <c r="H118" i="28"/>
  <c r="C118" i="28"/>
  <c r="H117" i="28"/>
  <c r="C117" i="28"/>
  <c r="H116" i="28"/>
  <c r="C116" i="28"/>
  <c r="H115" i="28"/>
  <c r="C115" i="28"/>
  <c r="L114" i="28"/>
  <c r="K114" i="28"/>
  <c r="J114" i="28"/>
  <c r="I114" i="28"/>
  <c r="G114" i="28"/>
  <c r="F114" i="28"/>
  <c r="E114" i="28"/>
  <c r="D114" i="28"/>
  <c r="H113" i="28"/>
  <c r="C113" i="28"/>
  <c r="H112" i="28"/>
  <c r="C112" i="28"/>
  <c r="H111" i="28"/>
  <c r="C111" i="28"/>
  <c r="H110" i="28"/>
  <c r="C110" i="28"/>
  <c r="H109" i="28"/>
  <c r="C109" i="28"/>
  <c r="L108" i="28"/>
  <c r="K108" i="28"/>
  <c r="J108" i="28"/>
  <c r="I108" i="28"/>
  <c r="G108" i="28"/>
  <c r="F108" i="28"/>
  <c r="E108" i="28"/>
  <c r="C108" i="28" s="1"/>
  <c r="D108" i="28"/>
  <c r="H107" i="28"/>
  <c r="C107" i="28"/>
  <c r="H106" i="28"/>
  <c r="C106" i="28"/>
  <c r="H105" i="28"/>
  <c r="C105" i="28"/>
  <c r="H104" i="28"/>
  <c r="C104" i="28"/>
  <c r="H103" i="28"/>
  <c r="C103" i="28"/>
  <c r="H102" i="28"/>
  <c r="C102" i="28"/>
  <c r="H101" i="28"/>
  <c r="C101" i="28"/>
  <c r="H100" i="28"/>
  <c r="C100" i="28"/>
  <c r="L99" i="28"/>
  <c r="K99" i="28"/>
  <c r="H99" i="28" s="1"/>
  <c r="J99" i="28"/>
  <c r="I99" i="28"/>
  <c r="G99" i="28"/>
  <c r="F99" i="28"/>
  <c r="E99" i="28"/>
  <c r="D99" i="28"/>
  <c r="H98" i="28"/>
  <c r="C98" i="28"/>
  <c r="H97" i="28"/>
  <c r="C97" i="28"/>
  <c r="H96" i="28"/>
  <c r="C96" i="28"/>
  <c r="H95" i="28"/>
  <c r="C95" i="28"/>
  <c r="H94" i="28"/>
  <c r="C94" i="28"/>
  <c r="H93" i="28"/>
  <c r="C93" i="28"/>
  <c r="H92" i="28"/>
  <c r="C92" i="28"/>
  <c r="L91" i="28"/>
  <c r="K91" i="28"/>
  <c r="J91" i="28"/>
  <c r="H91" i="28" s="1"/>
  <c r="I91" i="28"/>
  <c r="G91" i="28"/>
  <c r="F91" i="28"/>
  <c r="E91" i="28"/>
  <c r="D91" i="28"/>
  <c r="H90" i="28"/>
  <c r="C90" i="28"/>
  <c r="H89" i="28"/>
  <c r="C89" i="28"/>
  <c r="H88" i="28"/>
  <c r="C88" i="28"/>
  <c r="H87" i="28"/>
  <c r="C87" i="28"/>
  <c r="H86" i="28"/>
  <c r="C86" i="28"/>
  <c r="L85" i="28"/>
  <c r="K85" i="28"/>
  <c r="K83" i="28" s="1"/>
  <c r="K75" i="28" s="1"/>
  <c r="J85" i="28"/>
  <c r="J83" i="28" s="1"/>
  <c r="I85" i="28"/>
  <c r="H85" i="28" s="1"/>
  <c r="G85" i="28"/>
  <c r="F85" i="28"/>
  <c r="F83" i="28" s="1"/>
  <c r="E85" i="28"/>
  <c r="E83" i="28" s="1"/>
  <c r="D85" i="28"/>
  <c r="H84" i="28"/>
  <c r="C84" i="28"/>
  <c r="L83" i="28"/>
  <c r="I83" i="28"/>
  <c r="G83" i="28"/>
  <c r="D83" i="28"/>
  <c r="C83" i="28" s="1"/>
  <c r="H82" i="28"/>
  <c r="C82" i="28"/>
  <c r="H81" i="28"/>
  <c r="C81" i="28"/>
  <c r="L80" i="28"/>
  <c r="K80" i="28"/>
  <c r="J80" i="28"/>
  <c r="I80" i="28"/>
  <c r="H80" i="28" s="1"/>
  <c r="G80" i="28"/>
  <c r="F80" i="28"/>
  <c r="E80" i="28"/>
  <c r="D80" i="28"/>
  <c r="H79" i="28"/>
  <c r="C79" i="28"/>
  <c r="H78" i="28"/>
  <c r="C78" i="28"/>
  <c r="L77" i="28"/>
  <c r="K77" i="28"/>
  <c r="J77" i="28"/>
  <c r="J76" i="28" s="1"/>
  <c r="J75" i="28" s="1"/>
  <c r="I77" i="28"/>
  <c r="G77" i="28"/>
  <c r="F77" i="28"/>
  <c r="E77" i="28"/>
  <c r="E76" i="28" s="1"/>
  <c r="E75" i="28" s="1"/>
  <c r="D77" i="28"/>
  <c r="L76" i="28"/>
  <c r="K76" i="28"/>
  <c r="G76" i="28"/>
  <c r="F76" i="28"/>
  <c r="F75" i="28" s="1"/>
  <c r="D76" i="28"/>
  <c r="H74" i="28"/>
  <c r="C74" i="28"/>
  <c r="H73" i="28"/>
  <c r="C73" i="28"/>
  <c r="H72" i="28"/>
  <c r="C72" i="28"/>
  <c r="H71" i="28"/>
  <c r="C71" i="28"/>
  <c r="H70" i="28"/>
  <c r="C70" i="28"/>
  <c r="L69" i="28"/>
  <c r="L67" i="28" s="1"/>
  <c r="L53" i="28" s="1"/>
  <c r="K69" i="28"/>
  <c r="K67" i="28" s="1"/>
  <c r="J69" i="28"/>
  <c r="H69" i="28" s="1"/>
  <c r="I69" i="28"/>
  <c r="G69" i="28"/>
  <c r="G67" i="28" s="1"/>
  <c r="F69" i="28"/>
  <c r="F67" i="28" s="1"/>
  <c r="E69" i="28"/>
  <c r="D69" i="28"/>
  <c r="H68" i="28"/>
  <c r="C68" i="28"/>
  <c r="J67" i="28"/>
  <c r="I67" i="28"/>
  <c r="E67" i="28"/>
  <c r="D67" i="28"/>
  <c r="H66" i="28"/>
  <c r="C66" i="28"/>
  <c r="H65" i="28"/>
  <c r="C65" i="28"/>
  <c r="H64" i="28"/>
  <c r="C64" i="28"/>
  <c r="H63" i="28"/>
  <c r="C63" i="28"/>
  <c r="H62" i="28"/>
  <c r="C62" i="28"/>
  <c r="H61" i="28"/>
  <c r="C61" i="28"/>
  <c r="H60" i="28"/>
  <c r="C60" i="28"/>
  <c r="H59" i="28"/>
  <c r="C59" i="28"/>
  <c r="L58" i="28"/>
  <c r="K58" i="28"/>
  <c r="J58" i="28"/>
  <c r="I58" i="28"/>
  <c r="G58" i="28"/>
  <c r="F58" i="28"/>
  <c r="E58" i="28"/>
  <c r="D58" i="28"/>
  <c r="C58" i="28" s="1"/>
  <c r="H57" i="28"/>
  <c r="C57" i="28"/>
  <c r="H56" i="28"/>
  <c r="C56" i="28"/>
  <c r="L55" i="28"/>
  <c r="K55" i="28"/>
  <c r="J55" i="28"/>
  <c r="I55" i="28"/>
  <c r="G55" i="28"/>
  <c r="F55" i="28"/>
  <c r="F54" i="28" s="1"/>
  <c r="F53" i="28" s="1"/>
  <c r="E55" i="28"/>
  <c r="D55" i="28"/>
  <c r="L54" i="28"/>
  <c r="K54" i="28"/>
  <c r="J54" i="28"/>
  <c r="G54" i="28"/>
  <c r="E54" i="28"/>
  <c r="E53" i="28" s="1"/>
  <c r="D54" i="28"/>
  <c r="C54" i="28" s="1"/>
  <c r="J53" i="28"/>
  <c r="J52" i="28" s="1"/>
  <c r="H47" i="28"/>
  <c r="C47" i="28"/>
  <c r="H46" i="28"/>
  <c r="C46" i="28"/>
  <c r="L45" i="28"/>
  <c r="H45" i="28"/>
  <c r="G45" i="28"/>
  <c r="C45" i="28" s="1"/>
  <c r="H44" i="28"/>
  <c r="C44" i="28"/>
  <c r="K43" i="28"/>
  <c r="J43" i="28"/>
  <c r="I43" i="28"/>
  <c r="F43" i="28"/>
  <c r="E43" i="28"/>
  <c r="D43" i="28"/>
  <c r="C43" i="28" s="1"/>
  <c r="H42" i="28"/>
  <c r="C42" i="28"/>
  <c r="I41" i="28"/>
  <c r="H41" i="28" s="1"/>
  <c r="D41" i="28"/>
  <c r="C41" i="28" s="1"/>
  <c r="H40" i="28"/>
  <c r="C40" i="28"/>
  <c r="H39" i="28"/>
  <c r="C39" i="28"/>
  <c r="H38" i="28"/>
  <c r="C38" i="28"/>
  <c r="H37" i="28"/>
  <c r="C37" i="28"/>
  <c r="K36" i="28"/>
  <c r="H36" i="28" s="1"/>
  <c r="F36" i="28"/>
  <c r="C36" i="28"/>
  <c r="H35" i="28"/>
  <c r="C35" i="28"/>
  <c r="H34" i="28"/>
  <c r="C34" i="28"/>
  <c r="K33" i="28"/>
  <c r="H33" i="28" s="1"/>
  <c r="F33" i="28"/>
  <c r="C33" i="28" s="1"/>
  <c r="H32" i="28"/>
  <c r="C32" i="28"/>
  <c r="K31" i="28"/>
  <c r="H31" i="28" s="1"/>
  <c r="F31" i="28"/>
  <c r="C31" i="28" s="1"/>
  <c r="H30" i="28"/>
  <c r="C30" i="28"/>
  <c r="H29" i="28"/>
  <c r="C29" i="28"/>
  <c r="H28" i="28"/>
  <c r="C28" i="28"/>
  <c r="K27" i="28"/>
  <c r="H27" i="28" s="1"/>
  <c r="F27" i="28"/>
  <c r="C27" i="28" s="1"/>
  <c r="K26" i="28"/>
  <c r="F26" i="28"/>
  <c r="H25" i="28"/>
  <c r="C25" i="28"/>
  <c r="H24" i="28"/>
  <c r="C24" i="28"/>
  <c r="H23" i="28"/>
  <c r="C23" i="28"/>
  <c r="H22" i="28"/>
  <c r="C22" i="28"/>
  <c r="L21" i="28"/>
  <c r="L275" i="28" s="1"/>
  <c r="L274" i="28" s="1"/>
  <c r="K21" i="28"/>
  <c r="K275" i="28" s="1"/>
  <c r="K274" i="28" s="1"/>
  <c r="J21" i="28"/>
  <c r="J275" i="28" s="1"/>
  <c r="J274" i="28" s="1"/>
  <c r="I21" i="28"/>
  <c r="I275" i="28" s="1"/>
  <c r="I274" i="28" s="1"/>
  <c r="G21" i="28"/>
  <c r="G275" i="28" s="1"/>
  <c r="G274" i="28" s="1"/>
  <c r="F21" i="28"/>
  <c r="F275" i="28" s="1"/>
  <c r="F274" i="28" s="1"/>
  <c r="E21" i="28"/>
  <c r="E275" i="28" s="1"/>
  <c r="E274" i="28" s="1"/>
  <c r="D21" i="28"/>
  <c r="D275" i="28" s="1"/>
  <c r="D274" i="28" s="1"/>
  <c r="L20" i="28"/>
  <c r="K20" i="28"/>
  <c r="J20" i="28"/>
  <c r="I20" i="28"/>
  <c r="G20" i="28"/>
  <c r="F20" i="28"/>
  <c r="E20" i="28"/>
  <c r="D20" i="28"/>
  <c r="C20" i="28" s="1"/>
  <c r="H284" i="27"/>
  <c r="C284" i="27"/>
  <c r="H283" i="27"/>
  <c r="C283" i="27"/>
  <c r="H282" i="27"/>
  <c r="C282" i="27"/>
  <c r="H281" i="27"/>
  <c r="C281" i="27"/>
  <c r="H280" i="27"/>
  <c r="C280" i="27"/>
  <c r="H279" i="27"/>
  <c r="C279" i="27"/>
  <c r="H278" i="27"/>
  <c r="C278" i="27"/>
  <c r="H277" i="27"/>
  <c r="C277" i="27"/>
  <c r="L276" i="27"/>
  <c r="K276" i="27"/>
  <c r="J276" i="27"/>
  <c r="I276" i="27"/>
  <c r="H276" i="27"/>
  <c r="G276" i="27"/>
  <c r="F276" i="27"/>
  <c r="E276" i="27"/>
  <c r="D276" i="27"/>
  <c r="C276" i="27"/>
  <c r="H271" i="27"/>
  <c r="C271" i="27"/>
  <c r="H270" i="27"/>
  <c r="C270" i="27"/>
  <c r="L269" i="27"/>
  <c r="K269" i="27"/>
  <c r="J269" i="27"/>
  <c r="I269" i="27"/>
  <c r="H269" i="27" s="1"/>
  <c r="G269" i="27"/>
  <c r="F269" i="27"/>
  <c r="E269" i="27"/>
  <c r="D269" i="27"/>
  <c r="H268" i="27"/>
  <c r="C268" i="27"/>
  <c r="L267" i="27"/>
  <c r="K267" i="27"/>
  <c r="J267" i="27"/>
  <c r="H267" i="27" s="1"/>
  <c r="I267" i="27"/>
  <c r="G267" i="27"/>
  <c r="F267" i="27"/>
  <c r="E267" i="27"/>
  <c r="D267" i="27"/>
  <c r="C267" i="27" s="1"/>
  <c r="L266" i="27"/>
  <c r="K266" i="27"/>
  <c r="J266" i="27"/>
  <c r="I266" i="27"/>
  <c r="H266" i="27" s="1"/>
  <c r="G266" i="27"/>
  <c r="F266" i="27"/>
  <c r="E266" i="27"/>
  <c r="D266" i="27"/>
  <c r="C266" i="27" s="1"/>
  <c r="L265" i="27"/>
  <c r="K265" i="27"/>
  <c r="J265" i="27"/>
  <c r="I265" i="27"/>
  <c r="H265" i="27" s="1"/>
  <c r="G265" i="27"/>
  <c r="F265" i="27"/>
  <c r="E265" i="27"/>
  <c r="D265" i="27"/>
  <c r="C265" i="27" s="1"/>
  <c r="H264" i="27"/>
  <c r="C264" i="27"/>
  <c r="L263" i="27"/>
  <c r="K263" i="27"/>
  <c r="H263" i="27" s="1"/>
  <c r="J263" i="27"/>
  <c r="I263" i="27"/>
  <c r="G263" i="27"/>
  <c r="F263" i="27"/>
  <c r="E263" i="27"/>
  <c r="D263" i="27"/>
  <c r="C263" i="27" s="1"/>
  <c r="H262" i="27"/>
  <c r="C262" i="27"/>
  <c r="H261" i="27"/>
  <c r="C261" i="27"/>
  <c r="H260" i="27"/>
  <c r="C260" i="27"/>
  <c r="H259" i="27"/>
  <c r="C259" i="27"/>
  <c r="H258" i="27"/>
  <c r="C258" i="27"/>
  <c r="L257" i="27"/>
  <c r="K257" i="27"/>
  <c r="J257" i="27"/>
  <c r="I257" i="27"/>
  <c r="G257" i="27"/>
  <c r="F257" i="27"/>
  <c r="E257" i="27"/>
  <c r="D257" i="27"/>
  <c r="C257" i="27" s="1"/>
  <c r="H256" i="27"/>
  <c r="C256" i="27"/>
  <c r="H255" i="27"/>
  <c r="C255" i="27"/>
  <c r="H254" i="27"/>
  <c r="C254" i="27"/>
  <c r="L253" i="27"/>
  <c r="K253" i="27"/>
  <c r="J253" i="27"/>
  <c r="I253" i="27"/>
  <c r="H253" i="27" s="1"/>
  <c r="G253" i="27"/>
  <c r="F253" i="27"/>
  <c r="E253" i="27"/>
  <c r="D253" i="27"/>
  <c r="C253" i="27" s="1"/>
  <c r="L252" i="27"/>
  <c r="K252" i="27"/>
  <c r="J252" i="27"/>
  <c r="I252" i="27"/>
  <c r="H252" i="27" s="1"/>
  <c r="G252" i="27"/>
  <c r="F252" i="27"/>
  <c r="E252" i="27"/>
  <c r="D252" i="27"/>
  <c r="C252" i="27" s="1"/>
  <c r="H251" i="27"/>
  <c r="C251" i="27"/>
  <c r="L250" i="27"/>
  <c r="K250" i="27"/>
  <c r="J250" i="27"/>
  <c r="I250" i="27"/>
  <c r="G250" i="27"/>
  <c r="F250" i="27"/>
  <c r="E250" i="27"/>
  <c r="D250" i="27"/>
  <c r="C250" i="27" s="1"/>
  <c r="H249" i="27"/>
  <c r="C249" i="27"/>
  <c r="H248" i="27"/>
  <c r="C248" i="27"/>
  <c r="H247" i="27"/>
  <c r="C247" i="27"/>
  <c r="H246" i="27"/>
  <c r="C246" i="27"/>
  <c r="L245" i="27"/>
  <c r="K245" i="27"/>
  <c r="J245" i="27"/>
  <c r="I245" i="27"/>
  <c r="H245" i="27" s="1"/>
  <c r="G245" i="27"/>
  <c r="F245" i="27"/>
  <c r="E245" i="27"/>
  <c r="D245" i="27"/>
  <c r="C245" i="27"/>
  <c r="H244" i="27"/>
  <c r="C244" i="27"/>
  <c r="H243" i="27"/>
  <c r="C243" i="27"/>
  <c r="H242" i="27"/>
  <c r="C242" i="27"/>
  <c r="L241" i="27"/>
  <c r="K241" i="27"/>
  <c r="J241" i="27"/>
  <c r="H241" i="27" s="1"/>
  <c r="I241" i="27"/>
  <c r="G241" i="27"/>
  <c r="F241" i="27"/>
  <c r="E241" i="27"/>
  <c r="D241" i="27"/>
  <c r="L240" i="27"/>
  <c r="K240" i="27"/>
  <c r="J240" i="27"/>
  <c r="I240" i="27"/>
  <c r="H240" i="27" s="1"/>
  <c r="G240" i="27"/>
  <c r="F240" i="27"/>
  <c r="E240" i="27"/>
  <c r="D240" i="27"/>
  <c r="H239" i="27"/>
  <c r="C239" i="27"/>
  <c r="H238" i="27"/>
  <c r="C238" i="27"/>
  <c r="H237" i="27"/>
  <c r="C237" i="27"/>
  <c r="H236" i="27"/>
  <c r="C236" i="27"/>
  <c r="H235" i="27"/>
  <c r="C235" i="27"/>
  <c r="H234" i="27"/>
  <c r="C234" i="27"/>
  <c r="L233" i="27"/>
  <c r="K233" i="27"/>
  <c r="J233" i="27"/>
  <c r="I233" i="27"/>
  <c r="H233" i="27" s="1"/>
  <c r="G233" i="27"/>
  <c r="F233" i="27"/>
  <c r="E233" i="27"/>
  <c r="D233" i="27"/>
  <c r="C233" i="27" s="1"/>
  <c r="L232" i="27"/>
  <c r="K232" i="27"/>
  <c r="J232" i="27"/>
  <c r="I232" i="27"/>
  <c r="H232" i="27" s="1"/>
  <c r="G232" i="27"/>
  <c r="F232" i="27"/>
  <c r="E232" i="27"/>
  <c r="D232" i="27"/>
  <c r="H231" i="27"/>
  <c r="C231" i="27"/>
  <c r="H230" i="27"/>
  <c r="C230" i="27"/>
  <c r="H229" i="27"/>
  <c r="C229" i="27"/>
  <c r="H228" i="27"/>
  <c r="C228" i="27"/>
  <c r="L227" i="27"/>
  <c r="K227" i="27"/>
  <c r="J227" i="27"/>
  <c r="I227" i="27"/>
  <c r="H227" i="27" s="1"/>
  <c r="G227" i="27"/>
  <c r="F227" i="27"/>
  <c r="E227" i="27"/>
  <c r="D227" i="27"/>
  <c r="H226" i="27"/>
  <c r="C226" i="27"/>
  <c r="H225" i="27"/>
  <c r="C225" i="27"/>
  <c r="H224" i="27"/>
  <c r="C224" i="27"/>
  <c r="H223" i="27"/>
  <c r="C223" i="27"/>
  <c r="H222" i="27"/>
  <c r="C222" i="27"/>
  <c r="H221" i="27"/>
  <c r="C221" i="27"/>
  <c r="H220" i="27"/>
  <c r="C220" i="27"/>
  <c r="L219" i="27"/>
  <c r="K219" i="27"/>
  <c r="J219" i="27"/>
  <c r="I219" i="27"/>
  <c r="G219" i="27"/>
  <c r="F219" i="27"/>
  <c r="E219" i="27"/>
  <c r="D219" i="27"/>
  <c r="H218" i="27"/>
  <c r="C218" i="27"/>
  <c r="H217" i="27"/>
  <c r="C217" i="27"/>
  <c r="L216" i="27"/>
  <c r="K216" i="27"/>
  <c r="J216" i="27"/>
  <c r="H216" i="27" s="1"/>
  <c r="I216" i="27"/>
  <c r="G216" i="27"/>
  <c r="F216" i="27"/>
  <c r="E216" i="27"/>
  <c r="D216" i="27"/>
  <c r="H215" i="27"/>
  <c r="C215" i="27"/>
  <c r="L214" i="27"/>
  <c r="K214" i="27"/>
  <c r="J214" i="27"/>
  <c r="J212" i="27" s="1"/>
  <c r="J211" i="27" s="1"/>
  <c r="I214" i="27"/>
  <c r="H214" i="27" s="1"/>
  <c r="G214" i="27"/>
  <c r="F214" i="27"/>
  <c r="E214" i="27"/>
  <c r="D214" i="27"/>
  <c r="C214" i="27" s="1"/>
  <c r="H213" i="27"/>
  <c r="C213" i="27"/>
  <c r="L212" i="27"/>
  <c r="K212" i="27"/>
  <c r="K211" i="27" s="1"/>
  <c r="K181" i="27" s="1"/>
  <c r="I212" i="27"/>
  <c r="H212" i="27" s="1"/>
  <c r="G212" i="27"/>
  <c r="F212" i="27"/>
  <c r="E212" i="27"/>
  <c r="D212" i="27"/>
  <c r="C212" i="27" s="1"/>
  <c r="L211" i="27"/>
  <c r="I211" i="27"/>
  <c r="G211" i="27"/>
  <c r="F211" i="27"/>
  <c r="E211" i="27"/>
  <c r="D211" i="27"/>
  <c r="C211" i="27"/>
  <c r="H210" i="27"/>
  <c r="C210" i="27"/>
  <c r="H209" i="27"/>
  <c r="C209" i="27"/>
  <c r="L208" i="27"/>
  <c r="K208" i="27"/>
  <c r="J208" i="27"/>
  <c r="I208" i="27"/>
  <c r="H208" i="27" s="1"/>
  <c r="G208" i="27"/>
  <c r="F208" i="27"/>
  <c r="E208" i="27"/>
  <c r="D208" i="27"/>
  <c r="H207" i="27"/>
  <c r="C207" i="27"/>
  <c r="H206" i="27"/>
  <c r="C206" i="27"/>
  <c r="H205" i="27"/>
  <c r="C205" i="27"/>
  <c r="H204" i="27"/>
  <c r="C204" i="27"/>
  <c r="H203" i="27"/>
  <c r="C203" i="27"/>
  <c r="H202" i="27"/>
  <c r="C202" i="27"/>
  <c r="H201" i="27"/>
  <c r="C201" i="27"/>
  <c r="H200" i="27"/>
  <c r="C200" i="27"/>
  <c r="L199" i="27"/>
  <c r="K199" i="27"/>
  <c r="J199" i="27"/>
  <c r="I199" i="27"/>
  <c r="H199" i="27"/>
  <c r="G199" i="27"/>
  <c r="F199" i="27"/>
  <c r="E199" i="27"/>
  <c r="D199" i="27"/>
  <c r="C199" i="27" s="1"/>
  <c r="H198" i="27"/>
  <c r="C198" i="27"/>
  <c r="H197" i="27"/>
  <c r="C197" i="27"/>
  <c r="H196" i="27"/>
  <c r="C196" i="27"/>
  <c r="H195" i="27"/>
  <c r="C195" i="27"/>
  <c r="H194" i="27"/>
  <c r="C194" i="27"/>
  <c r="H193" i="27"/>
  <c r="C193" i="27"/>
  <c r="H192" i="27"/>
  <c r="C192" i="27"/>
  <c r="H191" i="27"/>
  <c r="C191" i="27"/>
  <c r="H190" i="27"/>
  <c r="C190" i="27"/>
  <c r="H189" i="27"/>
  <c r="C189" i="27"/>
  <c r="L188" i="27"/>
  <c r="K188" i="27"/>
  <c r="J188" i="27"/>
  <c r="I188" i="27"/>
  <c r="H188" i="27" s="1"/>
  <c r="G188" i="27"/>
  <c r="F188" i="27"/>
  <c r="E188" i="27"/>
  <c r="C188" i="27" s="1"/>
  <c r="D188" i="27"/>
  <c r="L187" i="27"/>
  <c r="K187" i="27"/>
  <c r="J187" i="27"/>
  <c r="I187" i="27"/>
  <c r="H187" i="27" s="1"/>
  <c r="G187" i="27"/>
  <c r="F187" i="27"/>
  <c r="E187" i="27"/>
  <c r="D187" i="27"/>
  <c r="C187" i="27" s="1"/>
  <c r="H186" i="27"/>
  <c r="C186" i="27"/>
  <c r="H185" i="27"/>
  <c r="C185" i="27"/>
  <c r="H184" i="27"/>
  <c r="C184" i="27"/>
  <c r="L183" i="27"/>
  <c r="K183" i="27"/>
  <c r="J183" i="27"/>
  <c r="I183" i="27"/>
  <c r="H183" i="27"/>
  <c r="G183" i="27"/>
  <c r="F183" i="27"/>
  <c r="E183" i="27"/>
  <c r="D183" i="27"/>
  <c r="C183" i="27" s="1"/>
  <c r="L182" i="27"/>
  <c r="K182" i="27"/>
  <c r="J182" i="27"/>
  <c r="I182" i="27"/>
  <c r="H182" i="27" s="1"/>
  <c r="G182" i="27"/>
  <c r="F182" i="27"/>
  <c r="E182" i="27"/>
  <c r="D182" i="27"/>
  <c r="C182" i="27" s="1"/>
  <c r="L181" i="27"/>
  <c r="I181" i="27"/>
  <c r="G181" i="27"/>
  <c r="F181" i="27"/>
  <c r="E181" i="27"/>
  <c r="D181" i="27"/>
  <c r="C181" i="27" s="1"/>
  <c r="H180" i="27"/>
  <c r="C180" i="27"/>
  <c r="L179" i="27"/>
  <c r="K179" i="27"/>
  <c r="K178" i="27" s="1"/>
  <c r="J179" i="27"/>
  <c r="I179" i="27"/>
  <c r="G179" i="27"/>
  <c r="G178" i="27" s="1"/>
  <c r="F179" i="27"/>
  <c r="E179" i="27"/>
  <c r="D179" i="27"/>
  <c r="C179" i="27"/>
  <c r="L178" i="27"/>
  <c r="J178" i="27"/>
  <c r="I178" i="27"/>
  <c r="F178" i="27"/>
  <c r="E178" i="27"/>
  <c r="D178" i="27"/>
  <c r="H177" i="27"/>
  <c r="C177" i="27"/>
  <c r="H176" i="27"/>
  <c r="C176" i="27"/>
  <c r="L175" i="27"/>
  <c r="K175" i="27"/>
  <c r="J175" i="27"/>
  <c r="H175" i="27" s="1"/>
  <c r="I175" i="27"/>
  <c r="G175" i="27"/>
  <c r="F175" i="27"/>
  <c r="E175" i="27"/>
  <c r="C175" i="27" s="1"/>
  <c r="D175" i="27"/>
  <c r="L174" i="27"/>
  <c r="J174" i="27"/>
  <c r="I174" i="27"/>
  <c r="F174" i="27"/>
  <c r="D174" i="27"/>
  <c r="H173" i="27"/>
  <c r="C173" i="27"/>
  <c r="H172" i="27"/>
  <c r="C172" i="27"/>
  <c r="L171" i="27"/>
  <c r="K171" i="27"/>
  <c r="J171" i="27"/>
  <c r="I171" i="27"/>
  <c r="H171" i="27" s="1"/>
  <c r="G171" i="27"/>
  <c r="F171" i="27"/>
  <c r="E171" i="27"/>
  <c r="D171" i="27"/>
  <c r="C171" i="27" s="1"/>
  <c r="H170" i="27"/>
  <c r="C170" i="27"/>
  <c r="H169" i="27"/>
  <c r="C169" i="27"/>
  <c r="H168" i="27"/>
  <c r="C168" i="27"/>
  <c r="H167" i="27"/>
  <c r="C167" i="27"/>
  <c r="L166" i="27"/>
  <c r="K166" i="27"/>
  <c r="J166" i="27"/>
  <c r="I166" i="27"/>
  <c r="H166" i="27"/>
  <c r="G166" i="27"/>
  <c r="F166" i="27"/>
  <c r="E166" i="27"/>
  <c r="D166" i="27"/>
  <c r="C166" i="27" s="1"/>
  <c r="H165" i="27"/>
  <c r="C165" i="27"/>
  <c r="H164" i="27"/>
  <c r="C164" i="27"/>
  <c r="H163" i="27"/>
  <c r="C163" i="27"/>
  <c r="L162" i="27"/>
  <c r="K162" i="27"/>
  <c r="J162" i="27"/>
  <c r="I162" i="27"/>
  <c r="H162" i="27" s="1"/>
  <c r="G162" i="27"/>
  <c r="F162" i="27"/>
  <c r="E162" i="27"/>
  <c r="D162" i="27"/>
  <c r="L161" i="27"/>
  <c r="K161" i="27"/>
  <c r="J161" i="27"/>
  <c r="I161" i="27"/>
  <c r="H161" i="27"/>
  <c r="G161" i="27"/>
  <c r="F161" i="27"/>
  <c r="E161" i="27"/>
  <c r="D161" i="27"/>
  <c r="C161" i="27" s="1"/>
  <c r="L160" i="27"/>
  <c r="K160" i="27"/>
  <c r="J160" i="27"/>
  <c r="I160" i="27"/>
  <c r="H160" i="27"/>
  <c r="G160" i="27"/>
  <c r="F160" i="27"/>
  <c r="E160" i="27"/>
  <c r="D160" i="27"/>
  <c r="C160" i="27" s="1"/>
  <c r="H159" i="27"/>
  <c r="C159" i="27"/>
  <c r="H158" i="27"/>
  <c r="C158" i="27"/>
  <c r="H157" i="27"/>
  <c r="C157" i="27"/>
  <c r="H156" i="27"/>
  <c r="C156" i="27"/>
  <c r="H155" i="27"/>
  <c r="C155" i="27"/>
  <c r="H154" i="27"/>
  <c r="C154" i="27"/>
  <c r="L153" i="27"/>
  <c r="K153" i="27"/>
  <c r="J153" i="27"/>
  <c r="I153" i="27"/>
  <c r="H153" i="27" s="1"/>
  <c r="G153" i="27"/>
  <c r="F153" i="27"/>
  <c r="E153" i="27"/>
  <c r="D153" i="27"/>
  <c r="C153" i="27" s="1"/>
  <c r="L152" i="27"/>
  <c r="K152" i="27"/>
  <c r="J152" i="27"/>
  <c r="I152" i="27"/>
  <c r="H152" i="27"/>
  <c r="G152" i="27"/>
  <c r="F152" i="27"/>
  <c r="E152" i="27"/>
  <c r="D152" i="27"/>
  <c r="C152" i="27" s="1"/>
  <c r="H151" i="27"/>
  <c r="C151" i="27"/>
  <c r="H150" i="27"/>
  <c r="C150" i="27"/>
  <c r="H149" i="27"/>
  <c r="C149" i="27"/>
  <c r="H148" i="27"/>
  <c r="C148" i="27"/>
  <c r="L147" i="27"/>
  <c r="K147" i="27"/>
  <c r="J147" i="27"/>
  <c r="I147" i="27"/>
  <c r="G147" i="27"/>
  <c r="F147" i="27"/>
  <c r="E147" i="27"/>
  <c r="D147" i="27"/>
  <c r="C147" i="27" s="1"/>
  <c r="H146" i="27"/>
  <c r="C146" i="27"/>
  <c r="H145" i="27"/>
  <c r="C145" i="27"/>
  <c r="H144" i="27"/>
  <c r="C144" i="27"/>
  <c r="H143" i="27"/>
  <c r="C143" i="27"/>
  <c r="H142" i="27"/>
  <c r="C142" i="27"/>
  <c r="H141" i="27"/>
  <c r="C141" i="27"/>
  <c r="H140" i="27"/>
  <c r="C140" i="27"/>
  <c r="H139" i="27"/>
  <c r="C139" i="27"/>
  <c r="L138" i="27"/>
  <c r="K138" i="27"/>
  <c r="J138" i="27"/>
  <c r="I138" i="27"/>
  <c r="H138" i="27" s="1"/>
  <c r="G138" i="27"/>
  <c r="F138" i="27"/>
  <c r="E138" i="27"/>
  <c r="D138" i="27"/>
  <c r="H137" i="27"/>
  <c r="C137" i="27"/>
  <c r="H136" i="27"/>
  <c r="C136" i="27"/>
  <c r="H135" i="27"/>
  <c r="C135" i="27"/>
  <c r="L134" i="27"/>
  <c r="K134" i="27"/>
  <c r="J134" i="27"/>
  <c r="I134" i="27"/>
  <c r="H134" i="27" s="1"/>
  <c r="G134" i="27"/>
  <c r="F134" i="27"/>
  <c r="E134" i="27"/>
  <c r="D134" i="27"/>
  <c r="C134" i="27" s="1"/>
  <c r="H133" i="27"/>
  <c r="C133" i="27"/>
  <c r="H132" i="27"/>
  <c r="C132" i="27"/>
  <c r="L131" i="27"/>
  <c r="K131" i="27"/>
  <c r="J131" i="27"/>
  <c r="I131" i="27"/>
  <c r="H131" i="27" s="1"/>
  <c r="G131" i="27"/>
  <c r="F131" i="27"/>
  <c r="E131" i="27"/>
  <c r="D131" i="27"/>
  <c r="H130" i="27"/>
  <c r="C130" i="27"/>
  <c r="H129" i="27"/>
  <c r="C129" i="27"/>
  <c r="H128" i="27"/>
  <c r="C128" i="27"/>
  <c r="H127" i="27"/>
  <c r="C127" i="27"/>
  <c r="L126" i="27"/>
  <c r="K126" i="27"/>
  <c r="J126" i="27"/>
  <c r="H126" i="27" s="1"/>
  <c r="I126" i="27"/>
  <c r="G126" i="27"/>
  <c r="F126" i="27"/>
  <c r="E126" i="27"/>
  <c r="D126" i="27"/>
  <c r="C126" i="27" s="1"/>
  <c r="H125" i="27"/>
  <c r="C125" i="27"/>
  <c r="H124" i="27"/>
  <c r="C124" i="27"/>
  <c r="H123" i="27"/>
  <c r="C123" i="27"/>
  <c r="H122" i="27"/>
  <c r="C122" i="27"/>
  <c r="L121" i="27"/>
  <c r="K121" i="27"/>
  <c r="J121" i="27"/>
  <c r="I121" i="27"/>
  <c r="H121" i="27" s="1"/>
  <c r="G121" i="27"/>
  <c r="F121" i="27"/>
  <c r="E121" i="27"/>
  <c r="D121" i="27"/>
  <c r="C121" i="27" s="1"/>
  <c r="L120" i="27"/>
  <c r="K120" i="27"/>
  <c r="J120" i="27"/>
  <c r="G120" i="27"/>
  <c r="F120" i="27"/>
  <c r="E120" i="27"/>
  <c r="C120" i="27" s="1"/>
  <c r="D120" i="27"/>
  <c r="H119" i="27"/>
  <c r="C119" i="27"/>
  <c r="H118" i="27"/>
  <c r="C118" i="27"/>
  <c r="H117" i="27"/>
  <c r="C117" i="27"/>
  <c r="H116" i="27"/>
  <c r="C116" i="27"/>
  <c r="H115" i="27"/>
  <c r="C115" i="27"/>
  <c r="L114" i="27"/>
  <c r="K114" i="27"/>
  <c r="J114" i="27"/>
  <c r="I114" i="27"/>
  <c r="H114" i="27" s="1"/>
  <c r="G114" i="27"/>
  <c r="F114" i="27"/>
  <c r="E114" i="27"/>
  <c r="D114" i="27"/>
  <c r="H113" i="27"/>
  <c r="C113" i="27"/>
  <c r="H112" i="27"/>
  <c r="C112" i="27"/>
  <c r="H111" i="27"/>
  <c r="C111" i="27"/>
  <c r="H110" i="27"/>
  <c r="C110" i="27"/>
  <c r="H109" i="27"/>
  <c r="C109" i="27"/>
  <c r="L108" i="27"/>
  <c r="K108" i="27"/>
  <c r="J108" i="27"/>
  <c r="I108" i="27"/>
  <c r="H108" i="27" s="1"/>
  <c r="G108" i="27"/>
  <c r="F108" i="27"/>
  <c r="E108" i="27"/>
  <c r="D108" i="27"/>
  <c r="H107" i="27"/>
  <c r="C107" i="27"/>
  <c r="H106" i="27"/>
  <c r="C106" i="27"/>
  <c r="H105" i="27"/>
  <c r="C105" i="27"/>
  <c r="H104" i="27"/>
  <c r="C104" i="27"/>
  <c r="H103" i="27"/>
  <c r="C103" i="27"/>
  <c r="H102" i="27"/>
  <c r="C102" i="27"/>
  <c r="H101" i="27"/>
  <c r="C101" i="27"/>
  <c r="H100" i="27"/>
  <c r="C100" i="27"/>
  <c r="L99" i="27"/>
  <c r="K99" i="27"/>
  <c r="J99" i="27"/>
  <c r="I99" i="27"/>
  <c r="H99" i="27"/>
  <c r="G99" i="27"/>
  <c r="F99" i="27"/>
  <c r="E99" i="27"/>
  <c r="D99" i="27"/>
  <c r="C99" i="27" s="1"/>
  <c r="H98" i="27"/>
  <c r="C98" i="27"/>
  <c r="H97" i="27"/>
  <c r="C97" i="27"/>
  <c r="H96" i="27"/>
  <c r="C96" i="27"/>
  <c r="H95" i="27"/>
  <c r="C95" i="27"/>
  <c r="H94" i="27"/>
  <c r="C94" i="27"/>
  <c r="H93" i="27"/>
  <c r="C93" i="27"/>
  <c r="H92" i="27"/>
  <c r="C92" i="27"/>
  <c r="L91" i="27"/>
  <c r="K91" i="27"/>
  <c r="J91" i="27"/>
  <c r="H91" i="27" s="1"/>
  <c r="I91" i="27"/>
  <c r="G91" i="27"/>
  <c r="F91" i="27"/>
  <c r="E91" i="27"/>
  <c r="D91" i="27"/>
  <c r="C91" i="27" s="1"/>
  <c r="H90" i="27"/>
  <c r="C90" i="27"/>
  <c r="H89" i="27"/>
  <c r="C89" i="27"/>
  <c r="H88" i="27"/>
  <c r="C88" i="27"/>
  <c r="H87" i="27"/>
  <c r="C87" i="27"/>
  <c r="H86" i="27"/>
  <c r="C86" i="27"/>
  <c r="L85" i="27"/>
  <c r="K85" i="27"/>
  <c r="J85" i="27"/>
  <c r="H85" i="27" s="1"/>
  <c r="I85" i="27"/>
  <c r="G85" i="27"/>
  <c r="F85" i="27"/>
  <c r="E85" i="27"/>
  <c r="D85" i="27"/>
  <c r="H84" i="27"/>
  <c r="C84" i="27"/>
  <c r="L83" i="27"/>
  <c r="K83" i="27"/>
  <c r="J83" i="27"/>
  <c r="I83" i="27"/>
  <c r="H83" i="27" s="1"/>
  <c r="G83" i="27"/>
  <c r="F83" i="27"/>
  <c r="E83" i="27"/>
  <c r="D83" i="27"/>
  <c r="C83" i="27" s="1"/>
  <c r="H82" i="27"/>
  <c r="C82" i="27"/>
  <c r="H81" i="27"/>
  <c r="C81" i="27"/>
  <c r="L80" i="27"/>
  <c r="K80" i="27"/>
  <c r="J80" i="27"/>
  <c r="I80" i="27"/>
  <c r="H80" i="27" s="1"/>
  <c r="G80" i="27"/>
  <c r="F80" i="27"/>
  <c r="E80" i="27"/>
  <c r="D80" i="27"/>
  <c r="H79" i="27"/>
  <c r="C79" i="27"/>
  <c r="H78" i="27"/>
  <c r="C78" i="27"/>
  <c r="L77" i="27"/>
  <c r="K77" i="27"/>
  <c r="J77" i="27"/>
  <c r="I77" i="27"/>
  <c r="G77" i="27"/>
  <c r="F77" i="27"/>
  <c r="E77" i="27"/>
  <c r="D77" i="27"/>
  <c r="C77" i="27" s="1"/>
  <c r="L76" i="27"/>
  <c r="K76" i="27"/>
  <c r="J76" i="27"/>
  <c r="I76" i="27"/>
  <c r="G76" i="27"/>
  <c r="F76" i="27"/>
  <c r="E76" i="27"/>
  <c r="D76" i="27"/>
  <c r="L75" i="27"/>
  <c r="K75" i="27"/>
  <c r="J75" i="27"/>
  <c r="G75" i="27"/>
  <c r="F75" i="27"/>
  <c r="E75" i="27"/>
  <c r="D75" i="27"/>
  <c r="C75" i="27" s="1"/>
  <c r="H74" i="27"/>
  <c r="C74" i="27"/>
  <c r="H73" i="27"/>
  <c r="C73" i="27"/>
  <c r="H72" i="27"/>
  <c r="C72" i="27"/>
  <c r="H71" i="27"/>
  <c r="C71" i="27"/>
  <c r="H70" i="27"/>
  <c r="C70" i="27"/>
  <c r="L69" i="27"/>
  <c r="K69" i="27"/>
  <c r="J69" i="27"/>
  <c r="I69" i="27"/>
  <c r="H69" i="27" s="1"/>
  <c r="G69" i="27"/>
  <c r="F69" i="27"/>
  <c r="E69" i="27"/>
  <c r="D69" i="27"/>
  <c r="C69" i="27" s="1"/>
  <c r="H68" i="27"/>
  <c r="C68" i="27"/>
  <c r="L67" i="27"/>
  <c r="K67" i="27"/>
  <c r="J67" i="27"/>
  <c r="I67" i="27"/>
  <c r="H67" i="27" s="1"/>
  <c r="G67" i="27"/>
  <c r="F67" i="27"/>
  <c r="E67" i="27"/>
  <c r="D67" i="27"/>
  <c r="H66" i="27"/>
  <c r="C66" i="27"/>
  <c r="H65" i="27"/>
  <c r="C65" i="27"/>
  <c r="H64" i="27"/>
  <c r="C64" i="27"/>
  <c r="H63" i="27"/>
  <c r="C63" i="27"/>
  <c r="H62" i="27"/>
  <c r="C62" i="27"/>
  <c r="H61" i="27"/>
  <c r="C61" i="27"/>
  <c r="H60" i="27"/>
  <c r="C60" i="27"/>
  <c r="H59" i="27"/>
  <c r="C59" i="27"/>
  <c r="L58" i="27"/>
  <c r="K58" i="27"/>
  <c r="J58" i="27"/>
  <c r="I58" i="27"/>
  <c r="H58" i="27" s="1"/>
  <c r="G58" i="27"/>
  <c r="F58" i="27"/>
  <c r="E58" i="27"/>
  <c r="D58" i="27"/>
  <c r="H57" i="27"/>
  <c r="C57" i="27"/>
  <c r="H56" i="27"/>
  <c r="C56" i="27"/>
  <c r="L55" i="27"/>
  <c r="K55" i="27"/>
  <c r="J55" i="27"/>
  <c r="I55" i="27"/>
  <c r="G55" i="27"/>
  <c r="F55" i="27"/>
  <c r="E55" i="27"/>
  <c r="D55" i="27"/>
  <c r="L54" i="27"/>
  <c r="K54" i="27"/>
  <c r="K53" i="27" s="1"/>
  <c r="J54" i="27"/>
  <c r="I54" i="27"/>
  <c r="H54" i="27"/>
  <c r="G54" i="27"/>
  <c r="F54" i="27"/>
  <c r="E54" i="27"/>
  <c r="D54" i="27"/>
  <c r="D53" i="27" s="1"/>
  <c r="L53" i="27"/>
  <c r="J53" i="27"/>
  <c r="J52" i="27" s="1"/>
  <c r="I53" i="27"/>
  <c r="G53" i="27"/>
  <c r="F53" i="27"/>
  <c r="F52" i="27" s="1"/>
  <c r="F51" i="27" s="1"/>
  <c r="F50" i="27" s="1"/>
  <c r="E53" i="27"/>
  <c r="L52" i="27"/>
  <c r="L51" i="27" s="1"/>
  <c r="L50" i="27" s="1"/>
  <c r="H47" i="27"/>
  <c r="C47" i="27"/>
  <c r="H46" i="27"/>
  <c r="C46" i="27"/>
  <c r="L45" i="27"/>
  <c r="H45" i="27"/>
  <c r="G45" i="27"/>
  <c r="H44" i="27"/>
  <c r="C44" i="27"/>
  <c r="K43" i="27"/>
  <c r="H43" i="27" s="1"/>
  <c r="J43" i="27"/>
  <c r="I43" i="27"/>
  <c r="F43" i="27"/>
  <c r="E43" i="27"/>
  <c r="C43" i="27" s="1"/>
  <c r="D43" i="27"/>
  <c r="H42" i="27"/>
  <c r="C42" i="27"/>
  <c r="I41" i="27"/>
  <c r="H41" i="27"/>
  <c r="D41" i="27"/>
  <c r="C41" i="27" s="1"/>
  <c r="H40" i="27"/>
  <c r="C40" i="27"/>
  <c r="H39" i="27"/>
  <c r="C39" i="27"/>
  <c r="H38" i="27"/>
  <c r="C38" i="27"/>
  <c r="H37" i="27"/>
  <c r="C37" i="27"/>
  <c r="K36" i="27"/>
  <c r="H36" i="27" s="1"/>
  <c r="F36" i="27"/>
  <c r="C36" i="27" s="1"/>
  <c r="H35" i="27"/>
  <c r="C35" i="27"/>
  <c r="H34" i="27"/>
  <c r="C34" i="27"/>
  <c r="K33" i="27"/>
  <c r="H33" i="27"/>
  <c r="F33" i="27"/>
  <c r="C33" i="27" s="1"/>
  <c r="H32" i="27"/>
  <c r="C32" i="27"/>
  <c r="K31" i="27"/>
  <c r="H31" i="27" s="1"/>
  <c r="F31" i="27"/>
  <c r="C31" i="27"/>
  <c r="H30" i="27"/>
  <c r="C30" i="27"/>
  <c r="H29" i="27"/>
  <c r="C29" i="27"/>
  <c r="H28" i="27"/>
  <c r="C28" i="27"/>
  <c r="K27" i="27"/>
  <c r="H27" i="27"/>
  <c r="F27" i="27"/>
  <c r="C27" i="27" s="1"/>
  <c r="K26" i="27"/>
  <c r="H26" i="27" s="1"/>
  <c r="F26" i="27"/>
  <c r="F273" i="27" s="1"/>
  <c r="H25" i="27"/>
  <c r="C25" i="27"/>
  <c r="H24" i="27"/>
  <c r="C24" i="27"/>
  <c r="H23" i="27"/>
  <c r="C23" i="27"/>
  <c r="H22" i="27"/>
  <c r="C22" i="27"/>
  <c r="L21" i="27"/>
  <c r="L275" i="27" s="1"/>
  <c r="L274" i="27" s="1"/>
  <c r="K21" i="27"/>
  <c r="K275" i="27" s="1"/>
  <c r="K274" i="27" s="1"/>
  <c r="J21" i="27"/>
  <c r="I21" i="27"/>
  <c r="I275" i="27" s="1"/>
  <c r="I274" i="27" s="1"/>
  <c r="G21" i="27"/>
  <c r="G275" i="27" s="1"/>
  <c r="G274" i="27" s="1"/>
  <c r="F21" i="27"/>
  <c r="C21" i="27" s="1"/>
  <c r="E21" i="27"/>
  <c r="E275" i="27" s="1"/>
  <c r="E274" i="27" s="1"/>
  <c r="D21" i="27"/>
  <c r="D275" i="27" s="1"/>
  <c r="D274" i="27" s="1"/>
  <c r="L20" i="27"/>
  <c r="K20" i="27"/>
  <c r="J20" i="27"/>
  <c r="I20" i="27"/>
  <c r="H20" i="27" s="1"/>
  <c r="G20" i="27"/>
  <c r="F20" i="27"/>
  <c r="E20" i="27"/>
  <c r="D20" i="27"/>
  <c r="C20" i="27" s="1"/>
  <c r="H284" i="26"/>
  <c r="C284" i="26"/>
  <c r="H283" i="26"/>
  <c r="C283" i="26"/>
  <c r="H282" i="26"/>
  <c r="C282" i="26"/>
  <c r="H281" i="26"/>
  <c r="C281" i="26"/>
  <c r="H280" i="26"/>
  <c r="C280" i="26"/>
  <c r="H279" i="26"/>
  <c r="C279" i="26"/>
  <c r="H278" i="26"/>
  <c r="C278" i="26"/>
  <c r="H277" i="26"/>
  <c r="C277" i="26"/>
  <c r="L276" i="26"/>
  <c r="K276" i="26"/>
  <c r="J276" i="26"/>
  <c r="I276" i="26"/>
  <c r="H276" i="26"/>
  <c r="G276" i="26"/>
  <c r="F276" i="26"/>
  <c r="E276" i="26"/>
  <c r="D276" i="26"/>
  <c r="C276" i="26"/>
  <c r="H271" i="26"/>
  <c r="C271" i="26"/>
  <c r="H270" i="26"/>
  <c r="C270" i="26"/>
  <c r="L269" i="26"/>
  <c r="K269" i="26"/>
  <c r="J269" i="26"/>
  <c r="I269" i="26"/>
  <c r="H269" i="26"/>
  <c r="G269" i="26"/>
  <c r="F269" i="26"/>
  <c r="E269" i="26"/>
  <c r="D269" i="26"/>
  <c r="H268" i="26"/>
  <c r="C268" i="26"/>
  <c r="L267" i="26"/>
  <c r="K267" i="26"/>
  <c r="J267" i="26"/>
  <c r="I267" i="26"/>
  <c r="H267" i="26" s="1"/>
  <c r="G267" i="26"/>
  <c r="F267" i="26"/>
  <c r="E267" i="26"/>
  <c r="D267" i="26"/>
  <c r="C267" i="26" s="1"/>
  <c r="L266" i="26"/>
  <c r="K266" i="26"/>
  <c r="J266" i="26"/>
  <c r="I266" i="26"/>
  <c r="H266" i="26"/>
  <c r="G266" i="26"/>
  <c r="F266" i="26"/>
  <c r="E266" i="26"/>
  <c r="D266" i="26"/>
  <c r="C266" i="26"/>
  <c r="L265" i="26"/>
  <c r="K265" i="26"/>
  <c r="J265" i="26"/>
  <c r="I265" i="26"/>
  <c r="H265" i="26" s="1"/>
  <c r="G265" i="26"/>
  <c r="F265" i="26"/>
  <c r="E265" i="26"/>
  <c r="D265" i="26"/>
  <c r="C265" i="26" s="1"/>
  <c r="H264" i="26"/>
  <c r="C264" i="26"/>
  <c r="L263" i="26"/>
  <c r="K263" i="26"/>
  <c r="J263" i="26"/>
  <c r="I263" i="26"/>
  <c r="H263" i="26" s="1"/>
  <c r="G263" i="26"/>
  <c r="F263" i="26"/>
  <c r="E263" i="26"/>
  <c r="D263" i="26"/>
  <c r="C263" i="26" s="1"/>
  <c r="H262" i="26"/>
  <c r="C262" i="26"/>
  <c r="H261" i="26"/>
  <c r="C261" i="26"/>
  <c r="H260" i="26"/>
  <c r="C260" i="26"/>
  <c r="H259" i="26"/>
  <c r="C259" i="26"/>
  <c r="H258" i="26"/>
  <c r="C258" i="26"/>
  <c r="L257" i="26"/>
  <c r="K257" i="26"/>
  <c r="J257" i="26"/>
  <c r="I257" i="26"/>
  <c r="H257" i="26" s="1"/>
  <c r="G257" i="26"/>
  <c r="F257" i="26"/>
  <c r="E257" i="26"/>
  <c r="D257" i="26"/>
  <c r="C257" i="26" s="1"/>
  <c r="H256" i="26"/>
  <c r="C256" i="26"/>
  <c r="H255" i="26"/>
  <c r="C255" i="26"/>
  <c r="H254" i="26"/>
  <c r="C254" i="26"/>
  <c r="L253" i="26"/>
  <c r="K253" i="26"/>
  <c r="J253" i="26"/>
  <c r="I253" i="26"/>
  <c r="H253" i="26"/>
  <c r="G253" i="26"/>
  <c r="F253" i="26"/>
  <c r="E253" i="26"/>
  <c r="D253" i="26"/>
  <c r="C253" i="26" s="1"/>
  <c r="L252" i="26"/>
  <c r="K252" i="26"/>
  <c r="J252" i="26"/>
  <c r="I252" i="26"/>
  <c r="H252" i="26" s="1"/>
  <c r="G252" i="26"/>
  <c r="F252" i="26"/>
  <c r="E252" i="26"/>
  <c r="D252" i="26"/>
  <c r="C252" i="26" s="1"/>
  <c r="H251" i="26"/>
  <c r="C251" i="26"/>
  <c r="L250" i="26"/>
  <c r="K250" i="26"/>
  <c r="J250" i="26"/>
  <c r="I250" i="26"/>
  <c r="G250" i="26"/>
  <c r="F250" i="26"/>
  <c r="E250" i="26"/>
  <c r="D250" i="26"/>
  <c r="C250" i="26" s="1"/>
  <c r="H249" i="26"/>
  <c r="C249" i="26"/>
  <c r="H248" i="26"/>
  <c r="C248" i="26"/>
  <c r="H247" i="26"/>
  <c r="C247" i="26"/>
  <c r="H246" i="26"/>
  <c r="C246" i="26"/>
  <c r="L245" i="26"/>
  <c r="K245" i="26"/>
  <c r="J245" i="26"/>
  <c r="I245" i="26"/>
  <c r="H245" i="26"/>
  <c r="G245" i="26"/>
  <c r="F245" i="26"/>
  <c r="E245" i="26"/>
  <c r="D245" i="26"/>
  <c r="C245" i="26" s="1"/>
  <c r="H244" i="26"/>
  <c r="C244" i="26"/>
  <c r="H243" i="26"/>
  <c r="C243" i="26"/>
  <c r="H242" i="26"/>
  <c r="C242" i="26"/>
  <c r="L241" i="26"/>
  <c r="K241" i="26"/>
  <c r="J241" i="26"/>
  <c r="I241" i="26"/>
  <c r="H241" i="26"/>
  <c r="G241" i="26"/>
  <c r="F241" i="26"/>
  <c r="E241" i="26"/>
  <c r="D241" i="26"/>
  <c r="C241" i="26" s="1"/>
  <c r="L240" i="26"/>
  <c r="K240" i="26"/>
  <c r="J240" i="26"/>
  <c r="I240" i="26"/>
  <c r="H240" i="26" s="1"/>
  <c r="G240" i="26"/>
  <c r="F240" i="26"/>
  <c r="E240" i="26"/>
  <c r="D240" i="26"/>
  <c r="C240" i="26" s="1"/>
  <c r="H239" i="26"/>
  <c r="C239" i="26"/>
  <c r="H238" i="26"/>
  <c r="C238" i="26"/>
  <c r="H237" i="26"/>
  <c r="C237" i="26"/>
  <c r="H236" i="26"/>
  <c r="C236" i="26"/>
  <c r="H235" i="26"/>
  <c r="C235" i="26"/>
  <c r="H234" i="26"/>
  <c r="C234" i="26"/>
  <c r="L233" i="26"/>
  <c r="K233" i="26"/>
  <c r="J233" i="26"/>
  <c r="I233" i="26"/>
  <c r="H233" i="26" s="1"/>
  <c r="G233" i="26"/>
  <c r="F233" i="26"/>
  <c r="E233" i="26"/>
  <c r="D233" i="26"/>
  <c r="D232" i="26" s="1"/>
  <c r="L232" i="26"/>
  <c r="K232" i="26"/>
  <c r="J232" i="26"/>
  <c r="I232" i="26"/>
  <c r="H232" i="26" s="1"/>
  <c r="G232" i="26"/>
  <c r="F232" i="26"/>
  <c r="E232" i="26"/>
  <c r="H231" i="26"/>
  <c r="C231" i="26"/>
  <c r="H230" i="26"/>
  <c r="C230" i="26"/>
  <c r="H229" i="26"/>
  <c r="C229" i="26"/>
  <c r="H228" i="26"/>
  <c r="C228" i="26"/>
  <c r="L227" i="26"/>
  <c r="K227" i="26"/>
  <c r="H227" i="26" s="1"/>
  <c r="J227" i="26"/>
  <c r="I227" i="26"/>
  <c r="G227" i="26"/>
  <c r="F227" i="26"/>
  <c r="E227" i="26"/>
  <c r="D227" i="26"/>
  <c r="C227" i="26" s="1"/>
  <c r="H226" i="26"/>
  <c r="C226" i="26"/>
  <c r="H225" i="26"/>
  <c r="C225" i="26"/>
  <c r="H224" i="26"/>
  <c r="C224" i="26"/>
  <c r="H223" i="26"/>
  <c r="C223" i="26"/>
  <c r="H222" i="26"/>
  <c r="C222" i="26"/>
  <c r="H221" i="26"/>
  <c r="C221" i="26"/>
  <c r="H220" i="26"/>
  <c r="C220" i="26"/>
  <c r="L219" i="26"/>
  <c r="K219" i="26"/>
  <c r="J219" i="26"/>
  <c r="H219" i="26" s="1"/>
  <c r="I219" i="26"/>
  <c r="G219" i="26"/>
  <c r="F219" i="26"/>
  <c r="E219" i="26"/>
  <c r="D219" i="26"/>
  <c r="C219" i="26"/>
  <c r="H218" i="26"/>
  <c r="C218" i="26"/>
  <c r="H217" i="26"/>
  <c r="C217" i="26"/>
  <c r="L216" i="26"/>
  <c r="K216" i="26"/>
  <c r="J216" i="26"/>
  <c r="I216" i="26"/>
  <c r="H216" i="26" s="1"/>
  <c r="G216" i="26"/>
  <c r="F216" i="26"/>
  <c r="E216" i="26"/>
  <c r="D216" i="26"/>
  <c r="H215" i="26"/>
  <c r="C215" i="26"/>
  <c r="L214" i="26"/>
  <c r="K214" i="26"/>
  <c r="J214" i="26"/>
  <c r="H214" i="26" s="1"/>
  <c r="I214" i="26"/>
  <c r="G214" i="26"/>
  <c r="F214" i="26"/>
  <c r="E214" i="26"/>
  <c r="D214" i="26"/>
  <c r="C214" i="26" s="1"/>
  <c r="H213" i="26"/>
  <c r="C213" i="26"/>
  <c r="L212" i="26"/>
  <c r="K212" i="26"/>
  <c r="J212" i="26"/>
  <c r="I212" i="26"/>
  <c r="H212" i="26" s="1"/>
  <c r="G212" i="26"/>
  <c r="F212" i="26"/>
  <c r="C212" i="26" s="1"/>
  <c r="E212" i="26"/>
  <c r="D212" i="26"/>
  <c r="L211" i="26"/>
  <c r="K211" i="26"/>
  <c r="H211" i="26" s="1"/>
  <c r="J211" i="26"/>
  <c r="I211" i="26"/>
  <c r="G211" i="26"/>
  <c r="F211" i="26"/>
  <c r="E211" i="26"/>
  <c r="H210" i="26"/>
  <c r="C210" i="26"/>
  <c r="H209" i="26"/>
  <c r="C209" i="26"/>
  <c r="L208" i="26"/>
  <c r="K208" i="26"/>
  <c r="J208" i="26"/>
  <c r="H208" i="26" s="1"/>
  <c r="I208" i="26"/>
  <c r="G208" i="26"/>
  <c r="F208" i="26"/>
  <c r="E208" i="26"/>
  <c r="D208" i="26"/>
  <c r="C208" i="26" s="1"/>
  <c r="H207" i="26"/>
  <c r="C207" i="26"/>
  <c r="H206" i="26"/>
  <c r="C206" i="26"/>
  <c r="H205" i="26"/>
  <c r="C205" i="26"/>
  <c r="H204" i="26"/>
  <c r="C204" i="26"/>
  <c r="H203" i="26"/>
  <c r="C203" i="26"/>
  <c r="H202" i="26"/>
  <c r="C202" i="26"/>
  <c r="H201" i="26"/>
  <c r="C201" i="26"/>
  <c r="H200" i="26"/>
  <c r="C200" i="26"/>
  <c r="L199" i="26"/>
  <c r="K199" i="26"/>
  <c r="J199" i="26"/>
  <c r="I199" i="26"/>
  <c r="H199" i="26" s="1"/>
  <c r="G199" i="26"/>
  <c r="F199" i="26"/>
  <c r="E199" i="26"/>
  <c r="D199" i="26"/>
  <c r="C199" i="26" s="1"/>
  <c r="H198" i="26"/>
  <c r="C198" i="26"/>
  <c r="H197" i="26"/>
  <c r="C197" i="26"/>
  <c r="H196" i="26"/>
  <c r="C196" i="26"/>
  <c r="H195" i="26"/>
  <c r="C195" i="26"/>
  <c r="H194" i="26"/>
  <c r="C194" i="26"/>
  <c r="H193" i="26"/>
  <c r="C193" i="26"/>
  <c r="H192" i="26"/>
  <c r="C192" i="26"/>
  <c r="H191" i="26"/>
  <c r="C191" i="26"/>
  <c r="H190" i="26"/>
  <c r="C190" i="26"/>
  <c r="H189" i="26"/>
  <c r="C189" i="26"/>
  <c r="L188" i="26"/>
  <c r="K188" i="26"/>
  <c r="J188" i="26"/>
  <c r="I188" i="26"/>
  <c r="H188" i="26" s="1"/>
  <c r="G188" i="26"/>
  <c r="F188" i="26"/>
  <c r="E188" i="26"/>
  <c r="D188" i="26"/>
  <c r="C188" i="26"/>
  <c r="L187" i="26"/>
  <c r="K187" i="26"/>
  <c r="J187" i="26"/>
  <c r="I187" i="26"/>
  <c r="H187" i="26" s="1"/>
  <c r="G187" i="26"/>
  <c r="F187" i="26"/>
  <c r="E187" i="26"/>
  <c r="D187" i="26"/>
  <c r="C187" i="26" s="1"/>
  <c r="H186" i="26"/>
  <c r="C186" i="26"/>
  <c r="H185" i="26"/>
  <c r="C185" i="26"/>
  <c r="H184" i="26"/>
  <c r="C184" i="26"/>
  <c r="L183" i="26"/>
  <c r="K183" i="26"/>
  <c r="J183" i="26"/>
  <c r="I183" i="26"/>
  <c r="H183" i="26" s="1"/>
  <c r="G183" i="26"/>
  <c r="F183" i="26"/>
  <c r="E183" i="26"/>
  <c r="D183" i="26"/>
  <c r="C183" i="26" s="1"/>
  <c r="L182" i="26"/>
  <c r="K182" i="26"/>
  <c r="J182" i="26"/>
  <c r="I182" i="26"/>
  <c r="G182" i="26"/>
  <c r="F182" i="26"/>
  <c r="E182" i="26"/>
  <c r="D182" i="26"/>
  <c r="C182" i="26" s="1"/>
  <c r="L181" i="26"/>
  <c r="K181" i="26"/>
  <c r="J181" i="26"/>
  <c r="I181" i="26"/>
  <c r="H181" i="26" s="1"/>
  <c r="G181" i="26"/>
  <c r="F181" i="26"/>
  <c r="E181" i="26"/>
  <c r="H180" i="26"/>
  <c r="C180" i="26"/>
  <c r="L179" i="26"/>
  <c r="K179" i="26"/>
  <c r="J179" i="26"/>
  <c r="I179" i="26"/>
  <c r="H179" i="26" s="1"/>
  <c r="G179" i="26"/>
  <c r="F179" i="26"/>
  <c r="E179" i="26"/>
  <c r="D179" i="26"/>
  <c r="D178" i="26" s="1"/>
  <c r="L178" i="26"/>
  <c r="K178" i="26"/>
  <c r="J178" i="26"/>
  <c r="I178" i="26"/>
  <c r="H178" i="26" s="1"/>
  <c r="G178" i="26"/>
  <c r="F178" i="26"/>
  <c r="E178" i="26"/>
  <c r="H177" i="26"/>
  <c r="C177" i="26"/>
  <c r="H176" i="26"/>
  <c r="C176" i="26"/>
  <c r="L175" i="26"/>
  <c r="K175" i="26"/>
  <c r="J175" i="26"/>
  <c r="I175" i="26"/>
  <c r="H175" i="26"/>
  <c r="G175" i="26"/>
  <c r="F175" i="26"/>
  <c r="E175" i="26"/>
  <c r="D175" i="26"/>
  <c r="C175" i="26" s="1"/>
  <c r="L174" i="26"/>
  <c r="K174" i="26"/>
  <c r="J174" i="26"/>
  <c r="I174" i="26"/>
  <c r="G174" i="26"/>
  <c r="F174" i="26"/>
  <c r="E174" i="26"/>
  <c r="H173" i="26"/>
  <c r="C173" i="26"/>
  <c r="H172" i="26"/>
  <c r="C172" i="26"/>
  <c r="L171" i="26"/>
  <c r="K171" i="26"/>
  <c r="J171" i="26"/>
  <c r="I171" i="26"/>
  <c r="G171" i="26"/>
  <c r="F171" i="26"/>
  <c r="E171" i="26"/>
  <c r="D171" i="26"/>
  <c r="H170" i="26"/>
  <c r="C170" i="26"/>
  <c r="H169" i="26"/>
  <c r="C169" i="26"/>
  <c r="H168" i="26"/>
  <c r="C168" i="26"/>
  <c r="H167" i="26"/>
  <c r="C167" i="26"/>
  <c r="L166" i="26"/>
  <c r="K166" i="26"/>
  <c r="J166" i="26"/>
  <c r="I166" i="26"/>
  <c r="H166" i="26"/>
  <c r="G166" i="26"/>
  <c r="F166" i="26"/>
  <c r="E166" i="26"/>
  <c r="D166" i="26"/>
  <c r="C166" i="26" s="1"/>
  <c r="H165" i="26"/>
  <c r="C165" i="26"/>
  <c r="H164" i="26"/>
  <c r="C164" i="26"/>
  <c r="H163" i="26"/>
  <c r="C163" i="26"/>
  <c r="L162" i="26"/>
  <c r="K162" i="26"/>
  <c r="H162" i="26" s="1"/>
  <c r="J162" i="26"/>
  <c r="I162" i="26"/>
  <c r="G162" i="26"/>
  <c r="F162" i="26"/>
  <c r="E162" i="26"/>
  <c r="D162" i="26"/>
  <c r="C162" i="26" s="1"/>
  <c r="L161" i="26"/>
  <c r="K161" i="26"/>
  <c r="J161" i="26"/>
  <c r="I161" i="26"/>
  <c r="H161" i="26" s="1"/>
  <c r="G161" i="26"/>
  <c r="F161" i="26"/>
  <c r="E161" i="26"/>
  <c r="D161" i="26"/>
  <c r="C161" i="26"/>
  <c r="L160" i="26"/>
  <c r="K160" i="26"/>
  <c r="J160" i="26"/>
  <c r="I160" i="26"/>
  <c r="H160" i="26"/>
  <c r="G160" i="26"/>
  <c r="F160" i="26"/>
  <c r="E160" i="26"/>
  <c r="D160" i="26"/>
  <c r="C160" i="26" s="1"/>
  <c r="H159" i="26"/>
  <c r="C159" i="26"/>
  <c r="H158" i="26"/>
  <c r="C158" i="26"/>
  <c r="H157" i="26"/>
  <c r="C157" i="26"/>
  <c r="H156" i="26"/>
  <c r="C156" i="26"/>
  <c r="H155" i="26"/>
  <c r="C155" i="26"/>
  <c r="H154" i="26"/>
  <c r="C154" i="26"/>
  <c r="L153" i="26"/>
  <c r="K153" i="26"/>
  <c r="J153" i="26"/>
  <c r="I153" i="26"/>
  <c r="H153" i="26" s="1"/>
  <c r="G153" i="26"/>
  <c r="F153" i="26"/>
  <c r="E153" i="26"/>
  <c r="E152" i="26" s="1"/>
  <c r="E75" i="26" s="1"/>
  <c r="E52" i="26" s="1"/>
  <c r="E51" i="26" s="1"/>
  <c r="D153" i="26"/>
  <c r="L152" i="26"/>
  <c r="K152" i="26"/>
  <c r="J152" i="26"/>
  <c r="G152" i="26"/>
  <c r="F152" i="26"/>
  <c r="D152" i="26"/>
  <c r="H151" i="26"/>
  <c r="C151" i="26"/>
  <c r="H150" i="26"/>
  <c r="C150" i="26"/>
  <c r="H149" i="26"/>
  <c r="C149" i="26"/>
  <c r="H148" i="26"/>
  <c r="C148" i="26"/>
  <c r="L147" i="26"/>
  <c r="K147" i="26"/>
  <c r="J147" i="26"/>
  <c r="H147" i="26" s="1"/>
  <c r="I147" i="26"/>
  <c r="G147" i="26"/>
  <c r="F147" i="26"/>
  <c r="E147" i="26"/>
  <c r="C147" i="26" s="1"/>
  <c r="D147" i="26"/>
  <c r="H146" i="26"/>
  <c r="C146" i="26"/>
  <c r="H145" i="26"/>
  <c r="C145" i="26"/>
  <c r="H144" i="26"/>
  <c r="C144" i="26"/>
  <c r="H143" i="26"/>
  <c r="C143" i="26"/>
  <c r="H142" i="26"/>
  <c r="C142" i="26"/>
  <c r="H141" i="26"/>
  <c r="C141" i="26"/>
  <c r="H140" i="26"/>
  <c r="C140" i="26"/>
  <c r="H139" i="26"/>
  <c r="C139" i="26"/>
  <c r="L138" i="26"/>
  <c r="K138" i="26"/>
  <c r="J138" i="26"/>
  <c r="I138" i="26"/>
  <c r="H138" i="26"/>
  <c r="G138" i="26"/>
  <c r="F138" i="26"/>
  <c r="E138" i="26"/>
  <c r="D138" i="26"/>
  <c r="C138" i="26" s="1"/>
  <c r="H137" i="26"/>
  <c r="C137" i="26"/>
  <c r="H136" i="26"/>
  <c r="C136" i="26"/>
  <c r="H135" i="26"/>
  <c r="C135" i="26"/>
  <c r="L134" i="26"/>
  <c r="K134" i="26"/>
  <c r="J134" i="26"/>
  <c r="I134" i="26"/>
  <c r="H134" i="26" s="1"/>
  <c r="G134" i="26"/>
  <c r="F134" i="26"/>
  <c r="E134" i="26"/>
  <c r="D134" i="26"/>
  <c r="C134" i="26" s="1"/>
  <c r="H133" i="26"/>
  <c r="C133" i="26"/>
  <c r="H132" i="26"/>
  <c r="C132" i="26"/>
  <c r="L131" i="26"/>
  <c r="K131" i="26"/>
  <c r="J131" i="26"/>
  <c r="I131" i="26"/>
  <c r="G131" i="26"/>
  <c r="F131" i="26"/>
  <c r="E131" i="26"/>
  <c r="C131" i="26" s="1"/>
  <c r="D131" i="26"/>
  <c r="H130" i="26"/>
  <c r="C130" i="26"/>
  <c r="H129" i="26"/>
  <c r="C129" i="26"/>
  <c r="H128" i="26"/>
  <c r="C128" i="26"/>
  <c r="H127" i="26"/>
  <c r="C127" i="26"/>
  <c r="L126" i="26"/>
  <c r="K126" i="26"/>
  <c r="J126" i="26"/>
  <c r="I126" i="26"/>
  <c r="G126" i="26"/>
  <c r="F126" i="26"/>
  <c r="E126" i="26"/>
  <c r="C126" i="26" s="1"/>
  <c r="D126" i="26"/>
  <c r="H125" i="26"/>
  <c r="C125" i="26"/>
  <c r="H124" i="26"/>
  <c r="C124" i="26"/>
  <c r="H123" i="26"/>
  <c r="C123" i="26"/>
  <c r="H122" i="26"/>
  <c r="C122" i="26"/>
  <c r="L121" i="26"/>
  <c r="K121" i="26"/>
  <c r="J121" i="26"/>
  <c r="I121" i="26"/>
  <c r="H121" i="26" s="1"/>
  <c r="G121" i="26"/>
  <c r="F121" i="26"/>
  <c r="E121" i="26"/>
  <c r="D121" i="26"/>
  <c r="C121" i="26" s="1"/>
  <c r="L120" i="26"/>
  <c r="K120" i="26"/>
  <c r="J120" i="26"/>
  <c r="I120" i="26"/>
  <c r="H120" i="26" s="1"/>
  <c r="G120" i="26"/>
  <c r="F120" i="26"/>
  <c r="E120" i="26"/>
  <c r="D120" i="26"/>
  <c r="C120" i="26"/>
  <c r="H119" i="26"/>
  <c r="C119" i="26"/>
  <c r="H118" i="26"/>
  <c r="C118" i="26"/>
  <c r="H117" i="26"/>
  <c r="C117" i="26"/>
  <c r="H116" i="26"/>
  <c r="C116" i="26"/>
  <c r="H115" i="26"/>
  <c r="C115" i="26"/>
  <c r="L114" i="26"/>
  <c r="K114" i="26"/>
  <c r="J114" i="26"/>
  <c r="I114" i="26"/>
  <c r="G114" i="26"/>
  <c r="F114" i="26"/>
  <c r="E114" i="26"/>
  <c r="C114" i="26" s="1"/>
  <c r="D114" i="26"/>
  <c r="H113" i="26"/>
  <c r="C113" i="26"/>
  <c r="H112" i="26"/>
  <c r="C112" i="26"/>
  <c r="H111" i="26"/>
  <c r="C111" i="26"/>
  <c r="H110" i="26"/>
  <c r="C110" i="26"/>
  <c r="H109" i="26"/>
  <c r="C109" i="26"/>
  <c r="L108" i="26"/>
  <c r="K108" i="26"/>
  <c r="J108" i="26"/>
  <c r="I108" i="26"/>
  <c r="H108" i="26" s="1"/>
  <c r="G108" i="26"/>
  <c r="F108" i="26"/>
  <c r="E108" i="26"/>
  <c r="D108" i="26"/>
  <c r="H107" i="26"/>
  <c r="C107" i="26"/>
  <c r="H106" i="26"/>
  <c r="C106" i="26"/>
  <c r="H105" i="26"/>
  <c r="C105" i="26"/>
  <c r="H104" i="26"/>
  <c r="C104" i="26"/>
  <c r="H103" i="26"/>
  <c r="C103" i="26"/>
  <c r="H102" i="26"/>
  <c r="C102" i="26"/>
  <c r="H101" i="26"/>
  <c r="C101" i="26"/>
  <c r="H100" i="26"/>
  <c r="C100" i="26"/>
  <c r="L99" i="26"/>
  <c r="K99" i="26"/>
  <c r="J99" i="26"/>
  <c r="I99" i="26"/>
  <c r="G99" i="26"/>
  <c r="F99" i="26"/>
  <c r="E99" i="26"/>
  <c r="D99" i="26"/>
  <c r="H98" i="26"/>
  <c r="C98" i="26"/>
  <c r="H97" i="26"/>
  <c r="C97" i="26"/>
  <c r="H96" i="26"/>
  <c r="C96" i="26"/>
  <c r="H95" i="26"/>
  <c r="C95" i="26"/>
  <c r="H94" i="26"/>
  <c r="C94" i="26"/>
  <c r="H93" i="26"/>
  <c r="C93" i="26"/>
  <c r="H92" i="26"/>
  <c r="C92" i="26"/>
  <c r="L91" i="26"/>
  <c r="K91" i="26"/>
  <c r="J91" i="26"/>
  <c r="I91" i="26"/>
  <c r="H91" i="26" s="1"/>
  <c r="G91" i="26"/>
  <c r="F91" i="26"/>
  <c r="E91" i="26"/>
  <c r="D91" i="26"/>
  <c r="C91" i="26" s="1"/>
  <c r="H90" i="26"/>
  <c r="C90" i="26"/>
  <c r="H89" i="26"/>
  <c r="C89" i="26"/>
  <c r="H88" i="26"/>
  <c r="C88" i="26"/>
  <c r="H87" i="26"/>
  <c r="C87" i="26"/>
  <c r="H86" i="26"/>
  <c r="C86" i="26"/>
  <c r="L85" i="26"/>
  <c r="K85" i="26"/>
  <c r="H85" i="26" s="1"/>
  <c r="J85" i="26"/>
  <c r="I85" i="26"/>
  <c r="G85" i="26"/>
  <c r="F85" i="26"/>
  <c r="E85" i="26"/>
  <c r="D85" i="26"/>
  <c r="C85" i="26" s="1"/>
  <c r="H84" i="26"/>
  <c r="C84" i="26"/>
  <c r="L83" i="26"/>
  <c r="K83" i="26"/>
  <c r="J83" i="26"/>
  <c r="I83" i="26"/>
  <c r="H83" i="26" s="1"/>
  <c r="G83" i="26"/>
  <c r="F83" i="26"/>
  <c r="E83" i="26"/>
  <c r="D83" i="26"/>
  <c r="H82" i="26"/>
  <c r="C82" i="26"/>
  <c r="H81" i="26"/>
  <c r="C81" i="26"/>
  <c r="L80" i="26"/>
  <c r="K80" i="26"/>
  <c r="J80" i="26"/>
  <c r="I80" i="26"/>
  <c r="H80" i="26"/>
  <c r="G80" i="26"/>
  <c r="F80" i="26"/>
  <c r="E80" i="26"/>
  <c r="D80" i="26"/>
  <c r="C80" i="26" s="1"/>
  <c r="H79" i="26"/>
  <c r="C79" i="26"/>
  <c r="H78" i="26"/>
  <c r="C78" i="26"/>
  <c r="L77" i="26"/>
  <c r="K77" i="26"/>
  <c r="J77" i="26"/>
  <c r="I77" i="26"/>
  <c r="H77" i="26" s="1"/>
  <c r="G77" i="26"/>
  <c r="F77" i="26"/>
  <c r="E77" i="26"/>
  <c r="D77" i="26"/>
  <c r="C77" i="26" s="1"/>
  <c r="L76" i="26"/>
  <c r="K76" i="26"/>
  <c r="J76" i="26"/>
  <c r="I76" i="26"/>
  <c r="H76" i="26" s="1"/>
  <c r="G76" i="26"/>
  <c r="F76" i="26"/>
  <c r="E76" i="26"/>
  <c r="D76" i="26"/>
  <c r="L75" i="26"/>
  <c r="K75" i="26"/>
  <c r="J75" i="26"/>
  <c r="G75" i="26"/>
  <c r="F75" i="26"/>
  <c r="D75" i="26"/>
  <c r="H74" i="26"/>
  <c r="C74" i="26"/>
  <c r="H73" i="26"/>
  <c r="C73" i="26"/>
  <c r="H72" i="26"/>
  <c r="C72" i="26"/>
  <c r="H71" i="26"/>
  <c r="C71" i="26"/>
  <c r="H70" i="26"/>
  <c r="C70" i="26"/>
  <c r="L69" i="26"/>
  <c r="L67" i="26" s="1"/>
  <c r="L53" i="26" s="1"/>
  <c r="L52" i="26" s="1"/>
  <c r="L51" i="26" s="1"/>
  <c r="L50" i="26" s="1"/>
  <c r="K69" i="26"/>
  <c r="J69" i="26"/>
  <c r="I69" i="26"/>
  <c r="G69" i="26"/>
  <c r="G67" i="26" s="1"/>
  <c r="G53" i="26" s="1"/>
  <c r="G52" i="26" s="1"/>
  <c r="G51" i="26" s="1"/>
  <c r="G50" i="26" s="1"/>
  <c r="F69" i="26"/>
  <c r="E69" i="26"/>
  <c r="D69" i="26"/>
  <c r="C69" i="26"/>
  <c r="H68" i="26"/>
  <c r="C68" i="26"/>
  <c r="K67" i="26"/>
  <c r="J67" i="26"/>
  <c r="I67" i="26"/>
  <c r="F67" i="26"/>
  <c r="E67" i="26"/>
  <c r="D67" i="26"/>
  <c r="H66" i="26"/>
  <c r="C66" i="26"/>
  <c r="H65" i="26"/>
  <c r="C65" i="26"/>
  <c r="H64" i="26"/>
  <c r="C64" i="26"/>
  <c r="H63" i="26"/>
  <c r="C63" i="26"/>
  <c r="H62" i="26"/>
  <c r="C62" i="26"/>
  <c r="H61" i="26"/>
  <c r="C61" i="26"/>
  <c r="H60" i="26"/>
  <c r="C60" i="26"/>
  <c r="H59" i="26"/>
  <c r="C59" i="26"/>
  <c r="L58" i="26"/>
  <c r="K58" i="26"/>
  <c r="J58" i="26"/>
  <c r="I58" i="26"/>
  <c r="G58" i="26"/>
  <c r="F58" i="26"/>
  <c r="E58" i="26"/>
  <c r="D58" i="26"/>
  <c r="H57" i="26"/>
  <c r="C57" i="26"/>
  <c r="H56" i="26"/>
  <c r="C56" i="26"/>
  <c r="L55" i="26"/>
  <c r="K55" i="26"/>
  <c r="J55" i="26"/>
  <c r="I55" i="26"/>
  <c r="H55" i="26" s="1"/>
  <c r="G55" i="26"/>
  <c r="F55" i="26"/>
  <c r="E55" i="26"/>
  <c r="D55" i="26"/>
  <c r="L54" i="26"/>
  <c r="K54" i="26"/>
  <c r="J54" i="26"/>
  <c r="I54" i="26"/>
  <c r="H54" i="26"/>
  <c r="G54" i="26"/>
  <c r="F54" i="26"/>
  <c r="E54" i="26"/>
  <c r="D54" i="26"/>
  <c r="C54" i="26" s="1"/>
  <c r="K53" i="26"/>
  <c r="J53" i="26"/>
  <c r="I53" i="26"/>
  <c r="F53" i="26"/>
  <c r="E53" i="26"/>
  <c r="D53" i="26"/>
  <c r="K52" i="26"/>
  <c r="J52" i="26"/>
  <c r="F52" i="26"/>
  <c r="F51" i="26" s="1"/>
  <c r="F50" i="26" s="1"/>
  <c r="K51" i="26"/>
  <c r="J51" i="26"/>
  <c r="J273" i="26" s="1"/>
  <c r="K50" i="26"/>
  <c r="H47" i="26"/>
  <c r="C47" i="26"/>
  <c r="H46" i="26"/>
  <c r="C46" i="26"/>
  <c r="L45" i="26"/>
  <c r="H45" i="26" s="1"/>
  <c r="G45" i="26"/>
  <c r="C45" i="26" s="1"/>
  <c r="H44" i="26"/>
  <c r="C44" i="26"/>
  <c r="K43" i="26"/>
  <c r="J43" i="26"/>
  <c r="I43" i="26"/>
  <c r="H43" i="26" s="1"/>
  <c r="F43" i="26"/>
  <c r="E43" i="26"/>
  <c r="D43" i="26"/>
  <c r="H42" i="26"/>
  <c r="C42" i="26"/>
  <c r="I41" i="26"/>
  <c r="H41" i="26"/>
  <c r="D41" i="26"/>
  <c r="C41" i="26"/>
  <c r="H40" i="26"/>
  <c r="C40" i="26"/>
  <c r="H39" i="26"/>
  <c r="C39" i="26"/>
  <c r="H38" i="26"/>
  <c r="C38" i="26"/>
  <c r="H37" i="26"/>
  <c r="C37" i="26"/>
  <c r="K36" i="26"/>
  <c r="H36" i="26" s="1"/>
  <c r="F36" i="26"/>
  <c r="C36" i="26" s="1"/>
  <c r="H35" i="26"/>
  <c r="C35" i="26"/>
  <c r="H34" i="26"/>
  <c r="C34" i="26"/>
  <c r="K33" i="26"/>
  <c r="H33" i="26" s="1"/>
  <c r="F33" i="26"/>
  <c r="C33" i="26"/>
  <c r="H32" i="26"/>
  <c r="C32" i="26"/>
  <c r="K31" i="26"/>
  <c r="H31" i="26"/>
  <c r="F31" i="26"/>
  <c r="C31" i="26"/>
  <c r="H30" i="26"/>
  <c r="C30" i="26"/>
  <c r="H29" i="26"/>
  <c r="C29" i="26"/>
  <c r="H28" i="26"/>
  <c r="C28" i="26"/>
  <c r="K27" i="26"/>
  <c r="H27" i="26" s="1"/>
  <c r="F27" i="26"/>
  <c r="C27" i="26" s="1"/>
  <c r="K26" i="26"/>
  <c r="K273" i="26" s="1"/>
  <c r="F26" i="26"/>
  <c r="C26" i="26" s="1"/>
  <c r="H25" i="26"/>
  <c r="C25" i="26"/>
  <c r="H24" i="26"/>
  <c r="C24" i="26"/>
  <c r="H23" i="26"/>
  <c r="C23" i="26"/>
  <c r="H22" i="26"/>
  <c r="C22" i="26"/>
  <c r="L21" i="26"/>
  <c r="L20" i="26" s="1"/>
  <c r="K21" i="26"/>
  <c r="K275" i="26" s="1"/>
  <c r="K274" i="26" s="1"/>
  <c r="J21" i="26"/>
  <c r="J275" i="26" s="1"/>
  <c r="J274" i="26" s="1"/>
  <c r="I21" i="26"/>
  <c r="I275" i="26" s="1"/>
  <c r="I274" i="26" s="1"/>
  <c r="G21" i="26"/>
  <c r="G275" i="26" s="1"/>
  <c r="G274" i="26" s="1"/>
  <c r="F21" i="26"/>
  <c r="F275" i="26" s="1"/>
  <c r="F274" i="26" s="1"/>
  <c r="E21" i="26"/>
  <c r="E275" i="26" s="1"/>
  <c r="E274" i="26" s="1"/>
  <c r="D21" i="26"/>
  <c r="D275" i="26" s="1"/>
  <c r="D274" i="26" s="1"/>
  <c r="K20" i="26"/>
  <c r="J20" i="26"/>
  <c r="I20" i="26"/>
  <c r="G20" i="26"/>
  <c r="F20" i="26"/>
  <c r="E20" i="26"/>
  <c r="D20" i="26"/>
  <c r="H284" i="25"/>
  <c r="C284" i="25"/>
  <c r="H283" i="25"/>
  <c r="C283" i="25"/>
  <c r="H282" i="25"/>
  <c r="C282" i="25"/>
  <c r="H281" i="25"/>
  <c r="C281" i="25"/>
  <c r="H280" i="25"/>
  <c r="C280" i="25"/>
  <c r="H279" i="25"/>
  <c r="C279" i="25"/>
  <c r="H278" i="25"/>
  <c r="C278" i="25"/>
  <c r="H277" i="25"/>
  <c r="C277" i="25"/>
  <c r="L276" i="25"/>
  <c r="K276" i="25"/>
  <c r="J276" i="25"/>
  <c r="I276" i="25"/>
  <c r="H276" i="25"/>
  <c r="G276" i="25"/>
  <c r="F276" i="25"/>
  <c r="E276" i="25"/>
  <c r="D276" i="25"/>
  <c r="C276" i="25"/>
  <c r="H271" i="25"/>
  <c r="C271" i="25"/>
  <c r="H270" i="25"/>
  <c r="C270" i="25"/>
  <c r="L269" i="25"/>
  <c r="K269" i="25"/>
  <c r="J269" i="25"/>
  <c r="I269" i="25"/>
  <c r="H269" i="25"/>
  <c r="G269" i="25"/>
  <c r="F269" i="25"/>
  <c r="E269" i="25"/>
  <c r="D269" i="25"/>
  <c r="C269" i="25" s="1"/>
  <c r="H268" i="25"/>
  <c r="C268" i="25"/>
  <c r="L267" i="25"/>
  <c r="L266" i="25" s="1"/>
  <c r="L265" i="25" s="1"/>
  <c r="K267" i="25"/>
  <c r="J267" i="25"/>
  <c r="I267" i="25"/>
  <c r="H267" i="25" s="1"/>
  <c r="G267" i="25"/>
  <c r="G266" i="25" s="1"/>
  <c r="G265" i="25" s="1"/>
  <c r="F267" i="25"/>
  <c r="E267" i="25"/>
  <c r="D267" i="25"/>
  <c r="C267" i="25" s="1"/>
  <c r="K266" i="25"/>
  <c r="J266" i="25"/>
  <c r="I266" i="25"/>
  <c r="F266" i="25"/>
  <c r="E266" i="25"/>
  <c r="D266" i="25"/>
  <c r="K265" i="25"/>
  <c r="J265" i="25"/>
  <c r="F265" i="25"/>
  <c r="E265" i="25"/>
  <c r="H264" i="25"/>
  <c r="C264" i="25"/>
  <c r="L263" i="25"/>
  <c r="K263" i="25"/>
  <c r="J263" i="25"/>
  <c r="I263" i="25"/>
  <c r="H263" i="25"/>
  <c r="G263" i="25"/>
  <c r="F263" i="25"/>
  <c r="E263" i="25"/>
  <c r="D263" i="25"/>
  <c r="C263" i="25" s="1"/>
  <c r="H262" i="25"/>
  <c r="C262" i="25"/>
  <c r="H261" i="25"/>
  <c r="C261" i="25"/>
  <c r="H260" i="25"/>
  <c r="C260" i="25"/>
  <c r="H259" i="25"/>
  <c r="C259" i="25"/>
  <c r="H258" i="25"/>
  <c r="C258" i="25"/>
  <c r="L257" i="25"/>
  <c r="K257" i="25"/>
  <c r="J257" i="25"/>
  <c r="J253" i="25" s="1"/>
  <c r="I257" i="25"/>
  <c r="H257" i="25"/>
  <c r="G257" i="25"/>
  <c r="F257" i="25"/>
  <c r="E257" i="25"/>
  <c r="D257" i="25"/>
  <c r="C257" i="25" s="1"/>
  <c r="H256" i="25"/>
  <c r="C256" i="25"/>
  <c r="H255" i="25"/>
  <c r="C255" i="25"/>
  <c r="H254" i="25"/>
  <c r="C254" i="25"/>
  <c r="L253" i="25"/>
  <c r="K253" i="25"/>
  <c r="K252" i="25" s="1"/>
  <c r="I253" i="25"/>
  <c r="G253" i="25"/>
  <c r="F253" i="25"/>
  <c r="E253" i="25"/>
  <c r="D253" i="25"/>
  <c r="C253" i="25" s="1"/>
  <c r="L252" i="25"/>
  <c r="I252" i="25"/>
  <c r="G252" i="25"/>
  <c r="F252" i="25"/>
  <c r="E252" i="25"/>
  <c r="D252" i="25"/>
  <c r="H251" i="25"/>
  <c r="C251" i="25"/>
  <c r="L250" i="25"/>
  <c r="K250" i="25"/>
  <c r="J250" i="25"/>
  <c r="H250" i="25" s="1"/>
  <c r="I250" i="25"/>
  <c r="G250" i="25"/>
  <c r="F250" i="25"/>
  <c r="E250" i="25"/>
  <c r="D250" i="25"/>
  <c r="H249" i="25"/>
  <c r="C249" i="25"/>
  <c r="H248" i="25"/>
  <c r="C248" i="25"/>
  <c r="H247" i="25"/>
  <c r="C247" i="25"/>
  <c r="H246" i="25"/>
  <c r="C246" i="25"/>
  <c r="L245" i="25"/>
  <c r="K245" i="25"/>
  <c r="H245" i="25" s="1"/>
  <c r="J245" i="25"/>
  <c r="I245" i="25"/>
  <c r="G245" i="25"/>
  <c r="F245" i="25"/>
  <c r="E245" i="25"/>
  <c r="D245" i="25"/>
  <c r="C245" i="25"/>
  <c r="H244" i="25"/>
  <c r="C244" i="25"/>
  <c r="H243" i="25"/>
  <c r="C243" i="25"/>
  <c r="H242" i="25"/>
  <c r="C242" i="25"/>
  <c r="L241" i="25"/>
  <c r="K241" i="25"/>
  <c r="J241" i="25"/>
  <c r="I241" i="25"/>
  <c r="G241" i="25"/>
  <c r="F241" i="25"/>
  <c r="C241" i="25" s="1"/>
  <c r="E241" i="25"/>
  <c r="D241" i="25"/>
  <c r="L240" i="25"/>
  <c r="K240" i="25"/>
  <c r="J240" i="25"/>
  <c r="I240" i="25"/>
  <c r="H240" i="25"/>
  <c r="G240" i="25"/>
  <c r="F240" i="25"/>
  <c r="E240" i="25"/>
  <c r="D240" i="25"/>
  <c r="C240" i="25" s="1"/>
  <c r="H239" i="25"/>
  <c r="C239" i="25"/>
  <c r="H238" i="25"/>
  <c r="C238" i="25"/>
  <c r="H237" i="25"/>
  <c r="C237" i="25"/>
  <c r="H236" i="25"/>
  <c r="C236" i="25"/>
  <c r="H235" i="25"/>
  <c r="C235" i="25"/>
  <c r="H234" i="25"/>
  <c r="C234" i="25"/>
  <c r="L233" i="25"/>
  <c r="K233" i="25"/>
  <c r="J233" i="25"/>
  <c r="I233" i="25"/>
  <c r="H233" i="25" s="1"/>
  <c r="G233" i="25"/>
  <c r="F233" i="25"/>
  <c r="E233" i="25"/>
  <c r="D233" i="25"/>
  <c r="C233" i="25" s="1"/>
  <c r="L232" i="25"/>
  <c r="K232" i="25"/>
  <c r="J232" i="25"/>
  <c r="I232" i="25"/>
  <c r="H232" i="25" s="1"/>
  <c r="G232" i="25"/>
  <c r="F232" i="25"/>
  <c r="E232" i="25"/>
  <c r="D232" i="25"/>
  <c r="C232" i="25" s="1"/>
  <c r="H231" i="25"/>
  <c r="C231" i="25"/>
  <c r="H230" i="25"/>
  <c r="C230" i="25"/>
  <c r="H229" i="25"/>
  <c r="C229" i="25"/>
  <c r="H228" i="25"/>
  <c r="C228" i="25"/>
  <c r="L227" i="25"/>
  <c r="K227" i="25"/>
  <c r="J227" i="25"/>
  <c r="H227" i="25" s="1"/>
  <c r="I227" i="25"/>
  <c r="G227" i="25"/>
  <c r="F227" i="25"/>
  <c r="E227" i="25"/>
  <c r="C227" i="25" s="1"/>
  <c r="D227" i="25"/>
  <c r="H226" i="25"/>
  <c r="C226" i="25"/>
  <c r="H225" i="25"/>
  <c r="C225" i="25"/>
  <c r="H224" i="25"/>
  <c r="C224" i="25"/>
  <c r="H223" i="25"/>
  <c r="C223" i="25"/>
  <c r="H222" i="25"/>
  <c r="C222" i="25"/>
  <c r="H221" i="25"/>
  <c r="C221" i="25"/>
  <c r="H220" i="25"/>
  <c r="C220" i="25"/>
  <c r="L219" i="25"/>
  <c r="K219" i="25"/>
  <c r="J219" i="25"/>
  <c r="I219" i="25"/>
  <c r="H219" i="25" s="1"/>
  <c r="G219" i="25"/>
  <c r="F219" i="25"/>
  <c r="E219" i="25"/>
  <c r="D219" i="25"/>
  <c r="C219" i="25"/>
  <c r="H218" i="25"/>
  <c r="C218" i="25"/>
  <c r="H217" i="25"/>
  <c r="C217" i="25"/>
  <c r="L216" i="25"/>
  <c r="K216" i="25"/>
  <c r="J216" i="25"/>
  <c r="I216" i="25"/>
  <c r="H216" i="25" s="1"/>
  <c r="G216" i="25"/>
  <c r="F216" i="25"/>
  <c r="E216" i="25"/>
  <c r="D216" i="25"/>
  <c r="C216" i="25" s="1"/>
  <c r="H215" i="25"/>
  <c r="C215" i="25"/>
  <c r="L214" i="25"/>
  <c r="K214" i="25"/>
  <c r="J214" i="25"/>
  <c r="I214" i="25"/>
  <c r="H214" i="25" s="1"/>
  <c r="G214" i="25"/>
  <c r="F214" i="25"/>
  <c r="E214" i="25"/>
  <c r="D214" i="25"/>
  <c r="H213" i="25"/>
  <c r="C213" i="25"/>
  <c r="L212" i="25"/>
  <c r="K212" i="25"/>
  <c r="J212" i="25"/>
  <c r="I212" i="25"/>
  <c r="G212" i="25"/>
  <c r="F212" i="25"/>
  <c r="E212" i="25"/>
  <c r="C212" i="25" s="1"/>
  <c r="D212" i="25"/>
  <c r="L211" i="25"/>
  <c r="K211" i="25"/>
  <c r="J211" i="25"/>
  <c r="I211" i="25"/>
  <c r="H211" i="25" s="1"/>
  <c r="G211" i="25"/>
  <c r="F211" i="25"/>
  <c r="E211" i="25"/>
  <c r="D211" i="25"/>
  <c r="C211" i="25" s="1"/>
  <c r="H210" i="25"/>
  <c r="C210" i="25"/>
  <c r="H209" i="25"/>
  <c r="C209" i="25"/>
  <c r="L208" i="25"/>
  <c r="K208" i="25"/>
  <c r="J208" i="25"/>
  <c r="I208" i="25"/>
  <c r="H208" i="25"/>
  <c r="G208" i="25"/>
  <c r="F208" i="25"/>
  <c r="E208" i="25"/>
  <c r="D208" i="25"/>
  <c r="C208" i="25" s="1"/>
  <c r="H207" i="25"/>
  <c r="C207" i="25"/>
  <c r="H206" i="25"/>
  <c r="C206" i="25"/>
  <c r="H205" i="25"/>
  <c r="C205" i="25"/>
  <c r="H204" i="25"/>
  <c r="C204" i="25"/>
  <c r="H203" i="25"/>
  <c r="C203" i="25"/>
  <c r="H202" i="25"/>
  <c r="C202" i="25"/>
  <c r="H201" i="25"/>
  <c r="C201" i="25"/>
  <c r="H200" i="25"/>
  <c r="C200" i="25"/>
  <c r="L199" i="25"/>
  <c r="K199" i="25"/>
  <c r="J199" i="25"/>
  <c r="H199" i="25" s="1"/>
  <c r="I199" i="25"/>
  <c r="G199" i="25"/>
  <c r="F199" i="25"/>
  <c r="E199" i="25"/>
  <c r="D199" i="25"/>
  <c r="C199" i="25" s="1"/>
  <c r="H198" i="25"/>
  <c r="C198" i="25"/>
  <c r="H197" i="25"/>
  <c r="C197" i="25"/>
  <c r="H196" i="25"/>
  <c r="C196" i="25"/>
  <c r="H195" i="25"/>
  <c r="C195" i="25"/>
  <c r="H194" i="25"/>
  <c r="C194" i="25"/>
  <c r="H193" i="25"/>
  <c r="C193" i="25"/>
  <c r="H192" i="25"/>
  <c r="C192" i="25"/>
  <c r="H191" i="25"/>
  <c r="C191" i="25"/>
  <c r="H190" i="25"/>
  <c r="C190" i="25"/>
  <c r="H189" i="25"/>
  <c r="C189" i="25"/>
  <c r="L188" i="25"/>
  <c r="K188" i="25"/>
  <c r="J188" i="25"/>
  <c r="I188" i="25"/>
  <c r="H188" i="25" s="1"/>
  <c r="G188" i="25"/>
  <c r="F188" i="25"/>
  <c r="E188" i="25"/>
  <c r="D188" i="25"/>
  <c r="C188" i="25" s="1"/>
  <c r="L187" i="25"/>
  <c r="K187" i="25"/>
  <c r="J187" i="25"/>
  <c r="I187" i="25"/>
  <c r="G187" i="25"/>
  <c r="F187" i="25"/>
  <c r="E187" i="25"/>
  <c r="D187" i="25"/>
  <c r="C187" i="25" s="1"/>
  <c r="H186" i="25"/>
  <c r="C186" i="25"/>
  <c r="H185" i="25"/>
  <c r="C185" i="25"/>
  <c r="H184" i="25"/>
  <c r="C184" i="25"/>
  <c r="L183" i="25"/>
  <c r="K183" i="25"/>
  <c r="J183" i="25"/>
  <c r="I183" i="25"/>
  <c r="I182" i="25" s="1"/>
  <c r="G183" i="25"/>
  <c r="G182" i="25" s="1"/>
  <c r="G181" i="25" s="1"/>
  <c r="F183" i="25"/>
  <c r="E183" i="25"/>
  <c r="D183" i="25"/>
  <c r="L182" i="25"/>
  <c r="J182" i="25"/>
  <c r="F182" i="25"/>
  <c r="E182" i="25"/>
  <c r="E181" i="25" s="1"/>
  <c r="D182" i="25"/>
  <c r="F181" i="25"/>
  <c r="H180" i="25"/>
  <c r="C180" i="25"/>
  <c r="L179" i="25"/>
  <c r="K179" i="25"/>
  <c r="J179" i="25"/>
  <c r="I179" i="25"/>
  <c r="H179" i="25" s="1"/>
  <c r="G179" i="25"/>
  <c r="F179" i="25"/>
  <c r="E179" i="25"/>
  <c r="E178" i="25" s="1"/>
  <c r="E174" i="25" s="1"/>
  <c r="D179" i="25"/>
  <c r="L178" i="25"/>
  <c r="K178" i="25"/>
  <c r="J178" i="25"/>
  <c r="G178" i="25"/>
  <c r="F178" i="25"/>
  <c r="D178" i="25"/>
  <c r="H177" i="25"/>
  <c r="C177" i="25"/>
  <c r="H176" i="25"/>
  <c r="C176" i="25"/>
  <c r="L175" i="25"/>
  <c r="K175" i="25"/>
  <c r="K174" i="25" s="1"/>
  <c r="K52" i="25" s="1"/>
  <c r="J175" i="25"/>
  <c r="I175" i="25"/>
  <c r="H175" i="25"/>
  <c r="G175" i="25"/>
  <c r="G174" i="25" s="1"/>
  <c r="F175" i="25"/>
  <c r="E175" i="25"/>
  <c r="D175" i="25"/>
  <c r="C175" i="25" s="1"/>
  <c r="L174" i="25"/>
  <c r="J174" i="25"/>
  <c r="F174" i="25"/>
  <c r="D174" i="25"/>
  <c r="C174" i="25" s="1"/>
  <c r="H173" i="25"/>
  <c r="C173" i="25"/>
  <c r="H172" i="25"/>
  <c r="C172" i="25"/>
  <c r="L171" i="25"/>
  <c r="K171" i="25"/>
  <c r="J171" i="25"/>
  <c r="H171" i="25" s="1"/>
  <c r="I171" i="25"/>
  <c r="G171" i="25"/>
  <c r="F171" i="25"/>
  <c r="E171" i="25"/>
  <c r="D171" i="25"/>
  <c r="C171" i="25"/>
  <c r="H170" i="25"/>
  <c r="C170" i="25"/>
  <c r="H169" i="25"/>
  <c r="C169" i="25"/>
  <c r="H168" i="25"/>
  <c r="C168" i="25"/>
  <c r="H167" i="25"/>
  <c r="C167" i="25"/>
  <c r="L166" i="25"/>
  <c r="K166" i="25"/>
  <c r="J166" i="25"/>
  <c r="I166" i="25"/>
  <c r="H166" i="25" s="1"/>
  <c r="G166" i="25"/>
  <c r="F166" i="25"/>
  <c r="E166" i="25"/>
  <c r="D166" i="25"/>
  <c r="C166" i="25" s="1"/>
  <c r="H165" i="25"/>
  <c r="C165" i="25"/>
  <c r="H164" i="25"/>
  <c r="C164" i="25"/>
  <c r="H163" i="25"/>
  <c r="C163" i="25"/>
  <c r="L162" i="25"/>
  <c r="K162" i="25"/>
  <c r="J162" i="25"/>
  <c r="I162" i="25"/>
  <c r="H162" i="25" s="1"/>
  <c r="G162" i="25"/>
  <c r="G161" i="25" s="1"/>
  <c r="G160" i="25" s="1"/>
  <c r="G52" i="25" s="1"/>
  <c r="F162" i="25"/>
  <c r="E162" i="25"/>
  <c r="D162" i="25"/>
  <c r="D161" i="25" s="1"/>
  <c r="L161" i="25"/>
  <c r="L160" i="25" s="1"/>
  <c r="L52" i="25" s="1"/>
  <c r="K161" i="25"/>
  <c r="J161" i="25"/>
  <c r="I161" i="25"/>
  <c r="H161" i="25" s="1"/>
  <c r="F161" i="25"/>
  <c r="E161" i="25"/>
  <c r="K160" i="25"/>
  <c r="J160" i="25"/>
  <c r="I160" i="25"/>
  <c r="H160" i="25" s="1"/>
  <c r="F160" i="25"/>
  <c r="E160" i="25"/>
  <c r="H159" i="25"/>
  <c r="C159" i="25"/>
  <c r="H158" i="25"/>
  <c r="C158" i="25"/>
  <c r="H157" i="25"/>
  <c r="C157" i="25"/>
  <c r="H156" i="25"/>
  <c r="C156" i="25"/>
  <c r="H155" i="25"/>
  <c r="C155" i="25"/>
  <c r="H154" i="25"/>
  <c r="C154" i="25"/>
  <c r="L153" i="25"/>
  <c r="K153" i="25"/>
  <c r="J153" i="25"/>
  <c r="H153" i="25" s="1"/>
  <c r="I153" i="25"/>
  <c r="G153" i="25"/>
  <c r="F153" i="25"/>
  <c r="F152" i="25" s="1"/>
  <c r="F75" i="25" s="1"/>
  <c r="E153" i="25"/>
  <c r="D153" i="25"/>
  <c r="L152" i="25"/>
  <c r="K152" i="25"/>
  <c r="I152" i="25"/>
  <c r="G152" i="25"/>
  <c r="E152" i="25"/>
  <c r="D152" i="25"/>
  <c r="H151" i="25"/>
  <c r="C151" i="25"/>
  <c r="H150" i="25"/>
  <c r="C150" i="25"/>
  <c r="H149" i="25"/>
  <c r="C149" i="25"/>
  <c r="H148" i="25"/>
  <c r="C148" i="25"/>
  <c r="L147" i="25"/>
  <c r="K147" i="25"/>
  <c r="J147" i="25"/>
  <c r="I147" i="25"/>
  <c r="H147" i="25" s="1"/>
  <c r="G147" i="25"/>
  <c r="F147" i="25"/>
  <c r="E147" i="25"/>
  <c r="D147" i="25"/>
  <c r="H146" i="25"/>
  <c r="C146" i="25"/>
  <c r="H145" i="25"/>
  <c r="C145" i="25"/>
  <c r="H144" i="25"/>
  <c r="C144" i="25"/>
  <c r="H143" i="25"/>
  <c r="C143" i="25"/>
  <c r="H142" i="25"/>
  <c r="C142" i="25"/>
  <c r="H141" i="25"/>
  <c r="C141" i="25"/>
  <c r="H140" i="25"/>
  <c r="C140" i="25"/>
  <c r="H139" i="25"/>
  <c r="C139" i="25"/>
  <c r="L138" i="25"/>
  <c r="K138" i="25"/>
  <c r="J138" i="25"/>
  <c r="I138" i="25"/>
  <c r="H138" i="25" s="1"/>
  <c r="G138" i="25"/>
  <c r="F138" i="25"/>
  <c r="E138" i="25"/>
  <c r="D138" i="25"/>
  <c r="H137" i="25"/>
  <c r="C137" i="25"/>
  <c r="H136" i="25"/>
  <c r="C136" i="25"/>
  <c r="H135" i="25"/>
  <c r="C135" i="25"/>
  <c r="L134" i="25"/>
  <c r="K134" i="25"/>
  <c r="J134" i="25"/>
  <c r="I134" i="25"/>
  <c r="G134" i="25"/>
  <c r="F134" i="25"/>
  <c r="E134" i="25"/>
  <c r="D134" i="25"/>
  <c r="H133" i="25"/>
  <c r="C133" i="25"/>
  <c r="H132" i="25"/>
  <c r="C132" i="25"/>
  <c r="L131" i="25"/>
  <c r="K131" i="25"/>
  <c r="J131" i="25"/>
  <c r="I131" i="25"/>
  <c r="G131" i="25"/>
  <c r="F131" i="25"/>
  <c r="E131" i="25"/>
  <c r="D131" i="25"/>
  <c r="C131" i="25"/>
  <c r="H130" i="25"/>
  <c r="C130" i="25"/>
  <c r="H129" i="25"/>
  <c r="C129" i="25"/>
  <c r="H128" i="25"/>
  <c r="C128" i="25"/>
  <c r="H127" i="25"/>
  <c r="C127" i="25"/>
  <c r="L126" i="25"/>
  <c r="K126" i="25"/>
  <c r="J126" i="25"/>
  <c r="I126" i="25"/>
  <c r="H126" i="25" s="1"/>
  <c r="G126" i="25"/>
  <c r="F126" i="25"/>
  <c r="E126" i="25"/>
  <c r="D126" i="25"/>
  <c r="C126" i="25" s="1"/>
  <c r="H125" i="25"/>
  <c r="C125" i="25"/>
  <c r="H124" i="25"/>
  <c r="C124" i="25"/>
  <c r="H123" i="25"/>
  <c r="C123" i="25"/>
  <c r="H122" i="25"/>
  <c r="C122" i="25"/>
  <c r="L121" i="25"/>
  <c r="K121" i="25"/>
  <c r="J121" i="25"/>
  <c r="I121" i="25"/>
  <c r="H121" i="25" s="1"/>
  <c r="G121" i="25"/>
  <c r="F121" i="25"/>
  <c r="E121" i="25"/>
  <c r="D121" i="25"/>
  <c r="L120" i="25"/>
  <c r="K120" i="25"/>
  <c r="J120" i="25"/>
  <c r="I120" i="25"/>
  <c r="H120" i="25" s="1"/>
  <c r="G120" i="25"/>
  <c r="F120" i="25"/>
  <c r="E120" i="25"/>
  <c r="D120" i="25"/>
  <c r="H119" i="25"/>
  <c r="C119" i="25"/>
  <c r="H118" i="25"/>
  <c r="C118" i="25"/>
  <c r="H117" i="25"/>
  <c r="C117" i="25"/>
  <c r="H116" i="25"/>
  <c r="C116" i="25"/>
  <c r="H115" i="25"/>
  <c r="C115" i="25"/>
  <c r="L114" i="25"/>
  <c r="K114" i="25"/>
  <c r="J114" i="25"/>
  <c r="I114" i="25"/>
  <c r="H114" i="25"/>
  <c r="G114" i="25"/>
  <c r="F114" i="25"/>
  <c r="E114" i="25"/>
  <c r="D114" i="25"/>
  <c r="C114" i="25" s="1"/>
  <c r="H113" i="25"/>
  <c r="C113" i="25"/>
  <c r="H112" i="25"/>
  <c r="C112" i="25"/>
  <c r="H111" i="25"/>
  <c r="C111" i="25"/>
  <c r="H110" i="25"/>
  <c r="C110" i="25"/>
  <c r="H109" i="25"/>
  <c r="C109" i="25"/>
  <c r="L108" i="25"/>
  <c r="K108" i="25"/>
  <c r="J108" i="25"/>
  <c r="I108" i="25"/>
  <c r="G108" i="25"/>
  <c r="F108" i="25"/>
  <c r="E108" i="25"/>
  <c r="D108" i="25"/>
  <c r="H107" i="25"/>
  <c r="C107" i="25"/>
  <c r="H106" i="25"/>
  <c r="C106" i="25"/>
  <c r="H105" i="25"/>
  <c r="C105" i="25"/>
  <c r="H104" i="25"/>
  <c r="C104" i="25"/>
  <c r="H103" i="25"/>
  <c r="C103" i="25"/>
  <c r="H102" i="25"/>
  <c r="C102" i="25"/>
  <c r="H101" i="25"/>
  <c r="C101" i="25"/>
  <c r="H100" i="25"/>
  <c r="C100" i="25"/>
  <c r="L99" i="25"/>
  <c r="K99" i="25"/>
  <c r="J99" i="25"/>
  <c r="I99" i="25"/>
  <c r="H99" i="25" s="1"/>
  <c r="G99" i="25"/>
  <c r="F99" i="25"/>
  <c r="E99" i="25"/>
  <c r="D99" i="25"/>
  <c r="H98" i="25"/>
  <c r="C98" i="25"/>
  <c r="H97" i="25"/>
  <c r="C97" i="25"/>
  <c r="H96" i="25"/>
  <c r="C96" i="25"/>
  <c r="H95" i="25"/>
  <c r="C95" i="25"/>
  <c r="H94" i="25"/>
  <c r="C94" i="25"/>
  <c r="H93" i="25"/>
  <c r="C93" i="25"/>
  <c r="H92" i="25"/>
  <c r="C92" i="25"/>
  <c r="L91" i="25"/>
  <c r="K91" i="25"/>
  <c r="J91" i="25"/>
  <c r="I91" i="25"/>
  <c r="G91" i="25"/>
  <c r="F91" i="25"/>
  <c r="C91" i="25" s="1"/>
  <c r="E91" i="25"/>
  <c r="D91" i="25"/>
  <c r="H90" i="25"/>
  <c r="C90" i="25"/>
  <c r="H89" i="25"/>
  <c r="C89" i="25"/>
  <c r="H88" i="25"/>
  <c r="C88" i="25"/>
  <c r="H87" i="25"/>
  <c r="C87" i="25"/>
  <c r="H86" i="25"/>
  <c r="C86" i="25"/>
  <c r="L85" i="25"/>
  <c r="K85" i="25"/>
  <c r="J85" i="25"/>
  <c r="I85" i="25"/>
  <c r="G85" i="25"/>
  <c r="F85" i="25"/>
  <c r="E85" i="25"/>
  <c r="D85" i="25"/>
  <c r="C85" i="25" s="1"/>
  <c r="H84" i="25"/>
  <c r="C84" i="25"/>
  <c r="L83" i="25"/>
  <c r="K83" i="25"/>
  <c r="J83" i="25"/>
  <c r="I83" i="25"/>
  <c r="G83" i="25"/>
  <c r="F83" i="25"/>
  <c r="E83" i="25"/>
  <c r="D83" i="25"/>
  <c r="C83" i="25" s="1"/>
  <c r="H82" i="25"/>
  <c r="C82" i="25"/>
  <c r="H81" i="25"/>
  <c r="C81" i="25"/>
  <c r="L80" i="25"/>
  <c r="K80" i="25"/>
  <c r="J80" i="25"/>
  <c r="I80" i="25"/>
  <c r="H80" i="25" s="1"/>
  <c r="G80" i="25"/>
  <c r="F80" i="25"/>
  <c r="E80" i="25"/>
  <c r="D80" i="25"/>
  <c r="C80" i="25" s="1"/>
  <c r="H79" i="25"/>
  <c r="C79" i="25"/>
  <c r="H78" i="25"/>
  <c r="C78" i="25"/>
  <c r="L77" i="25"/>
  <c r="K77" i="25"/>
  <c r="J77" i="25"/>
  <c r="I77" i="25"/>
  <c r="G77" i="25"/>
  <c r="F77" i="25"/>
  <c r="E77" i="25"/>
  <c r="D77" i="25"/>
  <c r="C77" i="25" s="1"/>
  <c r="L76" i="25"/>
  <c r="K76" i="25"/>
  <c r="J76" i="25"/>
  <c r="I76" i="25"/>
  <c r="G76" i="25"/>
  <c r="F76" i="25"/>
  <c r="E76" i="25"/>
  <c r="D76" i="25"/>
  <c r="C76" i="25" s="1"/>
  <c r="L75" i="25"/>
  <c r="K75" i="25"/>
  <c r="I75" i="25"/>
  <c r="G75" i="25"/>
  <c r="E75" i="25"/>
  <c r="D75" i="25"/>
  <c r="H74" i="25"/>
  <c r="C74" i="25"/>
  <c r="H73" i="25"/>
  <c r="C73" i="25"/>
  <c r="H72" i="25"/>
  <c r="C72" i="25"/>
  <c r="H71" i="25"/>
  <c r="C71" i="25"/>
  <c r="H70" i="25"/>
  <c r="C70" i="25"/>
  <c r="L69" i="25"/>
  <c r="K69" i="25"/>
  <c r="J69" i="25"/>
  <c r="I69" i="25"/>
  <c r="G69" i="25"/>
  <c r="F69" i="25"/>
  <c r="E69" i="25"/>
  <c r="E67" i="25" s="1"/>
  <c r="D69" i="25"/>
  <c r="C69" i="25" s="1"/>
  <c r="H68" i="25"/>
  <c r="C68" i="25"/>
  <c r="L67" i="25"/>
  <c r="K67" i="25"/>
  <c r="J67" i="25"/>
  <c r="I67" i="25"/>
  <c r="H67" i="25" s="1"/>
  <c r="G67" i="25"/>
  <c r="F67" i="25"/>
  <c r="D67" i="25"/>
  <c r="C67" i="25" s="1"/>
  <c r="H66" i="25"/>
  <c r="C66" i="25"/>
  <c r="H65" i="25"/>
  <c r="C65" i="25"/>
  <c r="H64" i="25"/>
  <c r="C64" i="25"/>
  <c r="H63" i="25"/>
  <c r="C63" i="25"/>
  <c r="H62" i="25"/>
  <c r="C62" i="25"/>
  <c r="H61" i="25"/>
  <c r="C61" i="25"/>
  <c r="H60" i="25"/>
  <c r="C60" i="25"/>
  <c r="H59" i="25"/>
  <c r="C59" i="25"/>
  <c r="L58" i="25"/>
  <c r="K58" i="25"/>
  <c r="J58" i="25"/>
  <c r="I58" i="25"/>
  <c r="H58" i="25" s="1"/>
  <c r="G58" i="25"/>
  <c r="F58" i="25"/>
  <c r="E58" i="25"/>
  <c r="D58" i="25"/>
  <c r="C58" i="25" s="1"/>
  <c r="H57" i="25"/>
  <c r="C57" i="25"/>
  <c r="H56" i="25"/>
  <c r="C56" i="25"/>
  <c r="L55" i="25"/>
  <c r="K55" i="25"/>
  <c r="J55" i="25"/>
  <c r="I55" i="25"/>
  <c r="H55" i="25" s="1"/>
  <c r="G55" i="25"/>
  <c r="F55" i="25"/>
  <c r="E55" i="25"/>
  <c r="E54" i="25" s="1"/>
  <c r="E53" i="25" s="1"/>
  <c r="E52" i="25" s="1"/>
  <c r="E51" i="25" s="1"/>
  <c r="D55" i="25"/>
  <c r="C55" i="25" s="1"/>
  <c r="L54" i="25"/>
  <c r="K54" i="25"/>
  <c r="J54" i="25"/>
  <c r="G54" i="25"/>
  <c r="F54" i="25"/>
  <c r="F53" i="25" s="1"/>
  <c r="F52" i="25" s="1"/>
  <c r="F51" i="25" s="1"/>
  <c r="F50" i="25" s="1"/>
  <c r="L53" i="25"/>
  <c r="K53" i="25"/>
  <c r="J53" i="25"/>
  <c r="G53" i="25"/>
  <c r="H47" i="25"/>
  <c r="C47" i="25"/>
  <c r="H46" i="25"/>
  <c r="C46" i="25"/>
  <c r="L45" i="25"/>
  <c r="G45" i="25"/>
  <c r="H44" i="25"/>
  <c r="C44" i="25"/>
  <c r="K43" i="25"/>
  <c r="J43" i="25"/>
  <c r="I43" i="25"/>
  <c r="H43" i="25" s="1"/>
  <c r="F43" i="25"/>
  <c r="E43" i="25"/>
  <c r="D43" i="25"/>
  <c r="H42" i="25"/>
  <c r="C42" i="25"/>
  <c r="I41" i="25"/>
  <c r="H41" i="25" s="1"/>
  <c r="D41" i="25"/>
  <c r="C41" i="25"/>
  <c r="H40" i="25"/>
  <c r="C40" i="25"/>
  <c r="H39" i="25"/>
  <c r="C39" i="25"/>
  <c r="H38" i="25"/>
  <c r="C38" i="25"/>
  <c r="H37" i="25"/>
  <c r="C37" i="25"/>
  <c r="K36" i="25"/>
  <c r="H36" i="25" s="1"/>
  <c r="F36" i="25"/>
  <c r="C36" i="25" s="1"/>
  <c r="H35" i="25"/>
  <c r="C35" i="25"/>
  <c r="H34" i="25"/>
  <c r="C34" i="25"/>
  <c r="K33" i="25"/>
  <c r="H33" i="25" s="1"/>
  <c r="F33" i="25"/>
  <c r="C33" i="25" s="1"/>
  <c r="H32" i="25"/>
  <c r="C32" i="25"/>
  <c r="K31" i="25"/>
  <c r="H31" i="25" s="1"/>
  <c r="F31" i="25"/>
  <c r="C31" i="25" s="1"/>
  <c r="H30" i="25"/>
  <c r="C30" i="25"/>
  <c r="H29" i="25"/>
  <c r="C29" i="25"/>
  <c r="H28" i="25"/>
  <c r="C28" i="25"/>
  <c r="K27" i="25"/>
  <c r="H27" i="25" s="1"/>
  <c r="F27" i="25"/>
  <c r="C27" i="25" s="1"/>
  <c r="K26" i="25"/>
  <c r="H25" i="25"/>
  <c r="C25" i="25"/>
  <c r="H24" i="25"/>
  <c r="C24" i="25"/>
  <c r="H23" i="25"/>
  <c r="C23" i="25"/>
  <c r="H22" i="25"/>
  <c r="C22" i="25"/>
  <c r="L21" i="25"/>
  <c r="L275" i="25" s="1"/>
  <c r="L274" i="25" s="1"/>
  <c r="K21" i="25"/>
  <c r="K275" i="25" s="1"/>
  <c r="K274" i="25" s="1"/>
  <c r="J21" i="25"/>
  <c r="J275" i="25" s="1"/>
  <c r="J274" i="25" s="1"/>
  <c r="I21" i="25"/>
  <c r="I275" i="25" s="1"/>
  <c r="I274" i="25" s="1"/>
  <c r="H21" i="25"/>
  <c r="H275" i="25" s="1"/>
  <c r="H274" i="25" s="1"/>
  <c r="G21" i="25"/>
  <c r="G275" i="25" s="1"/>
  <c r="G274" i="25" s="1"/>
  <c r="F21" i="25"/>
  <c r="F275" i="25" s="1"/>
  <c r="F274" i="25" s="1"/>
  <c r="E21" i="25"/>
  <c r="E275" i="25" s="1"/>
  <c r="E274" i="25" s="1"/>
  <c r="D21" i="25"/>
  <c r="D275" i="25" s="1"/>
  <c r="D274" i="25" s="1"/>
  <c r="L20" i="25"/>
  <c r="K20" i="25"/>
  <c r="J20" i="25"/>
  <c r="I20" i="25"/>
  <c r="G20" i="25"/>
  <c r="E20" i="25"/>
  <c r="D20" i="25"/>
  <c r="H284" i="24"/>
  <c r="C284" i="24"/>
  <c r="H283" i="24"/>
  <c r="C283" i="24"/>
  <c r="H282" i="24"/>
  <c r="C282" i="24"/>
  <c r="H281" i="24"/>
  <c r="C281" i="24"/>
  <c r="H280" i="24"/>
  <c r="C280" i="24"/>
  <c r="H279" i="24"/>
  <c r="C279" i="24"/>
  <c r="H278" i="24"/>
  <c r="C278" i="24"/>
  <c r="H277" i="24"/>
  <c r="C277" i="24"/>
  <c r="L276" i="24"/>
  <c r="K276" i="24"/>
  <c r="J276" i="24"/>
  <c r="I276" i="24"/>
  <c r="H276" i="24"/>
  <c r="G276" i="24"/>
  <c r="F276" i="24"/>
  <c r="E276" i="24"/>
  <c r="D276" i="24"/>
  <c r="C276" i="24"/>
  <c r="H271" i="24"/>
  <c r="C271" i="24"/>
  <c r="H270" i="24"/>
  <c r="C270" i="24"/>
  <c r="L269" i="24"/>
  <c r="K269" i="24"/>
  <c r="J269" i="24"/>
  <c r="I269" i="24"/>
  <c r="G269" i="24"/>
  <c r="F269" i="24"/>
  <c r="E269" i="24"/>
  <c r="D269" i="24"/>
  <c r="H268" i="24"/>
  <c r="C268" i="24"/>
  <c r="L267" i="24"/>
  <c r="K267" i="24"/>
  <c r="K266" i="24" s="1"/>
  <c r="K265" i="24" s="1"/>
  <c r="J267" i="24"/>
  <c r="I267" i="24"/>
  <c r="G267" i="24"/>
  <c r="G266" i="24" s="1"/>
  <c r="G265" i="24" s="1"/>
  <c r="F267" i="24"/>
  <c r="F266" i="24" s="1"/>
  <c r="F265" i="24" s="1"/>
  <c r="E267" i="24"/>
  <c r="D267" i="24"/>
  <c r="L266" i="24"/>
  <c r="L265" i="24" s="1"/>
  <c r="I266" i="24"/>
  <c r="I265" i="24" s="1"/>
  <c r="E266" i="24"/>
  <c r="E265" i="24" s="1"/>
  <c r="D266" i="24"/>
  <c r="D265" i="24" s="1"/>
  <c r="H264" i="24"/>
  <c r="C264" i="24"/>
  <c r="L263" i="24"/>
  <c r="K263" i="24"/>
  <c r="J263" i="24"/>
  <c r="H263" i="24" s="1"/>
  <c r="I263" i="24"/>
  <c r="G263" i="24"/>
  <c r="F263" i="24"/>
  <c r="E263" i="24"/>
  <c r="E252" i="24" s="1"/>
  <c r="D263" i="24"/>
  <c r="H262" i="24"/>
  <c r="C262" i="24"/>
  <c r="H261" i="24"/>
  <c r="C261" i="24"/>
  <c r="H260" i="24"/>
  <c r="C260" i="24"/>
  <c r="H259" i="24"/>
  <c r="C259" i="24"/>
  <c r="H258" i="24"/>
  <c r="C258" i="24"/>
  <c r="L257" i="24"/>
  <c r="L253" i="24" s="1"/>
  <c r="L252" i="24" s="1"/>
  <c r="K257" i="24"/>
  <c r="K253" i="24" s="1"/>
  <c r="K252" i="24" s="1"/>
  <c r="J257" i="24"/>
  <c r="I257" i="24"/>
  <c r="G257" i="24"/>
  <c r="G253" i="24" s="1"/>
  <c r="G252" i="24" s="1"/>
  <c r="F257" i="24"/>
  <c r="E257" i="24"/>
  <c r="D257" i="24"/>
  <c r="H256" i="24"/>
  <c r="C256" i="24"/>
  <c r="H255" i="24"/>
  <c r="C255" i="24"/>
  <c r="H254" i="24"/>
  <c r="C254" i="24"/>
  <c r="J253" i="24"/>
  <c r="I253" i="24"/>
  <c r="F253" i="24"/>
  <c r="F252" i="24" s="1"/>
  <c r="E253" i="24"/>
  <c r="D253" i="24"/>
  <c r="I252" i="24"/>
  <c r="D252" i="24"/>
  <c r="H251" i="24"/>
  <c r="C251" i="24"/>
  <c r="L250" i="24"/>
  <c r="K250" i="24"/>
  <c r="J250" i="24"/>
  <c r="I250" i="24"/>
  <c r="H250" i="24" s="1"/>
  <c r="G250" i="24"/>
  <c r="F250" i="24"/>
  <c r="E250" i="24"/>
  <c r="D250" i="24"/>
  <c r="H249" i="24"/>
  <c r="C249" i="24"/>
  <c r="H248" i="24"/>
  <c r="C248" i="24"/>
  <c r="H247" i="24"/>
  <c r="C247" i="24"/>
  <c r="H246" i="24"/>
  <c r="C246" i="24"/>
  <c r="L245" i="24"/>
  <c r="K245" i="24"/>
  <c r="J245" i="24"/>
  <c r="I245" i="24"/>
  <c r="G245" i="24"/>
  <c r="F245" i="24"/>
  <c r="E245" i="24"/>
  <c r="E240" i="24" s="1"/>
  <c r="D245" i="24"/>
  <c r="D240" i="24" s="1"/>
  <c r="H244" i="24"/>
  <c r="C244" i="24"/>
  <c r="H243" i="24"/>
  <c r="C243" i="24"/>
  <c r="H242" i="24"/>
  <c r="C242" i="24"/>
  <c r="L241" i="24"/>
  <c r="K241" i="24"/>
  <c r="K240" i="24" s="1"/>
  <c r="J241" i="24"/>
  <c r="I241" i="24"/>
  <c r="G241" i="24"/>
  <c r="G240" i="24" s="1"/>
  <c r="F241" i="24"/>
  <c r="F240" i="24" s="1"/>
  <c r="E241" i="24"/>
  <c r="D241" i="24"/>
  <c r="L240" i="24"/>
  <c r="I240" i="24"/>
  <c r="H239" i="24"/>
  <c r="C239" i="24"/>
  <c r="H238" i="24"/>
  <c r="C238" i="24"/>
  <c r="H237" i="24"/>
  <c r="C237" i="24"/>
  <c r="H236" i="24"/>
  <c r="C236" i="24"/>
  <c r="H235" i="24"/>
  <c r="C235" i="24"/>
  <c r="H234" i="24"/>
  <c r="C234" i="24"/>
  <c r="L233" i="24"/>
  <c r="K233" i="24"/>
  <c r="K232" i="24" s="1"/>
  <c r="J233" i="24"/>
  <c r="I233" i="24"/>
  <c r="G233" i="24"/>
  <c r="G232" i="24" s="1"/>
  <c r="F233" i="24"/>
  <c r="F232" i="24" s="1"/>
  <c r="E233" i="24"/>
  <c r="D233" i="24"/>
  <c r="L232" i="24"/>
  <c r="I232" i="24"/>
  <c r="E232" i="24"/>
  <c r="D232" i="24"/>
  <c r="H231" i="24"/>
  <c r="C231" i="24"/>
  <c r="H230" i="24"/>
  <c r="C230" i="24"/>
  <c r="H229" i="24"/>
  <c r="C229" i="24"/>
  <c r="H228" i="24"/>
  <c r="C228" i="24"/>
  <c r="L227" i="24"/>
  <c r="K227" i="24"/>
  <c r="J227" i="24"/>
  <c r="I227" i="24"/>
  <c r="G227" i="24"/>
  <c r="F227" i="24"/>
  <c r="C227" i="24" s="1"/>
  <c r="E227" i="24"/>
  <c r="D227" i="24"/>
  <c r="H226" i="24"/>
  <c r="C226" i="24"/>
  <c r="H225" i="24"/>
  <c r="C225" i="24"/>
  <c r="H224" i="24"/>
  <c r="C224" i="24"/>
  <c r="H223" i="24"/>
  <c r="C223" i="24"/>
  <c r="H222" i="24"/>
  <c r="C222" i="24"/>
  <c r="H221" i="24"/>
  <c r="C221" i="24"/>
  <c r="H220" i="24"/>
  <c r="C220" i="24"/>
  <c r="L219" i="24"/>
  <c r="K219" i="24"/>
  <c r="J219" i="24"/>
  <c r="I219" i="24"/>
  <c r="G219" i="24"/>
  <c r="F219" i="24"/>
  <c r="E219" i="24"/>
  <c r="D219" i="24"/>
  <c r="H218" i="24"/>
  <c r="C218" i="24"/>
  <c r="H217" i="24"/>
  <c r="C217" i="24"/>
  <c r="L216" i="24"/>
  <c r="K216" i="24"/>
  <c r="J216" i="24"/>
  <c r="I216" i="24"/>
  <c r="H216" i="24" s="1"/>
  <c r="G216" i="24"/>
  <c r="F216" i="24"/>
  <c r="E216" i="24"/>
  <c r="E212" i="24" s="1"/>
  <c r="D216" i="24"/>
  <c r="H215" i="24"/>
  <c r="C215" i="24"/>
  <c r="L214" i="24"/>
  <c r="L212" i="24" s="1"/>
  <c r="K214" i="24"/>
  <c r="H214" i="24" s="1"/>
  <c r="J214" i="24"/>
  <c r="I214" i="24"/>
  <c r="G214" i="24"/>
  <c r="F214" i="24"/>
  <c r="E214" i="24"/>
  <c r="D214" i="24"/>
  <c r="H213" i="24"/>
  <c r="C213" i="24"/>
  <c r="H210" i="24"/>
  <c r="C210" i="24"/>
  <c r="H209" i="24"/>
  <c r="C209" i="24"/>
  <c r="L208" i="24"/>
  <c r="K208" i="24"/>
  <c r="J208" i="24"/>
  <c r="I208" i="24"/>
  <c r="G208" i="24"/>
  <c r="F208" i="24"/>
  <c r="E208" i="24"/>
  <c r="D208" i="24"/>
  <c r="H207" i="24"/>
  <c r="C207" i="24"/>
  <c r="H206" i="24"/>
  <c r="C206" i="24"/>
  <c r="H205" i="24"/>
  <c r="C205" i="24"/>
  <c r="H204" i="24"/>
  <c r="C204" i="24"/>
  <c r="H203" i="24"/>
  <c r="C203" i="24"/>
  <c r="H202" i="24"/>
  <c r="C202" i="24"/>
  <c r="H201" i="24"/>
  <c r="C201" i="24"/>
  <c r="H200" i="24"/>
  <c r="C200" i="24"/>
  <c r="L199" i="24"/>
  <c r="K199" i="24"/>
  <c r="J199" i="24"/>
  <c r="I199" i="24"/>
  <c r="G199" i="24"/>
  <c r="F199" i="24"/>
  <c r="F187" i="24" s="1"/>
  <c r="E199" i="24"/>
  <c r="D199" i="24"/>
  <c r="H198" i="24"/>
  <c r="C198" i="24"/>
  <c r="H197" i="24"/>
  <c r="C197" i="24"/>
  <c r="H196" i="24"/>
  <c r="C196" i="24"/>
  <c r="H195" i="24"/>
  <c r="C195" i="24"/>
  <c r="H194" i="24"/>
  <c r="C194" i="24"/>
  <c r="H193" i="24"/>
  <c r="C193" i="24"/>
  <c r="H192" i="24"/>
  <c r="C192" i="24"/>
  <c r="H191" i="24"/>
  <c r="C191" i="24"/>
  <c r="H190" i="24"/>
  <c r="C190" i="24"/>
  <c r="H189" i="24"/>
  <c r="C189" i="24"/>
  <c r="L188" i="24"/>
  <c r="L187" i="24" s="1"/>
  <c r="K188" i="24"/>
  <c r="H188" i="24" s="1"/>
  <c r="J188" i="24"/>
  <c r="I188" i="24"/>
  <c r="I187" i="24" s="1"/>
  <c r="G188" i="24"/>
  <c r="F188" i="24"/>
  <c r="E188" i="24"/>
  <c r="E187" i="24" s="1"/>
  <c r="D188" i="24"/>
  <c r="D187" i="24" s="1"/>
  <c r="J187" i="24"/>
  <c r="H186" i="24"/>
  <c r="C186" i="24"/>
  <c r="H185" i="24"/>
  <c r="C185" i="24"/>
  <c r="H184" i="24"/>
  <c r="C184" i="24"/>
  <c r="L183" i="24"/>
  <c r="K183" i="24"/>
  <c r="J183" i="24"/>
  <c r="I183" i="24"/>
  <c r="G183" i="24"/>
  <c r="F183" i="24"/>
  <c r="E183" i="24"/>
  <c r="D183" i="24"/>
  <c r="H180" i="24"/>
  <c r="C180" i="24"/>
  <c r="L179" i="24"/>
  <c r="K179" i="24"/>
  <c r="K178" i="24" s="1"/>
  <c r="J179" i="24"/>
  <c r="I179" i="24"/>
  <c r="I178" i="24" s="1"/>
  <c r="G179" i="24"/>
  <c r="G178" i="24" s="1"/>
  <c r="F179" i="24"/>
  <c r="F178" i="24" s="1"/>
  <c r="E179" i="24"/>
  <c r="E178" i="24" s="1"/>
  <c r="D179" i="24"/>
  <c r="L178" i="24"/>
  <c r="D178" i="24"/>
  <c r="H177" i="24"/>
  <c r="C177" i="24"/>
  <c r="H176" i="24"/>
  <c r="C176" i="24"/>
  <c r="L175" i="24"/>
  <c r="K175" i="24"/>
  <c r="J175" i="24"/>
  <c r="I175" i="24"/>
  <c r="I174" i="24" s="1"/>
  <c r="G175" i="24"/>
  <c r="G174" i="24" s="1"/>
  <c r="F175" i="24"/>
  <c r="F174" i="24" s="1"/>
  <c r="E175" i="24"/>
  <c r="E174" i="24" s="1"/>
  <c r="D175" i="24"/>
  <c r="D174" i="24" s="1"/>
  <c r="L174" i="24"/>
  <c r="H173" i="24"/>
  <c r="C173" i="24"/>
  <c r="H172" i="24"/>
  <c r="C172" i="24"/>
  <c r="L171" i="24"/>
  <c r="K171" i="24"/>
  <c r="J171" i="24"/>
  <c r="I171" i="24"/>
  <c r="G171" i="24"/>
  <c r="F171" i="24"/>
  <c r="E171" i="24"/>
  <c r="D171" i="24"/>
  <c r="H170" i="24"/>
  <c r="C170" i="24"/>
  <c r="H169" i="24"/>
  <c r="C169" i="24"/>
  <c r="H168" i="24"/>
  <c r="C168" i="24"/>
  <c r="H167" i="24"/>
  <c r="C167" i="24"/>
  <c r="L166" i="24"/>
  <c r="K166" i="24"/>
  <c r="J166" i="24"/>
  <c r="I166" i="24"/>
  <c r="G166" i="24"/>
  <c r="G161" i="24" s="1"/>
  <c r="G160" i="24" s="1"/>
  <c r="F166" i="24"/>
  <c r="E166" i="24"/>
  <c r="D166" i="24"/>
  <c r="H165" i="24"/>
  <c r="C165" i="24"/>
  <c r="H164" i="24"/>
  <c r="C164" i="24"/>
  <c r="H163" i="24"/>
  <c r="C163" i="24"/>
  <c r="L162" i="24"/>
  <c r="K162" i="24"/>
  <c r="J162" i="24"/>
  <c r="H162" i="24" s="1"/>
  <c r="I162" i="24"/>
  <c r="G162" i="24"/>
  <c r="F162" i="24"/>
  <c r="F161" i="24" s="1"/>
  <c r="F160" i="24" s="1"/>
  <c r="E162" i="24"/>
  <c r="D162" i="24"/>
  <c r="D161" i="24" s="1"/>
  <c r="K161" i="24"/>
  <c r="K160" i="24" s="1"/>
  <c r="J161" i="24"/>
  <c r="J160" i="24" s="1"/>
  <c r="H159" i="24"/>
  <c r="C159" i="24"/>
  <c r="H158" i="24"/>
  <c r="C158" i="24"/>
  <c r="H157" i="24"/>
  <c r="C157" i="24"/>
  <c r="H156" i="24"/>
  <c r="C156" i="24"/>
  <c r="H155" i="24"/>
  <c r="C155" i="24"/>
  <c r="H154" i="24"/>
  <c r="C154" i="24"/>
  <c r="L153" i="24"/>
  <c r="K153" i="24"/>
  <c r="K152" i="24" s="1"/>
  <c r="J153" i="24"/>
  <c r="I153" i="24"/>
  <c r="I152" i="24" s="1"/>
  <c r="G153" i="24"/>
  <c r="G152" i="24" s="1"/>
  <c r="F153" i="24"/>
  <c r="F152" i="24" s="1"/>
  <c r="E153" i="24"/>
  <c r="D153" i="24"/>
  <c r="L152" i="24"/>
  <c r="E152" i="24"/>
  <c r="D152" i="24"/>
  <c r="H151" i="24"/>
  <c r="C151" i="24"/>
  <c r="H150" i="24"/>
  <c r="C150" i="24"/>
  <c r="H149" i="24"/>
  <c r="C149" i="24"/>
  <c r="H148" i="24"/>
  <c r="C148" i="24"/>
  <c r="L147" i="24"/>
  <c r="K147" i="24"/>
  <c r="J147" i="24"/>
  <c r="I147" i="24"/>
  <c r="G147" i="24"/>
  <c r="F147" i="24"/>
  <c r="E147" i="24"/>
  <c r="D147" i="24"/>
  <c r="H146" i="24"/>
  <c r="C146" i="24"/>
  <c r="H145" i="24"/>
  <c r="C145" i="24"/>
  <c r="H144" i="24"/>
  <c r="C144" i="24"/>
  <c r="H143" i="24"/>
  <c r="C143" i="24"/>
  <c r="H142" i="24"/>
  <c r="C142" i="24"/>
  <c r="H141" i="24"/>
  <c r="C141" i="24"/>
  <c r="H140" i="24"/>
  <c r="C140" i="24"/>
  <c r="H139" i="24"/>
  <c r="C139" i="24"/>
  <c r="L138" i="24"/>
  <c r="K138" i="24"/>
  <c r="J138" i="24"/>
  <c r="I138" i="24"/>
  <c r="G138" i="24"/>
  <c r="F138" i="24"/>
  <c r="E138" i="24"/>
  <c r="E120" i="24" s="1"/>
  <c r="D138" i="24"/>
  <c r="H137" i="24"/>
  <c r="C137" i="24"/>
  <c r="H136" i="24"/>
  <c r="C136" i="24"/>
  <c r="H135" i="24"/>
  <c r="C135" i="24"/>
  <c r="L134" i="24"/>
  <c r="L120" i="24" s="1"/>
  <c r="K134" i="24"/>
  <c r="J134" i="24"/>
  <c r="I134" i="24"/>
  <c r="H134" i="24"/>
  <c r="G134" i="24"/>
  <c r="F134" i="24"/>
  <c r="E134" i="24"/>
  <c r="D134" i="24"/>
  <c r="C134" i="24" s="1"/>
  <c r="H133" i="24"/>
  <c r="C133" i="24"/>
  <c r="H132" i="24"/>
  <c r="C132" i="24"/>
  <c r="L131" i="24"/>
  <c r="K131" i="24"/>
  <c r="J131" i="24"/>
  <c r="I131" i="24"/>
  <c r="G131" i="24"/>
  <c r="F131" i="24"/>
  <c r="E131" i="24"/>
  <c r="D131" i="24"/>
  <c r="H130" i="24"/>
  <c r="C130" i="24"/>
  <c r="H129" i="24"/>
  <c r="C129" i="24"/>
  <c r="H128" i="24"/>
  <c r="C128" i="24"/>
  <c r="H127" i="24"/>
  <c r="C127" i="24"/>
  <c r="L126" i="24"/>
  <c r="K126" i="24"/>
  <c r="J126" i="24"/>
  <c r="I126" i="24"/>
  <c r="H126" i="24" s="1"/>
  <c r="G126" i="24"/>
  <c r="F126" i="24"/>
  <c r="E126" i="24"/>
  <c r="D126" i="24"/>
  <c r="C126" i="24" s="1"/>
  <c r="H125" i="24"/>
  <c r="C125" i="24"/>
  <c r="H124" i="24"/>
  <c r="C124" i="24"/>
  <c r="H123" i="24"/>
  <c r="C123" i="24"/>
  <c r="H122" i="24"/>
  <c r="C122" i="24"/>
  <c r="L121" i="24"/>
  <c r="K121" i="24"/>
  <c r="J121" i="24"/>
  <c r="I121" i="24"/>
  <c r="I120" i="24" s="1"/>
  <c r="G121" i="24"/>
  <c r="F121" i="24"/>
  <c r="F120" i="24" s="1"/>
  <c r="E121" i="24"/>
  <c r="D121" i="24"/>
  <c r="C121" i="24" s="1"/>
  <c r="K120" i="24"/>
  <c r="G120" i="24"/>
  <c r="H119" i="24"/>
  <c r="C119" i="24"/>
  <c r="H118" i="24"/>
  <c r="C118" i="24"/>
  <c r="H117" i="24"/>
  <c r="C117" i="24"/>
  <c r="H116" i="24"/>
  <c r="C116" i="24"/>
  <c r="H115" i="24"/>
  <c r="C115" i="24"/>
  <c r="L114" i="24"/>
  <c r="K114" i="24"/>
  <c r="J114" i="24"/>
  <c r="I114" i="24"/>
  <c r="H114" i="24" s="1"/>
  <c r="G114" i="24"/>
  <c r="F114" i="24"/>
  <c r="E114" i="24"/>
  <c r="D114" i="24"/>
  <c r="H113" i="24"/>
  <c r="C113" i="24"/>
  <c r="H112" i="24"/>
  <c r="C112" i="24"/>
  <c r="H111" i="24"/>
  <c r="C111" i="24"/>
  <c r="H110" i="24"/>
  <c r="C110" i="24"/>
  <c r="H109" i="24"/>
  <c r="C109" i="24"/>
  <c r="L108" i="24"/>
  <c r="K108" i="24"/>
  <c r="J108" i="24"/>
  <c r="I108" i="24"/>
  <c r="G108" i="24"/>
  <c r="F108" i="24"/>
  <c r="E108" i="24"/>
  <c r="D108" i="24"/>
  <c r="H107" i="24"/>
  <c r="C107" i="24"/>
  <c r="H106" i="24"/>
  <c r="C106" i="24"/>
  <c r="H105" i="24"/>
  <c r="C105" i="24"/>
  <c r="H104" i="24"/>
  <c r="C104" i="24"/>
  <c r="H103" i="24"/>
  <c r="C103" i="24"/>
  <c r="H102" i="24"/>
  <c r="C102" i="24"/>
  <c r="H101" i="24"/>
  <c r="C101" i="24"/>
  <c r="H100" i="24"/>
  <c r="C100" i="24"/>
  <c r="L99" i="24"/>
  <c r="K99" i="24"/>
  <c r="J99" i="24"/>
  <c r="I99" i="24"/>
  <c r="G99" i="24"/>
  <c r="F99" i="24"/>
  <c r="E99" i="24"/>
  <c r="D99" i="24"/>
  <c r="H98" i="24"/>
  <c r="C98" i="24"/>
  <c r="H97" i="24"/>
  <c r="C97" i="24"/>
  <c r="H96" i="24"/>
  <c r="C96" i="24"/>
  <c r="H95" i="24"/>
  <c r="C95" i="24"/>
  <c r="H94" i="24"/>
  <c r="C94" i="24"/>
  <c r="H93" i="24"/>
  <c r="C93" i="24"/>
  <c r="H92" i="24"/>
  <c r="C92" i="24"/>
  <c r="L91" i="24"/>
  <c r="K91" i="24"/>
  <c r="J91" i="24"/>
  <c r="H91" i="24" s="1"/>
  <c r="I91" i="24"/>
  <c r="G91" i="24"/>
  <c r="F91" i="24"/>
  <c r="E91" i="24"/>
  <c r="D91" i="24"/>
  <c r="H90" i="24"/>
  <c r="C90" i="24"/>
  <c r="H89" i="24"/>
  <c r="C89" i="24"/>
  <c r="H88" i="24"/>
  <c r="C88" i="24"/>
  <c r="H87" i="24"/>
  <c r="C87" i="24"/>
  <c r="H86" i="24"/>
  <c r="C86" i="24"/>
  <c r="L85" i="24"/>
  <c r="L83" i="24" s="1"/>
  <c r="K85" i="24"/>
  <c r="J85" i="24"/>
  <c r="I85" i="24"/>
  <c r="G85" i="24"/>
  <c r="G83" i="24" s="1"/>
  <c r="F85" i="24"/>
  <c r="E85" i="24"/>
  <c r="D85" i="24"/>
  <c r="H84" i="24"/>
  <c r="C84" i="24"/>
  <c r="K83" i="24"/>
  <c r="J83" i="24"/>
  <c r="F83" i="24"/>
  <c r="E83" i="24"/>
  <c r="D83" i="24"/>
  <c r="H82" i="24"/>
  <c r="C82" i="24"/>
  <c r="H81" i="24"/>
  <c r="C81" i="24"/>
  <c r="L80" i="24"/>
  <c r="K80" i="24"/>
  <c r="J80" i="24"/>
  <c r="I80" i="24"/>
  <c r="G80" i="24"/>
  <c r="F80" i="24"/>
  <c r="E80" i="24"/>
  <c r="D80" i="24"/>
  <c r="H79" i="24"/>
  <c r="C79" i="24"/>
  <c r="H78" i="24"/>
  <c r="C78" i="24"/>
  <c r="L77" i="24"/>
  <c r="K77" i="24"/>
  <c r="K76" i="24" s="1"/>
  <c r="J77" i="24"/>
  <c r="H77" i="24" s="1"/>
  <c r="I77" i="24"/>
  <c r="G77" i="24"/>
  <c r="G76" i="24" s="1"/>
  <c r="F77" i="24"/>
  <c r="F76" i="24" s="1"/>
  <c r="E77" i="24"/>
  <c r="D77" i="24"/>
  <c r="L76" i="24"/>
  <c r="I76" i="24"/>
  <c r="E76" i="24"/>
  <c r="D76" i="24"/>
  <c r="H74" i="24"/>
  <c r="C74" i="24"/>
  <c r="H73" i="24"/>
  <c r="C73" i="24"/>
  <c r="H72" i="24"/>
  <c r="C72" i="24"/>
  <c r="H71" i="24"/>
  <c r="C71" i="24"/>
  <c r="H70" i="24"/>
  <c r="C70" i="24"/>
  <c r="L69" i="24"/>
  <c r="L67" i="24" s="1"/>
  <c r="L53" i="24" s="1"/>
  <c r="K69" i="24"/>
  <c r="J69" i="24"/>
  <c r="I69" i="24"/>
  <c r="G69" i="24"/>
  <c r="F69" i="24"/>
  <c r="E69" i="24"/>
  <c r="E67" i="24" s="1"/>
  <c r="D69" i="24"/>
  <c r="D67" i="24" s="1"/>
  <c r="I68" i="24"/>
  <c r="I67" i="24" s="1"/>
  <c r="C68" i="24"/>
  <c r="K67" i="24"/>
  <c r="G67" i="24"/>
  <c r="G53" i="24" s="1"/>
  <c r="H66" i="24"/>
  <c r="C66" i="24"/>
  <c r="H65" i="24"/>
  <c r="C65" i="24"/>
  <c r="H64" i="24"/>
  <c r="C64" i="24"/>
  <c r="H63" i="24"/>
  <c r="C63" i="24"/>
  <c r="H62" i="24"/>
  <c r="C62" i="24"/>
  <c r="H61" i="24"/>
  <c r="C61" i="24"/>
  <c r="H60" i="24"/>
  <c r="C60" i="24"/>
  <c r="H59" i="24"/>
  <c r="C59" i="24"/>
  <c r="L58" i="24"/>
  <c r="K58" i="24"/>
  <c r="J58" i="24"/>
  <c r="I58" i="24"/>
  <c r="G58" i="24"/>
  <c r="F58" i="24"/>
  <c r="E58" i="24"/>
  <c r="D58" i="24"/>
  <c r="H57" i="24"/>
  <c r="C57" i="24"/>
  <c r="H56" i="24"/>
  <c r="C56" i="24"/>
  <c r="L55" i="24"/>
  <c r="K55" i="24"/>
  <c r="K54" i="24" s="1"/>
  <c r="K53" i="24" s="1"/>
  <c r="J55" i="24"/>
  <c r="J54" i="24" s="1"/>
  <c r="I55" i="24"/>
  <c r="G55" i="24"/>
  <c r="F55" i="24"/>
  <c r="E55" i="24"/>
  <c r="E54" i="24" s="1"/>
  <c r="D55" i="24"/>
  <c r="L54" i="24"/>
  <c r="I54" i="24"/>
  <c r="G54" i="24"/>
  <c r="D54" i="24"/>
  <c r="D53" i="24" s="1"/>
  <c r="H47" i="24"/>
  <c r="C47" i="24"/>
  <c r="H46" i="24"/>
  <c r="C46" i="24"/>
  <c r="L45" i="24"/>
  <c r="H45" i="24" s="1"/>
  <c r="G45" i="24"/>
  <c r="C45" i="24" s="1"/>
  <c r="H44" i="24"/>
  <c r="C44" i="24"/>
  <c r="K43" i="24"/>
  <c r="J43" i="24"/>
  <c r="I43" i="24"/>
  <c r="F43" i="24"/>
  <c r="E43" i="24"/>
  <c r="D43" i="24"/>
  <c r="C43" i="24" s="1"/>
  <c r="H42" i="24"/>
  <c r="C42" i="24"/>
  <c r="I41" i="24"/>
  <c r="H41" i="24" s="1"/>
  <c r="D41" i="24"/>
  <c r="C41" i="24" s="1"/>
  <c r="H40" i="24"/>
  <c r="C40" i="24"/>
  <c r="H39" i="24"/>
  <c r="C39" i="24"/>
  <c r="H38" i="24"/>
  <c r="C38" i="24"/>
  <c r="H37" i="24"/>
  <c r="C37" i="24"/>
  <c r="K36" i="24"/>
  <c r="H36" i="24" s="1"/>
  <c r="F36" i="24"/>
  <c r="C36" i="24" s="1"/>
  <c r="H35" i="24"/>
  <c r="C35" i="24"/>
  <c r="H34" i="24"/>
  <c r="C34" i="24"/>
  <c r="K33" i="24"/>
  <c r="H33" i="24"/>
  <c r="F33" i="24"/>
  <c r="C33" i="24" s="1"/>
  <c r="H32" i="24"/>
  <c r="C32" i="24"/>
  <c r="K31" i="24"/>
  <c r="H31" i="24" s="1"/>
  <c r="F31" i="24"/>
  <c r="C31" i="24" s="1"/>
  <c r="H30" i="24"/>
  <c r="C30" i="24"/>
  <c r="H29" i="24"/>
  <c r="C29" i="24"/>
  <c r="H28" i="24"/>
  <c r="C28" i="24"/>
  <c r="K27" i="24"/>
  <c r="H27" i="24" s="1"/>
  <c r="F27" i="24"/>
  <c r="C27" i="24" s="1"/>
  <c r="K26" i="24"/>
  <c r="H25" i="24"/>
  <c r="C25" i="24"/>
  <c r="H24" i="24"/>
  <c r="C24" i="24"/>
  <c r="H23" i="24"/>
  <c r="C23" i="24"/>
  <c r="H22" i="24"/>
  <c r="C22" i="24"/>
  <c r="L21" i="24"/>
  <c r="L275" i="24" s="1"/>
  <c r="K21" i="24"/>
  <c r="K275" i="24" s="1"/>
  <c r="K274" i="24" s="1"/>
  <c r="J21" i="24"/>
  <c r="I21" i="24"/>
  <c r="I275" i="24" s="1"/>
  <c r="I274" i="24" s="1"/>
  <c r="G21" i="24"/>
  <c r="G275" i="24" s="1"/>
  <c r="G274" i="24" s="1"/>
  <c r="F21" i="24"/>
  <c r="F275" i="24" s="1"/>
  <c r="F274" i="24" s="1"/>
  <c r="E21" i="24"/>
  <c r="E275" i="24" s="1"/>
  <c r="E274" i="24" s="1"/>
  <c r="D21" i="24"/>
  <c r="D275" i="24" s="1"/>
  <c r="J20" i="24"/>
  <c r="E20" i="24"/>
  <c r="H284" i="23"/>
  <c r="C284" i="23"/>
  <c r="H283" i="23"/>
  <c r="C283" i="23"/>
  <c r="H282" i="23"/>
  <c r="C282" i="23"/>
  <c r="H281" i="23"/>
  <c r="C281" i="23"/>
  <c r="H280" i="23"/>
  <c r="C280" i="23"/>
  <c r="H279" i="23"/>
  <c r="C279" i="23"/>
  <c r="H278" i="23"/>
  <c r="C278" i="23"/>
  <c r="H277" i="23"/>
  <c r="C277" i="23"/>
  <c r="L276" i="23"/>
  <c r="K276" i="23"/>
  <c r="J276" i="23"/>
  <c r="I276" i="23"/>
  <c r="H276" i="23"/>
  <c r="G276" i="23"/>
  <c r="F276" i="23"/>
  <c r="E276" i="23"/>
  <c r="D276" i="23"/>
  <c r="C276" i="23"/>
  <c r="H271" i="23"/>
  <c r="C271" i="23"/>
  <c r="H270" i="23"/>
  <c r="C270" i="23"/>
  <c r="L269" i="23"/>
  <c r="K269" i="23"/>
  <c r="J269" i="23"/>
  <c r="I269" i="23"/>
  <c r="G269" i="23"/>
  <c r="F269" i="23"/>
  <c r="E269" i="23"/>
  <c r="D269" i="23"/>
  <c r="H268" i="23"/>
  <c r="C268" i="23"/>
  <c r="L267" i="23"/>
  <c r="K267" i="23"/>
  <c r="J267" i="23"/>
  <c r="J266" i="23" s="1"/>
  <c r="J265" i="23" s="1"/>
  <c r="I267" i="23"/>
  <c r="I266" i="23" s="1"/>
  <c r="G267" i="23"/>
  <c r="F267" i="23"/>
  <c r="F266" i="23" s="1"/>
  <c r="F265" i="23" s="1"/>
  <c r="E267" i="23"/>
  <c r="D267" i="23"/>
  <c r="L266" i="23"/>
  <c r="L265" i="23" s="1"/>
  <c r="K266" i="23"/>
  <c r="K265" i="23" s="1"/>
  <c r="G266" i="23"/>
  <c r="G265" i="23" s="1"/>
  <c r="D266" i="23"/>
  <c r="H264" i="23"/>
  <c r="C264" i="23"/>
  <c r="L263" i="23"/>
  <c r="K263" i="23"/>
  <c r="J263" i="23"/>
  <c r="I263" i="23"/>
  <c r="I252" i="23" s="1"/>
  <c r="G263" i="23"/>
  <c r="F263" i="23"/>
  <c r="E263" i="23"/>
  <c r="D263" i="23"/>
  <c r="H262" i="23"/>
  <c r="C262" i="23"/>
  <c r="H261" i="23"/>
  <c r="C261" i="23"/>
  <c r="H260" i="23"/>
  <c r="C260" i="23"/>
  <c r="H259" i="23"/>
  <c r="C259" i="23"/>
  <c r="H258" i="23"/>
  <c r="C258" i="23"/>
  <c r="L257" i="23"/>
  <c r="K257" i="23"/>
  <c r="K253" i="23" s="1"/>
  <c r="K252" i="23" s="1"/>
  <c r="J257" i="23"/>
  <c r="J253" i="23" s="1"/>
  <c r="J252" i="23" s="1"/>
  <c r="I257" i="23"/>
  <c r="G257" i="23"/>
  <c r="F257" i="23"/>
  <c r="F253" i="23" s="1"/>
  <c r="F252" i="23" s="1"/>
  <c r="E257" i="23"/>
  <c r="E253" i="23" s="1"/>
  <c r="E252" i="23" s="1"/>
  <c r="D257" i="23"/>
  <c r="H256" i="23"/>
  <c r="C256" i="23"/>
  <c r="H255" i="23"/>
  <c r="C255" i="23"/>
  <c r="H254" i="23"/>
  <c r="C254" i="23"/>
  <c r="L253" i="23"/>
  <c r="L252" i="23" s="1"/>
  <c r="I253" i="23"/>
  <c r="G253" i="23"/>
  <c r="G252" i="23" s="1"/>
  <c r="D253" i="23"/>
  <c r="H251" i="23"/>
  <c r="C251" i="23"/>
  <c r="L250" i="23"/>
  <c r="K250" i="23"/>
  <c r="J250" i="23"/>
  <c r="I250" i="23"/>
  <c r="G250" i="23"/>
  <c r="F250" i="23"/>
  <c r="E250" i="23"/>
  <c r="D250" i="23"/>
  <c r="H249" i="23"/>
  <c r="C249" i="23"/>
  <c r="H248" i="23"/>
  <c r="C248" i="23"/>
  <c r="H247" i="23"/>
  <c r="C247" i="23"/>
  <c r="H246" i="23"/>
  <c r="C246" i="23"/>
  <c r="L245" i="23"/>
  <c r="K245" i="23"/>
  <c r="K240" i="23" s="1"/>
  <c r="J245" i="23"/>
  <c r="J240" i="23" s="1"/>
  <c r="I245" i="23"/>
  <c r="G245" i="23"/>
  <c r="F245" i="23"/>
  <c r="E245" i="23"/>
  <c r="E240" i="23" s="1"/>
  <c r="D245" i="23"/>
  <c r="H244" i="23"/>
  <c r="C244" i="23"/>
  <c r="H243" i="23"/>
  <c r="C243" i="23"/>
  <c r="H242" i="23"/>
  <c r="C242" i="23"/>
  <c r="L241" i="23"/>
  <c r="K241" i="23"/>
  <c r="J241" i="23"/>
  <c r="I241" i="23"/>
  <c r="G241" i="23"/>
  <c r="G240" i="23" s="1"/>
  <c r="F241" i="23"/>
  <c r="E241" i="23"/>
  <c r="D241" i="23"/>
  <c r="L240" i="23"/>
  <c r="H239" i="23"/>
  <c r="C239" i="23"/>
  <c r="H238" i="23"/>
  <c r="C238" i="23"/>
  <c r="H237" i="23"/>
  <c r="C237" i="23"/>
  <c r="H236" i="23"/>
  <c r="C236" i="23"/>
  <c r="H235" i="23"/>
  <c r="C235" i="23"/>
  <c r="H234" i="23"/>
  <c r="C234" i="23"/>
  <c r="L233" i="23"/>
  <c r="K233" i="23"/>
  <c r="J233" i="23"/>
  <c r="I233" i="23"/>
  <c r="G233" i="23"/>
  <c r="G232" i="23" s="1"/>
  <c r="F233" i="23"/>
  <c r="E233" i="23"/>
  <c r="D233" i="23"/>
  <c r="L232" i="23"/>
  <c r="K232" i="23"/>
  <c r="J232" i="23"/>
  <c r="I232" i="23"/>
  <c r="F232" i="23"/>
  <c r="E232" i="23"/>
  <c r="D232" i="23"/>
  <c r="H231" i="23"/>
  <c r="C231" i="23"/>
  <c r="H230" i="23"/>
  <c r="C230" i="23"/>
  <c r="H229" i="23"/>
  <c r="C229" i="23"/>
  <c r="H228" i="23"/>
  <c r="C228" i="23"/>
  <c r="L227" i="23"/>
  <c r="K227" i="23"/>
  <c r="J227" i="23"/>
  <c r="I227" i="23"/>
  <c r="G227" i="23"/>
  <c r="F227" i="23"/>
  <c r="E227" i="23"/>
  <c r="D227" i="23"/>
  <c r="H226" i="23"/>
  <c r="C226" i="23"/>
  <c r="H225" i="23"/>
  <c r="C225" i="23"/>
  <c r="H224" i="23"/>
  <c r="C224" i="23"/>
  <c r="H223" i="23"/>
  <c r="C223" i="23"/>
  <c r="H222" i="23"/>
  <c r="C222" i="23"/>
  <c r="H221" i="23"/>
  <c r="C221" i="23"/>
  <c r="H220" i="23"/>
  <c r="C220" i="23"/>
  <c r="L219" i="23"/>
  <c r="K219" i="23"/>
  <c r="J219" i="23"/>
  <c r="I219" i="23"/>
  <c r="G219" i="23"/>
  <c r="F219" i="23"/>
  <c r="E219" i="23"/>
  <c r="D219" i="23"/>
  <c r="H218" i="23"/>
  <c r="C218" i="23"/>
  <c r="H217" i="23"/>
  <c r="C217" i="23"/>
  <c r="L216" i="23"/>
  <c r="K216" i="23"/>
  <c r="J216" i="23"/>
  <c r="I216" i="23"/>
  <c r="I212" i="23" s="1"/>
  <c r="G216" i="23"/>
  <c r="F216" i="23"/>
  <c r="E216" i="23"/>
  <c r="D216" i="23"/>
  <c r="H215" i="23"/>
  <c r="C215" i="23"/>
  <c r="L214" i="23"/>
  <c r="K214" i="23"/>
  <c r="J214" i="23"/>
  <c r="I214" i="23"/>
  <c r="G214" i="23"/>
  <c r="F214" i="23"/>
  <c r="E214" i="23"/>
  <c r="D214" i="23"/>
  <c r="H213" i="23"/>
  <c r="C213" i="23"/>
  <c r="L212" i="23"/>
  <c r="E212" i="23"/>
  <c r="H210" i="23"/>
  <c r="C210" i="23"/>
  <c r="H209" i="23"/>
  <c r="C209" i="23"/>
  <c r="L208" i="23"/>
  <c r="K208" i="23"/>
  <c r="J208" i="23"/>
  <c r="I208" i="23"/>
  <c r="G208" i="23"/>
  <c r="F208" i="23"/>
  <c r="E208" i="23"/>
  <c r="D208" i="23"/>
  <c r="H207" i="23"/>
  <c r="C207" i="23"/>
  <c r="H206" i="23"/>
  <c r="C206" i="23"/>
  <c r="H205" i="23"/>
  <c r="C205" i="23"/>
  <c r="H204" i="23"/>
  <c r="C204" i="23"/>
  <c r="H203" i="23"/>
  <c r="C203" i="23"/>
  <c r="H202" i="23"/>
  <c r="C202" i="23"/>
  <c r="H201" i="23"/>
  <c r="C201" i="23"/>
  <c r="H200" i="23"/>
  <c r="C200" i="23"/>
  <c r="L199" i="23"/>
  <c r="K199" i="23"/>
  <c r="J199" i="23"/>
  <c r="I199" i="23"/>
  <c r="G199" i="23"/>
  <c r="F199" i="23"/>
  <c r="E199" i="23"/>
  <c r="D199" i="23"/>
  <c r="H198" i="23"/>
  <c r="C198" i="23"/>
  <c r="H197" i="23"/>
  <c r="C197" i="23"/>
  <c r="H196" i="23"/>
  <c r="C196" i="23"/>
  <c r="H195" i="23"/>
  <c r="C195" i="23"/>
  <c r="H194" i="23"/>
  <c r="C194" i="23"/>
  <c r="H193" i="23"/>
  <c r="C193" i="23"/>
  <c r="H192" i="23"/>
  <c r="C192" i="23"/>
  <c r="H191" i="23"/>
  <c r="C191" i="23"/>
  <c r="H190" i="23"/>
  <c r="C190" i="23"/>
  <c r="H189" i="23"/>
  <c r="C189" i="23"/>
  <c r="L188" i="23"/>
  <c r="K188" i="23"/>
  <c r="K187" i="23" s="1"/>
  <c r="J188" i="23"/>
  <c r="I188" i="23"/>
  <c r="G188" i="23"/>
  <c r="G187" i="23" s="1"/>
  <c r="F188" i="23"/>
  <c r="E188" i="23"/>
  <c r="E187" i="23" s="1"/>
  <c r="D188" i="23"/>
  <c r="F187" i="23"/>
  <c r="H186" i="23"/>
  <c r="C186" i="23"/>
  <c r="H185" i="23"/>
  <c r="C185" i="23"/>
  <c r="H184" i="23"/>
  <c r="C184" i="23"/>
  <c r="L183" i="23"/>
  <c r="K183" i="23"/>
  <c r="J183" i="23"/>
  <c r="I183" i="23"/>
  <c r="G183" i="23"/>
  <c r="F183" i="23"/>
  <c r="E183" i="23"/>
  <c r="D183" i="23"/>
  <c r="H180" i="23"/>
  <c r="C180" i="23"/>
  <c r="L179" i="23"/>
  <c r="K179" i="23"/>
  <c r="J179" i="23"/>
  <c r="J178" i="23" s="1"/>
  <c r="I179" i="23"/>
  <c r="I178" i="23" s="1"/>
  <c r="G179" i="23"/>
  <c r="F179" i="23"/>
  <c r="F178" i="23" s="1"/>
  <c r="E179" i="23"/>
  <c r="D179" i="23"/>
  <c r="D178" i="23" s="1"/>
  <c r="L178" i="23"/>
  <c r="K178" i="23"/>
  <c r="G178" i="23"/>
  <c r="H177" i="23"/>
  <c r="C177" i="23"/>
  <c r="H176" i="23"/>
  <c r="C176" i="23"/>
  <c r="L175" i="23"/>
  <c r="K175" i="23"/>
  <c r="J175" i="23"/>
  <c r="J174" i="23" s="1"/>
  <c r="I175" i="23"/>
  <c r="I174" i="23" s="1"/>
  <c r="G175" i="23"/>
  <c r="F175" i="23"/>
  <c r="F174" i="23" s="1"/>
  <c r="E175" i="23"/>
  <c r="D175" i="23"/>
  <c r="L174" i="23"/>
  <c r="K174" i="23"/>
  <c r="G174" i="23"/>
  <c r="H173" i="23"/>
  <c r="C173" i="23"/>
  <c r="H172" i="23"/>
  <c r="C172" i="23"/>
  <c r="L171" i="23"/>
  <c r="K171" i="23"/>
  <c r="J171" i="23"/>
  <c r="I171" i="23"/>
  <c r="G171" i="23"/>
  <c r="F171" i="23"/>
  <c r="E171" i="23"/>
  <c r="D171" i="23"/>
  <c r="H170" i="23"/>
  <c r="C170" i="23"/>
  <c r="H169" i="23"/>
  <c r="C169" i="23"/>
  <c r="H168" i="23"/>
  <c r="C168" i="23"/>
  <c r="H167" i="23"/>
  <c r="C167" i="23"/>
  <c r="L166" i="23"/>
  <c r="K166" i="23"/>
  <c r="J166" i="23"/>
  <c r="I166" i="23"/>
  <c r="G166" i="23"/>
  <c r="F166" i="23"/>
  <c r="E166" i="23"/>
  <c r="D166" i="23"/>
  <c r="H165" i="23"/>
  <c r="C165" i="23"/>
  <c r="H164" i="23"/>
  <c r="C164" i="23"/>
  <c r="H163" i="23"/>
  <c r="C163" i="23"/>
  <c r="L162" i="23"/>
  <c r="K162" i="23"/>
  <c r="K161" i="23" s="1"/>
  <c r="K160" i="23" s="1"/>
  <c r="J162" i="23"/>
  <c r="I162" i="23"/>
  <c r="G162" i="23"/>
  <c r="F162" i="23"/>
  <c r="F161" i="23" s="1"/>
  <c r="F160" i="23" s="1"/>
  <c r="E162" i="23"/>
  <c r="E161" i="23" s="1"/>
  <c r="E160" i="23" s="1"/>
  <c r="D162" i="23"/>
  <c r="H159" i="23"/>
  <c r="C159" i="23"/>
  <c r="H158" i="23"/>
  <c r="C158" i="23"/>
  <c r="H157" i="23"/>
  <c r="C157" i="23"/>
  <c r="H156" i="23"/>
  <c r="C156" i="23"/>
  <c r="H155" i="23"/>
  <c r="C155" i="23"/>
  <c r="H154" i="23"/>
  <c r="C154" i="23"/>
  <c r="L153" i="23"/>
  <c r="K153" i="23"/>
  <c r="J153" i="23"/>
  <c r="J152" i="23" s="1"/>
  <c r="I153" i="23"/>
  <c r="I152" i="23" s="1"/>
  <c r="G153" i="23"/>
  <c r="G152" i="23" s="1"/>
  <c r="F153" i="23"/>
  <c r="F152" i="23" s="1"/>
  <c r="E153" i="23"/>
  <c r="D153" i="23"/>
  <c r="L152" i="23"/>
  <c r="K152" i="23"/>
  <c r="D152" i="23"/>
  <c r="H151" i="23"/>
  <c r="C151" i="23"/>
  <c r="H150" i="23"/>
  <c r="C150" i="23"/>
  <c r="H149" i="23"/>
  <c r="C149" i="23"/>
  <c r="H148" i="23"/>
  <c r="C148" i="23"/>
  <c r="L147" i="23"/>
  <c r="K147" i="23"/>
  <c r="J147" i="23"/>
  <c r="I147" i="23"/>
  <c r="G147" i="23"/>
  <c r="F147" i="23"/>
  <c r="E147" i="23"/>
  <c r="D147" i="23"/>
  <c r="H146" i="23"/>
  <c r="C146" i="23"/>
  <c r="H145" i="23"/>
  <c r="C145" i="23"/>
  <c r="H144" i="23"/>
  <c r="C144" i="23"/>
  <c r="H143" i="23"/>
  <c r="C143" i="23"/>
  <c r="H142" i="23"/>
  <c r="C142" i="23"/>
  <c r="H141" i="23"/>
  <c r="C141" i="23"/>
  <c r="H140" i="23"/>
  <c r="C140" i="23"/>
  <c r="H139" i="23"/>
  <c r="C139" i="23"/>
  <c r="L138" i="23"/>
  <c r="K138" i="23"/>
  <c r="J138" i="23"/>
  <c r="I138" i="23"/>
  <c r="G138" i="23"/>
  <c r="F138" i="23"/>
  <c r="E138" i="23"/>
  <c r="D138" i="23"/>
  <c r="H137" i="23"/>
  <c r="C137" i="23"/>
  <c r="H136" i="23"/>
  <c r="C136" i="23"/>
  <c r="H135" i="23"/>
  <c r="C135" i="23"/>
  <c r="L134" i="23"/>
  <c r="K134" i="23"/>
  <c r="J134" i="23"/>
  <c r="I134" i="23"/>
  <c r="G134" i="23"/>
  <c r="F134" i="23"/>
  <c r="E134" i="23"/>
  <c r="D134" i="23"/>
  <c r="H133" i="23"/>
  <c r="C133" i="23"/>
  <c r="H132" i="23"/>
  <c r="C132" i="23"/>
  <c r="L131" i="23"/>
  <c r="K131" i="23"/>
  <c r="J131" i="23"/>
  <c r="I131" i="23"/>
  <c r="G131" i="23"/>
  <c r="F131" i="23"/>
  <c r="E131" i="23"/>
  <c r="D131" i="23"/>
  <c r="H130" i="23"/>
  <c r="C130" i="23"/>
  <c r="H129" i="23"/>
  <c r="C129" i="23"/>
  <c r="H128" i="23"/>
  <c r="C128" i="23"/>
  <c r="H127" i="23"/>
  <c r="C127" i="23"/>
  <c r="L126" i="23"/>
  <c r="K126" i="23"/>
  <c r="J126" i="23"/>
  <c r="I126" i="23"/>
  <c r="G126" i="23"/>
  <c r="F126" i="23"/>
  <c r="E126" i="23"/>
  <c r="D126" i="23"/>
  <c r="H125" i="23"/>
  <c r="C125" i="23"/>
  <c r="H124" i="23"/>
  <c r="C124" i="23"/>
  <c r="H123" i="23"/>
  <c r="C123" i="23"/>
  <c r="H122" i="23"/>
  <c r="C122" i="23"/>
  <c r="L121" i="23"/>
  <c r="K121" i="23"/>
  <c r="J121" i="23"/>
  <c r="I121" i="23"/>
  <c r="G121" i="23"/>
  <c r="F121" i="23"/>
  <c r="E121" i="23"/>
  <c r="D121" i="23"/>
  <c r="H119" i="23"/>
  <c r="C119" i="23"/>
  <c r="H118" i="23"/>
  <c r="C118" i="23"/>
  <c r="H117" i="23"/>
  <c r="C117" i="23"/>
  <c r="H116" i="23"/>
  <c r="C116" i="23"/>
  <c r="H115" i="23"/>
  <c r="C115" i="23"/>
  <c r="L114" i="23"/>
  <c r="K114" i="23"/>
  <c r="J114" i="23"/>
  <c r="I114" i="23"/>
  <c r="G114" i="23"/>
  <c r="F114" i="23"/>
  <c r="E114" i="23"/>
  <c r="D114" i="23"/>
  <c r="H113" i="23"/>
  <c r="C113" i="23"/>
  <c r="H112" i="23"/>
  <c r="C112" i="23"/>
  <c r="H111" i="23"/>
  <c r="C111" i="23"/>
  <c r="H110" i="23"/>
  <c r="C110" i="23"/>
  <c r="H109" i="23"/>
  <c r="C109" i="23"/>
  <c r="L108" i="23"/>
  <c r="K108" i="23"/>
  <c r="J108" i="23"/>
  <c r="I108" i="23"/>
  <c r="G108" i="23"/>
  <c r="F108" i="23"/>
  <c r="E108" i="23"/>
  <c r="D108" i="23"/>
  <c r="H107" i="23"/>
  <c r="C107" i="23"/>
  <c r="H106" i="23"/>
  <c r="C106" i="23"/>
  <c r="H105" i="23"/>
  <c r="C105" i="23"/>
  <c r="H104" i="23"/>
  <c r="C104" i="23"/>
  <c r="H103" i="23"/>
  <c r="C103" i="23"/>
  <c r="H102" i="23"/>
  <c r="C102" i="23"/>
  <c r="H101" i="23"/>
  <c r="C101" i="23"/>
  <c r="H100" i="23"/>
  <c r="C100" i="23"/>
  <c r="L99" i="23"/>
  <c r="K99" i="23"/>
  <c r="J99" i="23"/>
  <c r="I99" i="23"/>
  <c r="G99" i="23"/>
  <c r="F99" i="23"/>
  <c r="E99" i="23"/>
  <c r="D99" i="23"/>
  <c r="H98" i="23"/>
  <c r="C98" i="23"/>
  <c r="H97" i="23"/>
  <c r="C97" i="23"/>
  <c r="H96" i="23"/>
  <c r="C96" i="23"/>
  <c r="H95" i="23"/>
  <c r="C95" i="23"/>
  <c r="H94" i="23"/>
  <c r="C94" i="23"/>
  <c r="H93" i="23"/>
  <c r="C93" i="23"/>
  <c r="H92" i="23"/>
  <c r="C92" i="23"/>
  <c r="L91" i="23"/>
  <c r="K91" i="23"/>
  <c r="J91" i="23"/>
  <c r="I91" i="23"/>
  <c r="G91" i="23"/>
  <c r="F91" i="23"/>
  <c r="E91" i="23"/>
  <c r="D91" i="23"/>
  <c r="H90" i="23"/>
  <c r="C90" i="23"/>
  <c r="H89" i="23"/>
  <c r="C89" i="23"/>
  <c r="H88" i="23"/>
  <c r="C88" i="23"/>
  <c r="H87" i="23"/>
  <c r="C87" i="23"/>
  <c r="H86" i="23"/>
  <c r="C86" i="23"/>
  <c r="L85" i="23"/>
  <c r="L83" i="23" s="1"/>
  <c r="K85" i="23"/>
  <c r="K83" i="23" s="1"/>
  <c r="J85" i="23"/>
  <c r="I85" i="23"/>
  <c r="G85" i="23"/>
  <c r="G83" i="23" s="1"/>
  <c r="F85" i="23"/>
  <c r="F83" i="23" s="1"/>
  <c r="E85" i="23"/>
  <c r="D85" i="23"/>
  <c r="H84" i="23"/>
  <c r="C84" i="23"/>
  <c r="H82" i="23"/>
  <c r="C82" i="23"/>
  <c r="H81" i="23"/>
  <c r="C81" i="23"/>
  <c r="L80" i="23"/>
  <c r="K80" i="23"/>
  <c r="J80" i="23"/>
  <c r="I80" i="23"/>
  <c r="G80" i="23"/>
  <c r="F80" i="23"/>
  <c r="E80" i="23"/>
  <c r="D80" i="23"/>
  <c r="H79" i="23"/>
  <c r="C79" i="23"/>
  <c r="H78" i="23"/>
  <c r="C78" i="23"/>
  <c r="L77" i="23"/>
  <c r="K77" i="23"/>
  <c r="K76" i="23" s="1"/>
  <c r="J77" i="23"/>
  <c r="I77" i="23"/>
  <c r="I76" i="23" s="1"/>
  <c r="G77" i="23"/>
  <c r="F77" i="23"/>
  <c r="F76" i="23" s="1"/>
  <c r="E77" i="23"/>
  <c r="D77" i="23"/>
  <c r="D76" i="23"/>
  <c r="H74" i="23"/>
  <c r="C74" i="23"/>
  <c r="H73" i="23"/>
  <c r="C73" i="23"/>
  <c r="H72" i="23"/>
  <c r="C72" i="23"/>
  <c r="H71" i="23"/>
  <c r="C71" i="23"/>
  <c r="H70" i="23"/>
  <c r="C70" i="23"/>
  <c r="L69" i="23"/>
  <c r="K69" i="23"/>
  <c r="K67" i="23" s="1"/>
  <c r="J69" i="23"/>
  <c r="J67" i="23" s="1"/>
  <c r="I69" i="23"/>
  <c r="G69" i="23"/>
  <c r="F69" i="23"/>
  <c r="F67" i="23" s="1"/>
  <c r="F53" i="23" s="1"/>
  <c r="E69" i="23"/>
  <c r="D69" i="23"/>
  <c r="H68" i="23"/>
  <c r="C68" i="23"/>
  <c r="L67" i="23"/>
  <c r="G67" i="23"/>
  <c r="D67" i="23"/>
  <c r="H66" i="23"/>
  <c r="C66" i="23"/>
  <c r="H65" i="23"/>
  <c r="C65" i="23"/>
  <c r="H64" i="23"/>
  <c r="C64" i="23"/>
  <c r="H63" i="23"/>
  <c r="C63" i="23"/>
  <c r="H62" i="23"/>
  <c r="C62" i="23"/>
  <c r="H61" i="23"/>
  <c r="C61" i="23"/>
  <c r="H60" i="23"/>
  <c r="C60" i="23"/>
  <c r="H59" i="23"/>
  <c r="C59" i="23"/>
  <c r="L58" i="23"/>
  <c r="K58" i="23"/>
  <c r="J58" i="23"/>
  <c r="I58" i="23"/>
  <c r="G58" i="23"/>
  <c r="F58" i="23"/>
  <c r="E58" i="23"/>
  <c r="D58" i="23"/>
  <c r="H57" i="23"/>
  <c r="C57" i="23"/>
  <c r="H56" i="23"/>
  <c r="C56" i="23"/>
  <c r="L55" i="23"/>
  <c r="K55" i="23"/>
  <c r="J55" i="23"/>
  <c r="J54" i="23" s="1"/>
  <c r="J53" i="23" s="1"/>
  <c r="I55" i="23"/>
  <c r="I54" i="23" s="1"/>
  <c r="G55" i="23"/>
  <c r="F55" i="23"/>
  <c r="F54" i="23" s="1"/>
  <c r="E55" i="23"/>
  <c r="D55" i="23"/>
  <c r="D54" i="23" s="1"/>
  <c r="H47" i="23"/>
  <c r="C47" i="23"/>
  <c r="H46" i="23"/>
  <c r="C46" i="23"/>
  <c r="L45" i="23"/>
  <c r="H45" i="23" s="1"/>
  <c r="G45" i="23"/>
  <c r="C45" i="23" s="1"/>
  <c r="H44" i="23"/>
  <c r="C44" i="23"/>
  <c r="K43" i="23"/>
  <c r="J43" i="23"/>
  <c r="I43" i="23"/>
  <c r="F43" i="23"/>
  <c r="E43" i="23"/>
  <c r="D43" i="23"/>
  <c r="H42" i="23"/>
  <c r="C42" i="23"/>
  <c r="I41" i="23"/>
  <c r="H41" i="23"/>
  <c r="D41" i="23"/>
  <c r="C41" i="23" s="1"/>
  <c r="H40" i="23"/>
  <c r="C40" i="23"/>
  <c r="H39" i="23"/>
  <c r="C39" i="23"/>
  <c r="H38" i="23"/>
  <c r="C38" i="23"/>
  <c r="H37" i="23"/>
  <c r="C37" i="23"/>
  <c r="K36" i="23"/>
  <c r="H36" i="23" s="1"/>
  <c r="F36" i="23"/>
  <c r="C36" i="23" s="1"/>
  <c r="H35" i="23"/>
  <c r="C35" i="23"/>
  <c r="H34" i="23"/>
  <c r="C34" i="23"/>
  <c r="K33" i="23"/>
  <c r="H33" i="23" s="1"/>
  <c r="F33" i="23"/>
  <c r="C33" i="23" s="1"/>
  <c r="H32" i="23"/>
  <c r="C32" i="23"/>
  <c r="K31" i="23"/>
  <c r="H31" i="23" s="1"/>
  <c r="F31" i="23"/>
  <c r="C31" i="23" s="1"/>
  <c r="H30" i="23"/>
  <c r="C30" i="23"/>
  <c r="H29" i="23"/>
  <c r="C29" i="23"/>
  <c r="H28" i="23"/>
  <c r="C28" i="23"/>
  <c r="K27" i="23"/>
  <c r="H27" i="23"/>
  <c r="F27" i="23"/>
  <c r="C27" i="23" s="1"/>
  <c r="H25" i="23"/>
  <c r="C25" i="23"/>
  <c r="H24" i="23"/>
  <c r="C24" i="23"/>
  <c r="H23" i="23"/>
  <c r="C23" i="23"/>
  <c r="H22" i="23"/>
  <c r="C22" i="23"/>
  <c r="L21" i="23"/>
  <c r="K21" i="23"/>
  <c r="K275" i="23" s="1"/>
  <c r="J21" i="23"/>
  <c r="J275" i="23" s="1"/>
  <c r="I21" i="23"/>
  <c r="G21" i="23"/>
  <c r="F21" i="23"/>
  <c r="F275" i="23" s="1"/>
  <c r="E21" i="23"/>
  <c r="E275" i="23" s="1"/>
  <c r="E274" i="23" s="1"/>
  <c r="D21" i="23"/>
  <c r="H284" i="22"/>
  <c r="C284" i="22"/>
  <c r="H283" i="22"/>
  <c r="C283" i="22"/>
  <c r="H282" i="22"/>
  <c r="C282" i="22"/>
  <c r="H281" i="22"/>
  <c r="C281" i="22"/>
  <c r="H280" i="22"/>
  <c r="C280" i="22"/>
  <c r="H279" i="22"/>
  <c r="C279" i="22"/>
  <c r="H278" i="22"/>
  <c r="C278" i="22"/>
  <c r="H277" i="22"/>
  <c r="H276" i="22" s="1"/>
  <c r="C277" i="22"/>
  <c r="C276" i="22" s="1"/>
  <c r="L276" i="22"/>
  <c r="K276" i="22"/>
  <c r="J276" i="22"/>
  <c r="I276" i="22"/>
  <c r="G276" i="22"/>
  <c r="F276" i="22"/>
  <c r="E276" i="22"/>
  <c r="D276" i="22"/>
  <c r="H271" i="22"/>
  <c r="C271" i="22"/>
  <c r="H270" i="22"/>
  <c r="C270" i="22"/>
  <c r="L269" i="22"/>
  <c r="K269" i="22"/>
  <c r="J269" i="22"/>
  <c r="I269" i="22"/>
  <c r="H269" i="22"/>
  <c r="G269" i="22"/>
  <c r="F269" i="22"/>
  <c r="E269" i="22"/>
  <c r="D269" i="22"/>
  <c r="C269" i="22" s="1"/>
  <c r="H268" i="22"/>
  <c r="C268" i="22"/>
  <c r="L267" i="22"/>
  <c r="L266" i="22" s="1"/>
  <c r="L265" i="22" s="1"/>
  <c r="K267" i="22"/>
  <c r="K266" i="22" s="1"/>
  <c r="K265" i="22" s="1"/>
  <c r="J267" i="22"/>
  <c r="I267" i="22"/>
  <c r="H267" i="22"/>
  <c r="G267" i="22"/>
  <c r="G266" i="22" s="1"/>
  <c r="G265" i="22" s="1"/>
  <c r="F267" i="22"/>
  <c r="E267" i="22"/>
  <c r="D267" i="22"/>
  <c r="C267" i="22" s="1"/>
  <c r="J266" i="22"/>
  <c r="J265" i="22" s="1"/>
  <c r="I266" i="22"/>
  <c r="I265" i="22" s="1"/>
  <c r="F266" i="22"/>
  <c r="F265" i="22" s="1"/>
  <c r="E266" i="22"/>
  <c r="E265" i="22" s="1"/>
  <c r="H264" i="22"/>
  <c r="C264" i="22"/>
  <c r="L263" i="22"/>
  <c r="K263" i="22"/>
  <c r="J263" i="22"/>
  <c r="I263" i="22"/>
  <c r="H263" i="22" s="1"/>
  <c r="G263" i="22"/>
  <c r="F263" i="22"/>
  <c r="E263" i="22"/>
  <c r="D263" i="22"/>
  <c r="C263" i="22" s="1"/>
  <c r="H262" i="22"/>
  <c r="C262" i="22"/>
  <c r="H261" i="22"/>
  <c r="C261" i="22"/>
  <c r="H260" i="22"/>
  <c r="C260" i="22"/>
  <c r="H259" i="22"/>
  <c r="C259" i="22"/>
  <c r="H258" i="22"/>
  <c r="C258" i="22"/>
  <c r="L257" i="22"/>
  <c r="K257" i="22"/>
  <c r="J257" i="22"/>
  <c r="I257" i="22"/>
  <c r="H257" i="22"/>
  <c r="G257" i="22"/>
  <c r="F257" i="22"/>
  <c r="E257" i="22"/>
  <c r="D257" i="22"/>
  <c r="C257" i="22" s="1"/>
  <c r="H256" i="22"/>
  <c r="C256" i="22"/>
  <c r="H255" i="22"/>
  <c r="C255" i="22"/>
  <c r="H254" i="22"/>
  <c r="C254" i="22"/>
  <c r="L253" i="22"/>
  <c r="L252" i="22" s="1"/>
  <c r="K253" i="22"/>
  <c r="K252" i="22" s="1"/>
  <c r="J253" i="22"/>
  <c r="I253" i="22"/>
  <c r="H253" i="22"/>
  <c r="G253" i="22"/>
  <c r="G252" i="22" s="1"/>
  <c r="F253" i="22"/>
  <c r="E253" i="22"/>
  <c r="D253" i="22"/>
  <c r="C253" i="22" s="1"/>
  <c r="J252" i="22"/>
  <c r="I252" i="22"/>
  <c r="F252" i="22"/>
  <c r="E252" i="22"/>
  <c r="H251" i="22"/>
  <c r="C251" i="22"/>
  <c r="L250" i="22"/>
  <c r="K250" i="22"/>
  <c r="J250" i="22"/>
  <c r="I250" i="22"/>
  <c r="G250" i="22"/>
  <c r="F250" i="22"/>
  <c r="E250" i="22"/>
  <c r="C250" i="22" s="1"/>
  <c r="D250" i="22"/>
  <c r="H249" i="22"/>
  <c r="C249" i="22"/>
  <c r="H248" i="22"/>
  <c r="C248" i="22"/>
  <c r="H247" i="22"/>
  <c r="C247" i="22"/>
  <c r="H246" i="22"/>
  <c r="C246" i="22"/>
  <c r="L245" i="22"/>
  <c r="K245" i="22"/>
  <c r="J245" i="22"/>
  <c r="I245" i="22"/>
  <c r="H245" i="22" s="1"/>
  <c r="G245" i="22"/>
  <c r="F245" i="22"/>
  <c r="E245" i="22"/>
  <c r="D245" i="22"/>
  <c r="C245" i="22" s="1"/>
  <c r="H244" i="22"/>
  <c r="C244" i="22"/>
  <c r="H243" i="22"/>
  <c r="C243" i="22"/>
  <c r="H242" i="22"/>
  <c r="C242" i="22"/>
  <c r="L241" i="22"/>
  <c r="L240" i="22" s="1"/>
  <c r="K241" i="22"/>
  <c r="K240" i="22" s="1"/>
  <c r="J241" i="22"/>
  <c r="I241" i="22"/>
  <c r="H241" i="22"/>
  <c r="G241" i="22"/>
  <c r="G240" i="22" s="1"/>
  <c r="F241" i="22"/>
  <c r="E241" i="22"/>
  <c r="D241" i="22"/>
  <c r="C241" i="22" s="1"/>
  <c r="J240" i="22"/>
  <c r="I240" i="22"/>
  <c r="F240" i="22"/>
  <c r="E240" i="22"/>
  <c r="H239" i="22"/>
  <c r="C239" i="22"/>
  <c r="H238" i="22"/>
  <c r="C238" i="22"/>
  <c r="H237" i="22"/>
  <c r="C237" i="22"/>
  <c r="H236" i="22"/>
  <c r="C236" i="22"/>
  <c r="H235" i="22"/>
  <c r="C235" i="22"/>
  <c r="H234" i="22"/>
  <c r="C234" i="22"/>
  <c r="L233" i="22"/>
  <c r="L232" i="22" s="1"/>
  <c r="K233" i="22"/>
  <c r="K232" i="22" s="1"/>
  <c r="J233" i="22"/>
  <c r="I233" i="22"/>
  <c r="H233" i="22"/>
  <c r="G233" i="22"/>
  <c r="G232" i="22" s="1"/>
  <c r="F233" i="22"/>
  <c r="E233" i="22"/>
  <c r="D233" i="22"/>
  <c r="C233" i="22" s="1"/>
  <c r="J232" i="22"/>
  <c r="I232" i="22"/>
  <c r="F232" i="22"/>
  <c r="E232" i="22"/>
  <c r="H231" i="22"/>
  <c r="C231" i="22"/>
  <c r="H230" i="22"/>
  <c r="C230" i="22"/>
  <c r="H229" i="22"/>
  <c r="C229" i="22"/>
  <c r="H228" i="22"/>
  <c r="C228" i="22"/>
  <c r="L227" i="22"/>
  <c r="K227" i="22"/>
  <c r="J227" i="22"/>
  <c r="I227" i="22"/>
  <c r="H227" i="22" s="1"/>
  <c r="G227" i="22"/>
  <c r="F227" i="22"/>
  <c r="E227" i="22"/>
  <c r="D227" i="22"/>
  <c r="C227" i="22" s="1"/>
  <c r="H226" i="22"/>
  <c r="C226" i="22"/>
  <c r="H225" i="22"/>
  <c r="C225" i="22"/>
  <c r="H224" i="22"/>
  <c r="C224" i="22"/>
  <c r="H223" i="22"/>
  <c r="C223" i="22"/>
  <c r="H222" i="22"/>
  <c r="C222" i="22"/>
  <c r="H221" i="22"/>
  <c r="C221" i="22"/>
  <c r="H220" i="22"/>
  <c r="C220" i="22"/>
  <c r="L219" i="22"/>
  <c r="K219" i="22"/>
  <c r="J219" i="22"/>
  <c r="I219" i="22"/>
  <c r="H219" i="22"/>
  <c r="G219" i="22"/>
  <c r="F219" i="22"/>
  <c r="E219" i="22"/>
  <c r="D219" i="22"/>
  <c r="C219" i="22" s="1"/>
  <c r="H218" i="22"/>
  <c r="C218" i="22"/>
  <c r="H217" i="22"/>
  <c r="C217" i="22"/>
  <c r="L216" i="22"/>
  <c r="K216" i="22"/>
  <c r="J216" i="22"/>
  <c r="I216" i="22"/>
  <c r="G216" i="22"/>
  <c r="F216" i="22"/>
  <c r="E216" i="22"/>
  <c r="D216" i="22"/>
  <c r="H215" i="22"/>
  <c r="C215" i="22"/>
  <c r="L214" i="22"/>
  <c r="K214" i="22"/>
  <c r="J214" i="22"/>
  <c r="I214" i="22"/>
  <c r="G214" i="22"/>
  <c r="F214" i="22"/>
  <c r="F212" i="22" s="1"/>
  <c r="F211" i="22" s="1"/>
  <c r="E214" i="22"/>
  <c r="C214" i="22" s="1"/>
  <c r="D214" i="22"/>
  <c r="H213" i="22"/>
  <c r="C213" i="22"/>
  <c r="J212" i="22"/>
  <c r="J211" i="22" s="1"/>
  <c r="I212" i="22"/>
  <c r="I211" i="22" s="1"/>
  <c r="E212" i="22"/>
  <c r="E211" i="22" s="1"/>
  <c r="H210" i="22"/>
  <c r="C210" i="22"/>
  <c r="H209" i="22"/>
  <c r="C209" i="22"/>
  <c r="L208" i="22"/>
  <c r="K208" i="22"/>
  <c r="J208" i="22"/>
  <c r="I208" i="22"/>
  <c r="H208" i="22" s="1"/>
  <c r="G208" i="22"/>
  <c r="F208" i="22"/>
  <c r="E208" i="22"/>
  <c r="D208" i="22"/>
  <c r="H207" i="22"/>
  <c r="C207" i="22"/>
  <c r="H206" i="22"/>
  <c r="C206" i="22"/>
  <c r="H205" i="22"/>
  <c r="C205" i="22"/>
  <c r="H204" i="22"/>
  <c r="C204" i="22"/>
  <c r="H203" i="22"/>
  <c r="C203" i="22"/>
  <c r="H202" i="22"/>
  <c r="C202" i="22"/>
  <c r="H201" i="22"/>
  <c r="C201" i="22"/>
  <c r="H200" i="22"/>
  <c r="C200" i="22"/>
  <c r="L199" i="22"/>
  <c r="K199" i="22"/>
  <c r="J199" i="22"/>
  <c r="I199" i="22"/>
  <c r="H199" i="22" s="1"/>
  <c r="G199" i="22"/>
  <c r="F199" i="22"/>
  <c r="E199" i="22"/>
  <c r="D199" i="22"/>
  <c r="H198" i="22"/>
  <c r="C198" i="22"/>
  <c r="H197" i="22"/>
  <c r="C197" i="22"/>
  <c r="H196" i="22"/>
  <c r="C196" i="22"/>
  <c r="H195" i="22"/>
  <c r="C195" i="22"/>
  <c r="H194" i="22"/>
  <c r="C194" i="22"/>
  <c r="H193" i="22"/>
  <c r="C193" i="22"/>
  <c r="H192" i="22"/>
  <c r="C192" i="22"/>
  <c r="H191" i="22"/>
  <c r="C191" i="22"/>
  <c r="H190" i="22"/>
  <c r="C190" i="22"/>
  <c r="H189" i="22"/>
  <c r="C189" i="22"/>
  <c r="L188" i="22"/>
  <c r="K188" i="22"/>
  <c r="J188" i="22"/>
  <c r="J187" i="22" s="1"/>
  <c r="J182" i="22" s="1"/>
  <c r="J181" i="22" s="1"/>
  <c r="I188" i="22"/>
  <c r="I187" i="22" s="1"/>
  <c r="G188" i="22"/>
  <c r="F188" i="22"/>
  <c r="F187" i="22" s="1"/>
  <c r="E188" i="22"/>
  <c r="C188" i="22" s="1"/>
  <c r="D188" i="22"/>
  <c r="L187" i="22"/>
  <c r="K187" i="22"/>
  <c r="G187" i="22"/>
  <c r="D187" i="22"/>
  <c r="H186" i="22"/>
  <c r="C186" i="22"/>
  <c r="H185" i="22"/>
  <c r="C185" i="22"/>
  <c r="H184" i="22"/>
  <c r="C184" i="22"/>
  <c r="L183" i="22"/>
  <c r="L182" i="22" s="1"/>
  <c r="K183" i="22"/>
  <c r="K182" i="22" s="1"/>
  <c r="J183" i="22"/>
  <c r="I183" i="22"/>
  <c r="H183" i="22"/>
  <c r="G183" i="22"/>
  <c r="F183" i="22"/>
  <c r="E183" i="22"/>
  <c r="D183" i="22"/>
  <c r="C183" i="22" s="1"/>
  <c r="H180" i="22"/>
  <c r="C180" i="22"/>
  <c r="L179" i="22"/>
  <c r="L178" i="22" s="1"/>
  <c r="K179" i="22"/>
  <c r="K178" i="22" s="1"/>
  <c r="J179" i="22"/>
  <c r="H179" i="22" s="1"/>
  <c r="I179" i="22"/>
  <c r="G179" i="22"/>
  <c r="G178" i="22" s="1"/>
  <c r="F179" i="22"/>
  <c r="F178" i="22" s="1"/>
  <c r="F174" i="22" s="1"/>
  <c r="E179" i="22"/>
  <c r="D179" i="22"/>
  <c r="J178" i="22"/>
  <c r="J174" i="22" s="1"/>
  <c r="I178" i="22"/>
  <c r="E178" i="22"/>
  <c r="H177" i="22"/>
  <c r="C177" i="22"/>
  <c r="H176" i="22"/>
  <c r="C176" i="22"/>
  <c r="L175" i="22"/>
  <c r="K175" i="22"/>
  <c r="J175" i="22"/>
  <c r="I175" i="22"/>
  <c r="I174" i="22" s="1"/>
  <c r="H175" i="22"/>
  <c r="G175" i="22"/>
  <c r="F175" i="22"/>
  <c r="E175" i="22"/>
  <c r="D175" i="22"/>
  <c r="C175" i="22" s="1"/>
  <c r="E174" i="22"/>
  <c r="H173" i="22"/>
  <c r="C173" i="22"/>
  <c r="H172" i="22"/>
  <c r="C172" i="22"/>
  <c r="L171" i="22"/>
  <c r="K171" i="22"/>
  <c r="J171" i="22"/>
  <c r="I171" i="22"/>
  <c r="H171" i="22" s="1"/>
  <c r="G171" i="22"/>
  <c r="F171" i="22"/>
  <c r="E171" i="22"/>
  <c r="D171" i="22"/>
  <c r="H170" i="22"/>
  <c r="C170" i="22"/>
  <c r="H169" i="22"/>
  <c r="C169" i="22"/>
  <c r="H168" i="22"/>
  <c r="C168" i="22"/>
  <c r="H167" i="22"/>
  <c r="C167" i="22"/>
  <c r="L166" i="22"/>
  <c r="K166" i="22"/>
  <c r="J166" i="22"/>
  <c r="I166" i="22"/>
  <c r="G166" i="22"/>
  <c r="F166" i="22"/>
  <c r="E166" i="22"/>
  <c r="C166" i="22" s="1"/>
  <c r="D166" i="22"/>
  <c r="H165" i="22"/>
  <c r="C165" i="22"/>
  <c r="H164" i="22"/>
  <c r="C164" i="22"/>
  <c r="H163" i="22"/>
  <c r="C163" i="22"/>
  <c r="L162" i="22"/>
  <c r="K162" i="22"/>
  <c r="J162" i="22"/>
  <c r="I162" i="22"/>
  <c r="I161" i="22" s="1"/>
  <c r="G162" i="22"/>
  <c r="G161" i="22" s="1"/>
  <c r="G160" i="22" s="1"/>
  <c r="F162" i="22"/>
  <c r="F161" i="22" s="1"/>
  <c r="F160" i="22" s="1"/>
  <c r="E162" i="22"/>
  <c r="D162" i="22"/>
  <c r="L161" i="22"/>
  <c r="L160" i="22" s="1"/>
  <c r="K161" i="22"/>
  <c r="K160" i="22" s="1"/>
  <c r="D161" i="22"/>
  <c r="H159" i="22"/>
  <c r="C159" i="22"/>
  <c r="H158" i="22"/>
  <c r="C158" i="22"/>
  <c r="H157" i="22"/>
  <c r="C157" i="22"/>
  <c r="H156" i="22"/>
  <c r="C156" i="22"/>
  <c r="H155" i="22"/>
  <c r="C155" i="22"/>
  <c r="H154" i="22"/>
  <c r="C154" i="22"/>
  <c r="L153" i="22"/>
  <c r="L152" i="22" s="1"/>
  <c r="K153" i="22"/>
  <c r="K152" i="22" s="1"/>
  <c r="J153" i="22"/>
  <c r="I153" i="22"/>
  <c r="H153" i="22"/>
  <c r="G153" i="22"/>
  <c r="G152" i="22" s="1"/>
  <c r="F153" i="22"/>
  <c r="E153" i="22"/>
  <c r="D153" i="22"/>
  <c r="C153" i="22" s="1"/>
  <c r="J152" i="22"/>
  <c r="I152" i="22"/>
  <c r="F152" i="22"/>
  <c r="E152" i="22"/>
  <c r="H151" i="22"/>
  <c r="C151" i="22"/>
  <c r="H150" i="22"/>
  <c r="C150" i="22"/>
  <c r="H149" i="22"/>
  <c r="C149" i="22"/>
  <c r="H148" i="22"/>
  <c r="C148" i="22"/>
  <c r="L147" i="22"/>
  <c r="K147" i="22"/>
  <c r="J147" i="22"/>
  <c r="I147" i="22"/>
  <c r="H147" i="22" s="1"/>
  <c r="G147" i="22"/>
  <c r="F147" i="22"/>
  <c r="E147" i="22"/>
  <c r="D147" i="22"/>
  <c r="H146" i="22"/>
  <c r="C146" i="22"/>
  <c r="H145" i="22"/>
  <c r="C145" i="22"/>
  <c r="H144" i="22"/>
  <c r="C144" i="22"/>
  <c r="H143" i="22"/>
  <c r="C143" i="22"/>
  <c r="H142" i="22"/>
  <c r="C142" i="22"/>
  <c r="H141" i="22"/>
  <c r="C141" i="22"/>
  <c r="H140" i="22"/>
  <c r="C140" i="22"/>
  <c r="H139" i="22"/>
  <c r="C139" i="22"/>
  <c r="L138" i="22"/>
  <c r="K138" i="22"/>
  <c r="J138" i="22"/>
  <c r="I138" i="22"/>
  <c r="G138" i="22"/>
  <c r="F138" i="22"/>
  <c r="E138" i="22"/>
  <c r="C138" i="22" s="1"/>
  <c r="D138" i="22"/>
  <c r="H137" i="22"/>
  <c r="C137" i="22"/>
  <c r="H136" i="22"/>
  <c r="C136" i="22"/>
  <c r="H135" i="22"/>
  <c r="C135" i="22"/>
  <c r="L134" i="22"/>
  <c r="K134" i="22"/>
  <c r="J134" i="22"/>
  <c r="I134" i="22"/>
  <c r="H134" i="22" s="1"/>
  <c r="G134" i="22"/>
  <c r="F134" i="22"/>
  <c r="E134" i="22"/>
  <c r="D134" i="22"/>
  <c r="H133" i="22"/>
  <c r="C133" i="22"/>
  <c r="H132" i="22"/>
  <c r="C132" i="22"/>
  <c r="L131" i="22"/>
  <c r="K131" i="22"/>
  <c r="J131" i="22"/>
  <c r="I131" i="22"/>
  <c r="H131" i="22" s="1"/>
  <c r="G131" i="22"/>
  <c r="F131" i="22"/>
  <c r="E131" i="22"/>
  <c r="D131" i="22"/>
  <c r="C131" i="22" s="1"/>
  <c r="H130" i="22"/>
  <c r="C130" i="22"/>
  <c r="H129" i="22"/>
  <c r="C129" i="22"/>
  <c r="H128" i="22"/>
  <c r="C128" i="22"/>
  <c r="H127" i="22"/>
  <c r="C127" i="22"/>
  <c r="L126" i="22"/>
  <c r="K126" i="22"/>
  <c r="J126" i="22"/>
  <c r="I126" i="22"/>
  <c r="H126" i="22" s="1"/>
  <c r="G126" i="22"/>
  <c r="F126" i="22"/>
  <c r="E126" i="22"/>
  <c r="D126" i="22"/>
  <c r="H125" i="22"/>
  <c r="C125" i="22"/>
  <c r="H124" i="22"/>
  <c r="C124" i="22"/>
  <c r="H123" i="22"/>
  <c r="C123" i="22"/>
  <c r="H122" i="22"/>
  <c r="C122" i="22"/>
  <c r="L121" i="22"/>
  <c r="L120" i="22" s="1"/>
  <c r="K121" i="22"/>
  <c r="K120" i="22" s="1"/>
  <c r="J121" i="22"/>
  <c r="I121" i="22"/>
  <c r="H121" i="22"/>
  <c r="G121" i="22"/>
  <c r="G120" i="22" s="1"/>
  <c r="F121" i="22"/>
  <c r="E121" i="22"/>
  <c r="D121" i="22"/>
  <c r="C121" i="22" s="1"/>
  <c r="J120" i="22"/>
  <c r="I120" i="22"/>
  <c r="F120" i="22"/>
  <c r="E120" i="22"/>
  <c r="H119" i="22"/>
  <c r="C119" i="22"/>
  <c r="H118" i="22"/>
  <c r="C118" i="22"/>
  <c r="H117" i="22"/>
  <c r="C117" i="22"/>
  <c r="H116" i="22"/>
  <c r="C116" i="22"/>
  <c r="H115" i="22"/>
  <c r="C115" i="22"/>
  <c r="L114" i="22"/>
  <c r="K114" i="22"/>
  <c r="J114" i="22"/>
  <c r="I114" i="22"/>
  <c r="G114" i="22"/>
  <c r="F114" i="22"/>
  <c r="E114" i="22"/>
  <c r="C114" i="22" s="1"/>
  <c r="D114" i="22"/>
  <c r="H113" i="22"/>
  <c r="C113" i="22"/>
  <c r="H112" i="22"/>
  <c r="C112" i="22"/>
  <c r="H111" i="22"/>
  <c r="C111" i="22"/>
  <c r="H110" i="22"/>
  <c r="C110" i="22"/>
  <c r="H109" i="22"/>
  <c r="C109" i="22"/>
  <c r="L108" i="22"/>
  <c r="K108" i="22"/>
  <c r="J108" i="22"/>
  <c r="I108" i="22"/>
  <c r="G108" i="22"/>
  <c r="F108" i="22"/>
  <c r="E108" i="22"/>
  <c r="D108" i="22"/>
  <c r="H107" i="22"/>
  <c r="C107" i="22"/>
  <c r="H106" i="22"/>
  <c r="C106" i="22"/>
  <c r="H105" i="22"/>
  <c r="C105" i="22"/>
  <c r="H104" i="22"/>
  <c r="C104" i="22"/>
  <c r="H103" i="22"/>
  <c r="C103" i="22"/>
  <c r="H102" i="22"/>
  <c r="C102" i="22"/>
  <c r="H101" i="22"/>
  <c r="C101" i="22"/>
  <c r="H100" i="22"/>
  <c r="C100" i="22"/>
  <c r="L99" i="22"/>
  <c r="K99" i="22"/>
  <c r="J99" i="22"/>
  <c r="I99" i="22"/>
  <c r="H99" i="22" s="1"/>
  <c r="G99" i="22"/>
  <c r="F99" i="22"/>
  <c r="E99" i="22"/>
  <c r="D99" i="22"/>
  <c r="H98" i="22"/>
  <c r="C98" i="22"/>
  <c r="H97" i="22"/>
  <c r="C97" i="22"/>
  <c r="H96" i="22"/>
  <c r="C96" i="22"/>
  <c r="H95" i="22"/>
  <c r="C95" i="22"/>
  <c r="H94" i="22"/>
  <c r="C94" i="22"/>
  <c r="H93" i="22"/>
  <c r="C93" i="22"/>
  <c r="H92" i="22"/>
  <c r="C92" i="22"/>
  <c r="L91" i="22"/>
  <c r="K91" i="22"/>
  <c r="J91" i="22"/>
  <c r="I91" i="22"/>
  <c r="H91" i="22"/>
  <c r="G91" i="22"/>
  <c r="F91" i="22"/>
  <c r="E91" i="22"/>
  <c r="D91" i="22"/>
  <c r="C91" i="22" s="1"/>
  <c r="H90" i="22"/>
  <c r="C90" i="22"/>
  <c r="H89" i="22"/>
  <c r="C89" i="22"/>
  <c r="H88" i="22"/>
  <c r="C88" i="22"/>
  <c r="H87" i="22"/>
  <c r="C87" i="22"/>
  <c r="H86" i="22"/>
  <c r="C86" i="22"/>
  <c r="L85" i="22"/>
  <c r="K85" i="22"/>
  <c r="J85" i="22"/>
  <c r="H85" i="22" s="1"/>
  <c r="I85" i="22"/>
  <c r="G85" i="22"/>
  <c r="F85" i="22"/>
  <c r="E85" i="22"/>
  <c r="D85" i="22"/>
  <c r="H84" i="22"/>
  <c r="C84" i="22"/>
  <c r="L83" i="22"/>
  <c r="K83" i="22"/>
  <c r="G83" i="22"/>
  <c r="D83" i="22"/>
  <c r="H82" i="22"/>
  <c r="C82" i="22"/>
  <c r="H81" i="22"/>
  <c r="C81" i="22"/>
  <c r="L80" i="22"/>
  <c r="K80" i="22"/>
  <c r="J80" i="22"/>
  <c r="I80" i="22"/>
  <c r="G80" i="22"/>
  <c r="F80" i="22"/>
  <c r="E80" i="22"/>
  <c r="C80" i="22" s="1"/>
  <c r="D80" i="22"/>
  <c r="H79" i="22"/>
  <c r="C79" i="22"/>
  <c r="H78" i="22"/>
  <c r="C78" i="22"/>
  <c r="L77" i="22"/>
  <c r="L76" i="22" s="1"/>
  <c r="L75" i="22" s="1"/>
  <c r="K77" i="22"/>
  <c r="K76" i="22" s="1"/>
  <c r="K75" i="22" s="1"/>
  <c r="J77" i="22"/>
  <c r="I77" i="22"/>
  <c r="H77" i="22" s="1"/>
  <c r="G77" i="22"/>
  <c r="G76" i="22" s="1"/>
  <c r="G75" i="22" s="1"/>
  <c r="F77" i="22"/>
  <c r="E77" i="22"/>
  <c r="D77" i="22"/>
  <c r="J76" i="22"/>
  <c r="I76" i="22"/>
  <c r="F76" i="22"/>
  <c r="E76" i="22"/>
  <c r="H74" i="22"/>
  <c r="C74" i="22"/>
  <c r="H73" i="22"/>
  <c r="C73" i="22"/>
  <c r="H72" i="22"/>
  <c r="C72" i="22"/>
  <c r="H71" i="22"/>
  <c r="C71" i="22"/>
  <c r="H70" i="22"/>
  <c r="C70" i="22"/>
  <c r="L69" i="22"/>
  <c r="K69" i="22"/>
  <c r="J69" i="22"/>
  <c r="J67" i="22" s="1"/>
  <c r="I69" i="22"/>
  <c r="H69" i="22" s="1"/>
  <c r="G69" i="22"/>
  <c r="F69" i="22"/>
  <c r="F67" i="22" s="1"/>
  <c r="E69" i="22"/>
  <c r="D69" i="22"/>
  <c r="H68" i="22"/>
  <c r="C68" i="22"/>
  <c r="L67" i="22"/>
  <c r="K67" i="22"/>
  <c r="I67" i="22"/>
  <c r="G67" i="22"/>
  <c r="E67" i="22"/>
  <c r="D67" i="22"/>
  <c r="H66" i="22"/>
  <c r="C66" i="22"/>
  <c r="H65" i="22"/>
  <c r="C65" i="22"/>
  <c r="H64" i="22"/>
  <c r="C64" i="22"/>
  <c r="H63" i="22"/>
  <c r="C63" i="22"/>
  <c r="H62" i="22"/>
  <c r="C62" i="22"/>
  <c r="H61" i="22"/>
  <c r="C61" i="22"/>
  <c r="H60" i="22"/>
  <c r="C60" i="22"/>
  <c r="H59" i="22"/>
  <c r="C59" i="22"/>
  <c r="L58" i="22"/>
  <c r="K58" i="22"/>
  <c r="J58" i="22"/>
  <c r="I58" i="22"/>
  <c r="H58" i="22" s="1"/>
  <c r="G58" i="22"/>
  <c r="F58" i="22"/>
  <c r="E58" i="22"/>
  <c r="C58" i="22" s="1"/>
  <c r="D58" i="22"/>
  <c r="H57" i="22"/>
  <c r="C57" i="22"/>
  <c r="H56" i="22"/>
  <c r="C56" i="22"/>
  <c r="L55" i="22"/>
  <c r="L54" i="22" s="1"/>
  <c r="L53" i="22" s="1"/>
  <c r="K55" i="22"/>
  <c r="K54" i="22" s="1"/>
  <c r="K53" i="22" s="1"/>
  <c r="J55" i="22"/>
  <c r="I55" i="22"/>
  <c r="H55" i="22"/>
  <c r="G55" i="22"/>
  <c r="G54" i="22" s="1"/>
  <c r="G53" i="22" s="1"/>
  <c r="F55" i="22"/>
  <c r="F54" i="22" s="1"/>
  <c r="F53" i="22" s="1"/>
  <c r="E55" i="22"/>
  <c r="D55" i="22"/>
  <c r="C55" i="22" s="1"/>
  <c r="J54" i="22"/>
  <c r="I54" i="22"/>
  <c r="I53" i="22" s="1"/>
  <c r="E54" i="22"/>
  <c r="E53" i="22" s="1"/>
  <c r="H47" i="22"/>
  <c r="C47" i="22"/>
  <c r="H46" i="22"/>
  <c r="C46" i="22"/>
  <c r="L45" i="22"/>
  <c r="G45" i="22"/>
  <c r="C45" i="22" s="1"/>
  <c r="H44" i="22"/>
  <c r="C44" i="22"/>
  <c r="K43" i="22"/>
  <c r="J43" i="22"/>
  <c r="I43" i="22"/>
  <c r="H43" i="22" s="1"/>
  <c r="F43" i="22"/>
  <c r="E43" i="22"/>
  <c r="D43" i="22"/>
  <c r="H42" i="22"/>
  <c r="C42" i="22"/>
  <c r="I41" i="22"/>
  <c r="H41" i="22" s="1"/>
  <c r="D41" i="22"/>
  <c r="C41" i="22"/>
  <c r="H40" i="22"/>
  <c r="C40" i="22"/>
  <c r="H39" i="22"/>
  <c r="C39" i="22"/>
  <c r="H38" i="22"/>
  <c r="C38" i="22"/>
  <c r="H37" i="22"/>
  <c r="C37" i="22"/>
  <c r="K36" i="22"/>
  <c r="H36" i="22" s="1"/>
  <c r="F36" i="22"/>
  <c r="C36" i="22" s="1"/>
  <c r="H35" i="22"/>
  <c r="C35" i="22"/>
  <c r="H34" i="22"/>
  <c r="C34" i="22"/>
  <c r="K33" i="22"/>
  <c r="H33" i="22" s="1"/>
  <c r="F33" i="22"/>
  <c r="C33" i="22" s="1"/>
  <c r="H32" i="22"/>
  <c r="C32" i="22"/>
  <c r="K31" i="22"/>
  <c r="H31" i="22" s="1"/>
  <c r="F31" i="22"/>
  <c r="C31" i="22" s="1"/>
  <c r="H30" i="22"/>
  <c r="C30" i="22"/>
  <c r="H29" i="22"/>
  <c r="C29" i="22"/>
  <c r="H28" i="22"/>
  <c r="C28" i="22"/>
  <c r="K27" i="22"/>
  <c r="H27" i="22" s="1"/>
  <c r="F27" i="22"/>
  <c r="C27" i="22"/>
  <c r="K26" i="22"/>
  <c r="H25" i="22"/>
  <c r="C25" i="22"/>
  <c r="H24" i="22"/>
  <c r="C24" i="22"/>
  <c r="H23" i="22"/>
  <c r="C23" i="22"/>
  <c r="H22" i="22"/>
  <c r="C22" i="22"/>
  <c r="L21" i="22"/>
  <c r="L275" i="22" s="1"/>
  <c r="L274" i="22" s="1"/>
  <c r="K21" i="22"/>
  <c r="J21" i="22"/>
  <c r="J275" i="22" s="1"/>
  <c r="J274" i="22" s="1"/>
  <c r="I21" i="22"/>
  <c r="I275" i="22" s="1"/>
  <c r="I274" i="22" s="1"/>
  <c r="H21" i="22"/>
  <c r="H275" i="22" s="1"/>
  <c r="G21" i="22"/>
  <c r="G20" i="22" s="1"/>
  <c r="F21" i="22"/>
  <c r="F275" i="22" s="1"/>
  <c r="F274" i="22" s="1"/>
  <c r="E21" i="22"/>
  <c r="E275" i="22" s="1"/>
  <c r="E274" i="22" s="1"/>
  <c r="D21" i="22"/>
  <c r="D275" i="22" s="1"/>
  <c r="D274" i="22" s="1"/>
  <c r="J20" i="22"/>
  <c r="E20" i="22"/>
  <c r="H284" i="21"/>
  <c r="C284" i="21"/>
  <c r="H283" i="21"/>
  <c r="C283" i="21"/>
  <c r="H282" i="21"/>
  <c r="C282" i="21"/>
  <c r="H281" i="21"/>
  <c r="C281" i="21"/>
  <c r="H280" i="21"/>
  <c r="C280" i="21"/>
  <c r="H279" i="21"/>
  <c r="C279" i="21"/>
  <c r="H278" i="21"/>
  <c r="C278" i="21"/>
  <c r="H277" i="21"/>
  <c r="C277" i="21"/>
  <c r="C276" i="21" s="1"/>
  <c r="L276" i="21"/>
  <c r="K276" i="21"/>
  <c r="J276" i="21"/>
  <c r="I276" i="21"/>
  <c r="H276" i="21"/>
  <c r="G276" i="21"/>
  <c r="F276" i="21"/>
  <c r="E276" i="21"/>
  <c r="D276" i="21"/>
  <c r="H271" i="21"/>
  <c r="C271" i="21"/>
  <c r="H270" i="21"/>
  <c r="C270" i="21"/>
  <c r="L269" i="21"/>
  <c r="K269" i="21"/>
  <c r="J269" i="21"/>
  <c r="I269" i="21"/>
  <c r="G269" i="21"/>
  <c r="F269" i="21"/>
  <c r="E269" i="21"/>
  <c r="D269" i="21"/>
  <c r="H268" i="21"/>
  <c r="C268" i="21"/>
  <c r="L267" i="21"/>
  <c r="K267" i="21"/>
  <c r="J267" i="21"/>
  <c r="J266" i="21" s="1"/>
  <c r="J265" i="21" s="1"/>
  <c r="I267" i="21"/>
  <c r="I266" i="21" s="1"/>
  <c r="G267" i="21"/>
  <c r="F267" i="21"/>
  <c r="F266" i="21" s="1"/>
  <c r="F265" i="21" s="1"/>
  <c r="E267" i="21"/>
  <c r="E266" i="21" s="1"/>
  <c r="E265" i="21" s="1"/>
  <c r="D267" i="21"/>
  <c r="C267" i="21" s="1"/>
  <c r="L266" i="21"/>
  <c r="L265" i="21" s="1"/>
  <c r="K266" i="21"/>
  <c r="K265" i="21" s="1"/>
  <c r="G266" i="21"/>
  <c r="G265" i="21" s="1"/>
  <c r="D266" i="21"/>
  <c r="H264" i="21"/>
  <c r="C264" i="21"/>
  <c r="L263" i="21"/>
  <c r="K263" i="21"/>
  <c r="J263" i="21"/>
  <c r="I263" i="21"/>
  <c r="G263" i="21"/>
  <c r="F263" i="21"/>
  <c r="E263" i="21"/>
  <c r="D263" i="21"/>
  <c r="H262" i="21"/>
  <c r="C262" i="21"/>
  <c r="H261" i="21"/>
  <c r="C261" i="21"/>
  <c r="H260" i="21"/>
  <c r="C260" i="21"/>
  <c r="H259" i="21"/>
  <c r="C259" i="21"/>
  <c r="H258" i="21"/>
  <c r="C258" i="21"/>
  <c r="L257" i="21"/>
  <c r="K257" i="21"/>
  <c r="J257" i="21"/>
  <c r="I257" i="21"/>
  <c r="H257" i="21" s="1"/>
  <c r="G257" i="21"/>
  <c r="F257" i="21"/>
  <c r="E257" i="21"/>
  <c r="D257" i="21"/>
  <c r="C257" i="21" s="1"/>
  <c r="H256" i="21"/>
  <c r="C256" i="21"/>
  <c r="H255" i="21"/>
  <c r="C255" i="21"/>
  <c r="H254" i="21"/>
  <c r="C254" i="21"/>
  <c r="L253" i="21"/>
  <c r="K253" i="21"/>
  <c r="J253" i="21"/>
  <c r="J252" i="21" s="1"/>
  <c r="G253" i="21"/>
  <c r="F253" i="21"/>
  <c r="F252" i="21" s="1"/>
  <c r="E253" i="21"/>
  <c r="E252" i="21" s="1"/>
  <c r="L252" i="21"/>
  <c r="K252" i="21"/>
  <c r="G252" i="21"/>
  <c r="H251" i="21"/>
  <c r="C251" i="21"/>
  <c r="L250" i="21"/>
  <c r="K250" i="21"/>
  <c r="J250" i="21"/>
  <c r="I250" i="21"/>
  <c r="H250" i="21" s="1"/>
  <c r="G250" i="21"/>
  <c r="F250" i="21"/>
  <c r="E250" i="21"/>
  <c r="D250" i="21"/>
  <c r="H249" i="21"/>
  <c r="C249" i="21"/>
  <c r="H248" i="21"/>
  <c r="C248" i="21"/>
  <c r="H247" i="21"/>
  <c r="C247" i="21"/>
  <c r="H246" i="21"/>
  <c r="C246" i="21"/>
  <c r="L245" i="21"/>
  <c r="K245" i="21"/>
  <c r="J245" i="21"/>
  <c r="I245" i="21"/>
  <c r="G245" i="21"/>
  <c r="F245" i="21"/>
  <c r="E245" i="21"/>
  <c r="C245" i="21" s="1"/>
  <c r="D245" i="21"/>
  <c r="H244" i="21"/>
  <c r="C244" i="21"/>
  <c r="H243" i="21"/>
  <c r="C243" i="21"/>
  <c r="H242" i="21"/>
  <c r="C242" i="21"/>
  <c r="L241" i="21"/>
  <c r="K241" i="21"/>
  <c r="J241" i="21"/>
  <c r="J240" i="21" s="1"/>
  <c r="I241" i="21"/>
  <c r="I240" i="21" s="1"/>
  <c r="G241" i="21"/>
  <c r="F241" i="21"/>
  <c r="F240" i="21" s="1"/>
  <c r="E241" i="21"/>
  <c r="E240" i="21" s="1"/>
  <c r="D241" i="21"/>
  <c r="L240" i="21"/>
  <c r="K240" i="21"/>
  <c r="G240" i="21"/>
  <c r="D240" i="21"/>
  <c r="H239" i="21"/>
  <c r="C239" i="21"/>
  <c r="H238" i="21"/>
  <c r="C238" i="21"/>
  <c r="H237" i="21"/>
  <c r="C237" i="21"/>
  <c r="H236" i="21"/>
  <c r="C236" i="21"/>
  <c r="H235" i="21"/>
  <c r="C235" i="21"/>
  <c r="H234" i="21"/>
  <c r="C234" i="21"/>
  <c r="L233" i="21"/>
  <c r="K233" i="21"/>
  <c r="J233" i="21"/>
  <c r="J232" i="21" s="1"/>
  <c r="I233" i="21"/>
  <c r="I232" i="21" s="1"/>
  <c r="G233" i="21"/>
  <c r="F233" i="21"/>
  <c r="F232" i="21" s="1"/>
  <c r="E233" i="21"/>
  <c r="E232" i="21" s="1"/>
  <c r="D233" i="21"/>
  <c r="C233" i="21" s="1"/>
  <c r="L232" i="21"/>
  <c r="K232" i="21"/>
  <c r="G232" i="21"/>
  <c r="D232" i="21"/>
  <c r="H231" i="21"/>
  <c r="C231" i="21"/>
  <c r="H230" i="21"/>
  <c r="C230" i="21"/>
  <c r="H229" i="21"/>
  <c r="C229" i="21"/>
  <c r="H228" i="21"/>
  <c r="C228" i="21"/>
  <c r="L227" i="21"/>
  <c r="K227" i="21"/>
  <c r="J227" i="21"/>
  <c r="I227" i="21"/>
  <c r="H227" i="21" s="1"/>
  <c r="G227" i="21"/>
  <c r="F227" i="21"/>
  <c r="E227" i="21"/>
  <c r="D227" i="21"/>
  <c r="C227" i="21" s="1"/>
  <c r="H226" i="21"/>
  <c r="C226" i="21"/>
  <c r="H225" i="21"/>
  <c r="C225" i="21"/>
  <c r="H224" i="21"/>
  <c r="C224" i="21"/>
  <c r="H223" i="21"/>
  <c r="C223" i="21"/>
  <c r="H222" i="21"/>
  <c r="C222" i="21"/>
  <c r="H221" i="21"/>
  <c r="C221" i="21"/>
  <c r="H220" i="21"/>
  <c r="C220" i="21"/>
  <c r="L219" i="21"/>
  <c r="K219" i="21"/>
  <c r="J219" i="21"/>
  <c r="I219" i="21"/>
  <c r="G219" i="21"/>
  <c r="F219" i="21"/>
  <c r="E219" i="21"/>
  <c r="D219" i="21"/>
  <c r="H218" i="21"/>
  <c r="C218" i="21"/>
  <c r="H217" i="21"/>
  <c r="C217" i="21"/>
  <c r="L216" i="21"/>
  <c r="K216" i="21"/>
  <c r="J216" i="21"/>
  <c r="I216" i="21"/>
  <c r="H216" i="21" s="1"/>
  <c r="G216" i="21"/>
  <c r="F216" i="21"/>
  <c r="E216" i="21"/>
  <c r="D216" i="21"/>
  <c r="H215" i="21"/>
  <c r="C215" i="21"/>
  <c r="L214" i="21"/>
  <c r="K214" i="21"/>
  <c r="J214" i="21"/>
  <c r="I214" i="21"/>
  <c r="H214" i="21" s="1"/>
  <c r="G214" i="21"/>
  <c r="F214" i="21"/>
  <c r="E214" i="21"/>
  <c r="D214" i="21"/>
  <c r="H213" i="21"/>
  <c r="C213" i="21"/>
  <c r="L212" i="21"/>
  <c r="L211" i="21" s="1"/>
  <c r="K212" i="21"/>
  <c r="K211" i="21" s="1"/>
  <c r="G212" i="21"/>
  <c r="G211" i="21" s="1"/>
  <c r="D212" i="21"/>
  <c r="H210" i="21"/>
  <c r="C210" i="21"/>
  <c r="H209" i="21"/>
  <c r="C209" i="21"/>
  <c r="L208" i="21"/>
  <c r="K208" i="21"/>
  <c r="J208" i="21"/>
  <c r="I208" i="21"/>
  <c r="H208" i="21"/>
  <c r="G208" i="21"/>
  <c r="F208" i="21"/>
  <c r="E208" i="21"/>
  <c r="D208" i="21"/>
  <c r="C208" i="21" s="1"/>
  <c r="H207" i="21"/>
  <c r="C207" i="21"/>
  <c r="H206" i="21"/>
  <c r="C206" i="21"/>
  <c r="H205" i="21"/>
  <c r="C205" i="21"/>
  <c r="H204" i="21"/>
  <c r="C204" i="21"/>
  <c r="H203" i="21"/>
  <c r="C203" i="21"/>
  <c r="H202" i="21"/>
  <c r="C202" i="21"/>
  <c r="H201" i="21"/>
  <c r="C201" i="21"/>
  <c r="H200" i="21"/>
  <c r="C200" i="21"/>
  <c r="L199" i="21"/>
  <c r="K199" i="21"/>
  <c r="J199" i="21"/>
  <c r="I199" i="21"/>
  <c r="H199" i="21" s="1"/>
  <c r="G199" i="21"/>
  <c r="F199" i="21"/>
  <c r="E199" i="21"/>
  <c r="D199" i="21"/>
  <c r="C199" i="21" s="1"/>
  <c r="H198" i="21"/>
  <c r="C198" i="21"/>
  <c r="H197" i="21"/>
  <c r="C197" i="21"/>
  <c r="H196" i="21"/>
  <c r="C196" i="21"/>
  <c r="H195" i="21"/>
  <c r="C195" i="21"/>
  <c r="H194" i="21"/>
  <c r="C194" i="21"/>
  <c r="H193" i="21"/>
  <c r="C193" i="21"/>
  <c r="H192" i="21"/>
  <c r="C192" i="21"/>
  <c r="H191" i="21"/>
  <c r="C191" i="21"/>
  <c r="H190" i="21"/>
  <c r="C190" i="21"/>
  <c r="H189" i="21"/>
  <c r="C189" i="21"/>
  <c r="L188" i="21"/>
  <c r="L187" i="21" s="1"/>
  <c r="K188" i="21"/>
  <c r="K187" i="21" s="1"/>
  <c r="J188" i="21"/>
  <c r="I188" i="21"/>
  <c r="I187" i="21" s="1"/>
  <c r="H188" i="21"/>
  <c r="G188" i="21"/>
  <c r="G187" i="21" s="1"/>
  <c r="F188" i="21"/>
  <c r="E188" i="21"/>
  <c r="D188" i="21"/>
  <c r="C188" i="21" s="1"/>
  <c r="J187" i="21"/>
  <c r="F187" i="21"/>
  <c r="E187" i="21"/>
  <c r="H186" i="21"/>
  <c r="C186" i="21"/>
  <c r="H185" i="21"/>
  <c r="C185" i="21"/>
  <c r="H184" i="21"/>
  <c r="C184" i="21"/>
  <c r="L183" i="21"/>
  <c r="K183" i="21"/>
  <c r="J183" i="21"/>
  <c r="J182" i="21" s="1"/>
  <c r="I183" i="21"/>
  <c r="G183" i="21"/>
  <c r="F183" i="21"/>
  <c r="F182" i="21" s="1"/>
  <c r="E183" i="21"/>
  <c r="C183" i="21" s="1"/>
  <c r="D183" i="21"/>
  <c r="H180" i="21"/>
  <c r="C180" i="21"/>
  <c r="L179" i="21"/>
  <c r="K179" i="21"/>
  <c r="J179" i="21"/>
  <c r="J178" i="21" s="1"/>
  <c r="I179" i="21"/>
  <c r="I178" i="21" s="1"/>
  <c r="G179" i="21"/>
  <c r="G178" i="21" s="1"/>
  <c r="F179" i="21"/>
  <c r="F178" i="21" s="1"/>
  <c r="E179" i="21"/>
  <c r="D179" i="21"/>
  <c r="L178" i="21"/>
  <c r="K178" i="21"/>
  <c r="D178" i="21"/>
  <c r="H177" i="21"/>
  <c r="C177" i="21"/>
  <c r="H176" i="21"/>
  <c r="C176" i="21"/>
  <c r="L175" i="21"/>
  <c r="K175" i="21"/>
  <c r="J175" i="21"/>
  <c r="J174" i="21" s="1"/>
  <c r="I175" i="21"/>
  <c r="I174" i="21" s="1"/>
  <c r="G175" i="21"/>
  <c r="G174" i="21" s="1"/>
  <c r="F175" i="21"/>
  <c r="F174" i="21" s="1"/>
  <c r="E175" i="21"/>
  <c r="D175" i="21"/>
  <c r="L174" i="21"/>
  <c r="K174" i="21"/>
  <c r="D174" i="21"/>
  <c r="H173" i="21"/>
  <c r="C173" i="21"/>
  <c r="H172" i="21"/>
  <c r="C172" i="21"/>
  <c r="L171" i="21"/>
  <c r="K171" i="21"/>
  <c r="J171" i="21"/>
  <c r="I171" i="21"/>
  <c r="H171" i="21" s="1"/>
  <c r="G171" i="21"/>
  <c r="F171" i="21"/>
  <c r="E171" i="21"/>
  <c r="D171" i="21"/>
  <c r="H170" i="21"/>
  <c r="C170" i="21"/>
  <c r="H169" i="21"/>
  <c r="C169" i="21"/>
  <c r="H168" i="21"/>
  <c r="C168" i="21"/>
  <c r="H167" i="21"/>
  <c r="C167" i="21"/>
  <c r="L166" i="21"/>
  <c r="K166" i="21"/>
  <c r="J166" i="21"/>
  <c r="I166" i="21"/>
  <c r="H166" i="21"/>
  <c r="G166" i="21"/>
  <c r="F166" i="21"/>
  <c r="E166" i="21"/>
  <c r="D166" i="21"/>
  <c r="C166" i="21" s="1"/>
  <c r="H165" i="21"/>
  <c r="C165" i="21"/>
  <c r="H164" i="21"/>
  <c r="C164" i="21"/>
  <c r="H163" i="21"/>
  <c r="C163" i="21"/>
  <c r="L162" i="21"/>
  <c r="L161" i="21" s="1"/>
  <c r="L160" i="21" s="1"/>
  <c r="K162" i="21"/>
  <c r="K161" i="21" s="1"/>
  <c r="K160" i="21" s="1"/>
  <c r="J162" i="21"/>
  <c r="I162" i="21"/>
  <c r="H162" i="21"/>
  <c r="G162" i="21"/>
  <c r="G161" i="21" s="1"/>
  <c r="G160" i="21" s="1"/>
  <c r="F162" i="21"/>
  <c r="E162" i="21"/>
  <c r="D162" i="21"/>
  <c r="C162" i="21" s="1"/>
  <c r="J161" i="21"/>
  <c r="J160" i="21" s="1"/>
  <c r="I161" i="21"/>
  <c r="I160" i="21" s="1"/>
  <c r="F161" i="21"/>
  <c r="F160" i="21" s="1"/>
  <c r="E161" i="21"/>
  <c r="E160" i="21" s="1"/>
  <c r="H159" i="21"/>
  <c r="C159" i="21"/>
  <c r="H158" i="21"/>
  <c r="C158" i="21"/>
  <c r="H157" i="21"/>
  <c r="C157" i="21"/>
  <c r="H156" i="21"/>
  <c r="C156" i="21"/>
  <c r="H155" i="21"/>
  <c r="C155" i="21"/>
  <c r="H154" i="21"/>
  <c r="C154" i="21"/>
  <c r="L153" i="21"/>
  <c r="K153" i="21"/>
  <c r="J153" i="21"/>
  <c r="J152" i="21" s="1"/>
  <c r="I153" i="21"/>
  <c r="I152" i="21" s="1"/>
  <c r="H152" i="21" s="1"/>
  <c r="G153" i="21"/>
  <c r="G152" i="21" s="1"/>
  <c r="F153" i="21"/>
  <c r="F152" i="21" s="1"/>
  <c r="E153" i="21"/>
  <c r="D153" i="21"/>
  <c r="L152" i="21"/>
  <c r="K152" i="21"/>
  <c r="D152" i="21"/>
  <c r="H151" i="21"/>
  <c r="C151" i="21"/>
  <c r="H150" i="21"/>
  <c r="C150" i="21"/>
  <c r="H149" i="21"/>
  <c r="C149" i="21"/>
  <c r="H148" i="21"/>
  <c r="C148" i="21"/>
  <c r="L147" i="21"/>
  <c r="K147" i="21"/>
  <c r="J147" i="21"/>
  <c r="I147" i="21"/>
  <c r="H147" i="21" s="1"/>
  <c r="G147" i="21"/>
  <c r="F147" i="21"/>
  <c r="E147" i="21"/>
  <c r="D147" i="21"/>
  <c r="C147" i="21" s="1"/>
  <c r="H146" i="21"/>
  <c r="C146" i="21"/>
  <c r="H145" i="21"/>
  <c r="C145" i="21"/>
  <c r="H144" i="21"/>
  <c r="C144" i="21"/>
  <c r="H143" i="21"/>
  <c r="C143" i="21"/>
  <c r="H142" i="21"/>
  <c r="C142" i="21"/>
  <c r="H141" i="21"/>
  <c r="C141" i="21"/>
  <c r="H140" i="21"/>
  <c r="C140" i="21"/>
  <c r="H139" i="21"/>
  <c r="C139" i="21"/>
  <c r="L138" i="21"/>
  <c r="K138" i="21"/>
  <c r="J138" i="21"/>
  <c r="I138" i="21"/>
  <c r="H138" i="21" s="1"/>
  <c r="G138" i="21"/>
  <c r="F138" i="21"/>
  <c r="E138" i="21"/>
  <c r="D138" i="21"/>
  <c r="H137" i="21"/>
  <c r="C137" i="21"/>
  <c r="H136" i="21"/>
  <c r="C136" i="21"/>
  <c r="H135" i="21"/>
  <c r="C135" i="21"/>
  <c r="L134" i="21"/>
  <c r="K134" i="21"/>
  <c r="J134" i="21"/>
  <c r="H134" i="21" s="1"/>
  <c r="I134" i="21"/>
  <c r="G134" i="21"/>
  <c r="F134" i="21"/>
  <c r="E134" i="21"/>
  <c r="D134" i="21"/>
  <c r="H133" i="21"/>
  <c r="C133" i="21"/>
  <c r="H132" i="21"/>
  <c r="C132" i="21"/>
  <c r="L131" i="21"/>
  <c r="K131" i="21"/>
  <c r="J131" i="21"/>
  <c r="I131" i="21"/>
  <c r="G131" i="21"/>
  <c r="F131" i="21"/>
  <c r="E131" i="21"/>
  <c r="D131" i="21"/>
  <c r="H130" i="21"/>
  <c r="C130" i="21"/>
  <c r="H129" i="21"/>
  <c r="C129" i="21"/>
  <c r="H128" i="21"/>
  <c r="C128" i="21"/>
  <c r="H127" i="21"/>
  <c r="C127" i="21"/>
  <c r="L126" i="21"/>
  <c r="K126" i="21"/>
  <c r="K120" i="21" s="1"/>
  <c r="J126" i="21"/>
  <c r="I126" i="21"/>
  <c r="H126" i="21" s="1"/>
  <c r="G126" i="21"/>
  <c r="F126" i="21"/>
  <c r="E126" i="21"/>
  <c r="D126" i="21"/>
  <c r="H125" i="21"/>
  <c r="C125" i="21"/>
  <c r="H124" i="21"/>
  <c r="C124" i="21"/>
  <c r="H123" i="21"/>
  <c r="C123" i="21"/>
  <c r="H122" i="21"/>
  <c r="C122" i="21"/>
  <c r="L121" i="21"/>
  <c r="K121" i="21"/>
  <c r="J121" i="21"/>
  <c r="I121" i="21"/>
  <c r="I120" i="21" s="1"/>
  <c r="G121" i="21"/>
  <c r="G120" i="21" s="1"/>
  <c r="F121" i="21"/>
  <c r="E121" i="21"/>
  <c r="D121" i="21"/>
  <c r="L120" i="21"/>
  <c r="D120" i="21"/>
  <c r="H119" i="21"/>
  <c r="C119" i="21"/>
  <c r="H118" i="21"/>
  <c r="C118" i="21"/>
  <c r="H117" i="21"/>
  <c r="C117" i="21"/>
  <c r="H116" i="21"/>
  <c r="C116" i="21"/>
  <c r="H115" i="21"/>
  <c r="C115" i="21"/>
  <c r="L114" i="21"/>
  <c r="K114" i="21"/>
  <c r="J114" i="21"/>
  <c r="H114" i="21" s="1"/>
  <c r="I114" i="21"/>
  <c r="G114" i="21"/>
  <c r="F114" i="21"/>
  <c r="F83" i="21" s="1"/>
  <c r="E114" i="21"/>
  <c r="D114" i="21"/>
  <c r="H113" i="21"/>
  <c r="C113" i="21"/>
  <c r="H112" i="21"/>
  <c r="C112" i="21"/>
  <c r="H111" i="21"/>
  <c r="C111" i="21"/>
  <c r="H110" i="21"/>
  <c r="C110" i="21"/>
  <c r="H109" i="21"/>
  <c r="C109" i="21"/>
  <c r="L108" i="21"/>
  <c r="K108" i="21"/>
  <c r="J108" i="21"/>
  <c r="I108" i="21"/>
  <c r="H108" i="21" s="1"/>
  <c r="G108" i="21"/>
  <c r="F108" i="21"/>
  <c r="E108" i="21"/>
  <c r="D108" i="21"/>
  <c r="H107" i="21"/>
  <c r="C107" i="21"/>
  <c r="H106" i="21"/>
  <c r="C106" i="21"/>
  <c r="H105" i="21"/>
  <c r="C105" i="21"/>
  <c r="H104" i="21"/>
  <c r="C104" i="21"/>
  <c r="H103" i="21"/>
  <c r="C103" i="21"/>
  <c r="H102" i="21"/>
  <c r="C102" i="21"/>
  <c r="H101" i="21"/>
  <c r="C101" i="21"/>
  <c r="H100" i="21"/>
  <c r="C100" i="21"/>
  <c r="L99" i="21"/>
  <c r="K99" i="21"/>
  <c r="J99" i="21"/>
  <c r="I99" i="21"/>
  <c r="G99" i="21"/>
  <c r="F99" i="21"/>
  <c r="E99" i="21"/>
  <c r="D99" i="21"/>
  <c r="H98" i="21"/>
  <c r="C98" i="21"/>
  <c r="H97" i="21"/>
  <c r="C97" i="21"/>
  <c r="H96" i="21"/>
  <c r="C96" i="21"/>
  <c r="H95" i="21"/>
  <c r="C95" i="21"/>
  <c r="H94" i="21"/>
  <c r="C94" i="21"/>
  <c r="H93" i="21"/>
  <c r="C93" i="21"/>
  <c r="H92" i="21"/>
  <c r="C92" i="21"/>
  <c r="L91" i="21"/>
  <c r="K91" i="21"/>
  <c r="J91" i="21"/>
  <c r="I91" i="21"/>
  <c r="G91" i="21"/>
  <c r="F91" i="21"/>
  <c r="E91" i="21"/>
  <c r="D91" i="21"/>
  <c r="H90" i="21"/>
  <c r="C90" i="21"/>
  <c r="H89" i="21"/>
  <c r="C89" i="21"/>
  <c r="H88" i="21"/>
  <c r="C88" i="21"/>
  <c r="H87" i="21"/>
  <c r="C87" i="21"/>
  <c r="H86" i="21"/>
  <c r="C86" i="21"/>
  <c r="L85" i="21"/>
  <c r="K85" i="21"/>
  <c r="J85" i="21"/>
  <c r="I85" i="21"/>
  <c r="G85" i="21"/>
  <c r="F85" i="21"/>
  <c r="E85" i="21"/>
  <c r="E83" i="21" s="1"/>
  <c r="D85" i="21"/>
  <c r="H84" i="21"/>
  <c r="C84" i="21"/>
  <c r="J83" i="21"/>
  <c r="H82" i="21"/>
  <c r="C82" i="21"/>
  <c r="H81" i="21"/>
  <c r="C81" i="21"/>
  <c r="L80" i="21"/>
  <c r="L76" i="21" s="1"/>
  <c r="K80" i="21"/>
  <c r="J80" i="21"/>
  <c r="I80" i="21"/>
  <c r="H80" i="21"/>
  <c r="G80" i="21"/>
  <c r="F80" i="21"/>
  <c r="E80" i="21"/>
  <c r="D80" i="21"/>
  <c r="C80" i="21" s="1"/>
  <c r="H79" i="21"/>
  <c r="C79" i="21"/>
  <c r="H78" i="21"/>
  <c r="C78" i="21"/>
  <c r="L77" i="21"/>
  <c r="K77" i="21"/>
  <c r="J77" i="21"/>
  <c r="J76" i="21" s="1"/>
  <c r="I77" i="21"/>
  <c r="I76" i="21" s="1"/>
  <c r="H76" i="21" s="1"/>
  <c r="G77" i="21"/>
  <c r="F77" i="21"/>
  <c r="F76" i="21" s="1"/>
  <c r="E77" i="21"/>
  <c r="E76" i="21" s="1"/>
  <c r="D77" i="21"/>
  <c r="D76" i="21" s="1"/>
  <c r="K76" i="21"/>
  <c r="G76" i="21"/>
  <c r="H74" i="21"/>
  <c r="C74" i="21"/>
  <c r="H73" i="21"/>
  <c r="C73" i="21"/>
  <c r="H72" i="21"/>
  <c r="C72" i="21"/>
  <c r="H71" i="21"/>
  <c r="C71" i="21"/>
  <c r="H70" i="21"/>
  <c r="C70" i="21"/>
  <c r="L69" i="21"/>
  <c r="K69" i="21"/>
  <c r="J69" i="21"/>
  <c r="I69" i="21"/>
  <c r="H69" i="21" s="1"/>
  <c r="G69" i="21"/>
  <c r="F69" i="21"/>
  <c r="F67" i="21" s="1"/>
  <c r="E69" i="21"/>
  <c r="D69" i="21"/>
  <c r="D67" i="21" s="1"/>
  <c r="H68" i="21"/>
  <c r="C68" i="21"/>
  <c r="L67" i="21"/>
  <c r="K67" i="21"/>
  <c r="J67" i="21"/>
  <c r="G67" i="21"/>
  <c r="E67" i="21"/>
  <c r="H66" i="21"/>
  <c r="C66" i="21"/>
  <c r="H65" i="21"/>
  <c r="C65" i="21"/>
  <c r="H64" i="21"/>
  <c r="C64" i="21"/>
  <c r="H63" i="21"/>
  <c r="C63" i="21"/>
  <c r="H62" i="21"/>
  <c r="C62" i="21"/>
  <c r="H61" i="21"/>
  <c r="C61" i="21"/>
  <c r="H60" i="21"/>
  <c r="C60" i="21"/>
  <c r="H59" i="21"/>
  <c r="C59" i="21"/>
  <c r="L58" i="21"/>
  <c r="K58" i="21"/>
  <c r="J58" i="21"/>
  <c r="H58" i="21" s="1"/>
  <c r="I58" i="21"/>
  <c r="G58" i="21"/>
  <c r="F58" i="21"/>
  <c r="E58" i="21"/>
  <c r="D58" i="21"/>
  <c r="H57" i="21"/>
  <c r="C57" i="21"/>
  <c r="H56" i="21"/>
  <c r="C56" i="21"/>
  <c r="L55" i="21"/>
  <c r="K55" i="21"/>
  <c r="J55" i="21"/>
  <c r="I55" i="21"/>
  <c r="I54" i="21" s="1"/>
  <c r="G55" i="21"/>
  <c r="F55" i="21"/>
  <c r="F54" i="21" s="1"/>
  <c r="E55" i="21"/>
  <c r="D55" i="21"/>
  <c r="L54" i="21"/>
  <c r="L53" i="21" s="1"/>
  <c r="K54" i="21"/>
  <c r="K53" i="21" s="1"/>
  <c r="G54" i="21"/>
  <c r="G53" i="21" s="1"/>
  <c r="D54" i="21"/>
  <c r="H47" i="21"/>
  <c r="C47" i="21"/>
  <c r="H46" i="21"/>
  <c r="C46" i="21"/>
  <c r="L45" i="21"/>
  <c r="H45" i="21"/>
  <c r="G45" i="21"/>
  <c r="C45" i="21" s="1"/>
  <c r="H44" i="21"/>
  <c r="C44" i="21"/>
  <c r="K43" i="21"/>
  <c r="J43" i="21"/>
  <c r="I43" i="21"/>
  <c r="F43" i="21"/>
  <c r="E43" i="21"/>
  <c r="C43" i="21" s="1"/>
  <c r="D43" i="21"/>
  <c r="H42" i="21"/>
  <c r="C42" i="21"/>
  <c r="I41" i="21"/>
  <c r="H41" i="21" s="1"/>
  <c r="D41" i="21"/>
  <c r="C41" i="21" s="1"/>
  <c r="H40" i="21"/>
  <c r="C40" i="21"/>
  <c r="H39" i="21"/>
  <c r="C39" i="21"/>
  <c r="H38" i="21"/>
  <c r="C38" i="21"/>
  <c r="H37" i="21"/>
  <c r="C37" i="21"/>
  <c r="K36" i="21"/>
  <c r="H36" i="21" s="1"/>
  <c r="F36" i="21"/>
  <c r="C36" i="21" s="1"/>
  <c r="H35" i="21"/>
  <c r="C35" i="21"/>
  <c r="H34" i="21"/>
  <c r="C34" i="21"/>
  <c r="K33" i="21"/>
  <c r="H33" i="21" s="1"/>
  <c r="F33" i="21"/>
  <c r="C33" i="21" s="1"/>
  <c r="H32" i="21"/>
  <c r="C32" i="21"/>
  <c r="K31" i="21"/>
  <c r="H31" i="21" s="1"/>
  <c r="F31" i="21"/>
  <c r="C31" i="21" s="1"/>
  <c r="H30" i="21"/>
  <c r="C30" i="21"/>
  <c r="H29" i="21"/>
  <c r="C29" i="21"/>
  <c r="H28" i="21"/>
  <c r="C28" i="21"/>
  <c r="K27" i="21"/>
  <c r="H27" i="21" s="1"/>
  <c r="F27" i="21"/>
  <c r="C27" i="21" s="1"/>
  <c r="H25" i="21"/>
  <c r="C25" i="21"/>
  <c r="H24" i="21"/>
  <c r="C24" i="21"/>
  <c r="H23" i="21"/>
  <c r="C23" i="21"/>
  <c r="H22" i="21"/>
  <c r="C22" i="21"/>
  <c r="L21" i="21"/>
  <c r="L275" i="21" s="1"/>
  <c r="L274" i="21" s="1"/>
  <c r="K21" i="21"/>
  <c r="K275" i="21" s="1"/>
  <c r="K274" i="21" s="1"/>
  <c r="J21" i="21"/>
  <c r="J275" i="21" s="1"/>
  <c r="J274" i="21" s="1"/>
  <c r="I21" i="21"/>
  <c r="I275" i="21" s="1"/>
  <c r="I274" i="21" s="1"/>
  <c r="G21" i="21"/>
  <c r="G275" i="21" s="1"/>
  <c r="G274" i="21" s="1"/>
  <c r="F21" i="21"/>
  <c r="F275" i="21" s="1"/>
  <c r="F274" i="21" s="1"/>
  <c r="E21" i="21"/>
  <c r="E275" i="21" s="1"/>
  <c r="E274" i="21" s="1"/>
  <c r="D21" i="21"/>
  <c r="D275" i="21" s="1"/>
  <c r="D274" i="21" s="1"/>
  <c r="J20" i="21"/>
  <c r="H284" i="20"/>
  <c r="C284" i="20"/>
  <c r="H283" i="20"/>
  <c r="C283" i="20"/>
  <c r="H282" i="20"/>
  <c r="C282" i="20"/>
  <c r="H281" i="20"/>
  <c r="C281" i="20"/>
  <c r="H280" i="20"/>
  <c r="C280" i="20"/>
  <c r="H279" i="20"/>
  <c r="C279" i="20"/>
  <c r="H278" i="20"/>
  <c r="C278" i="20"/>
  <c r="H277" i="20"/>
  <c r="C277" i="20"/>
  <c r="L276" i="20"/>
  <c r="K276" i="20"/>
  <c r="J276" i="20"/>
  <c r="I276" i="20"/>
  <c r="H276" i="20"/>
  <c r="G276" i="20"/>
  <c r="F276" i="20"/>
  <c r="E276" i="20"/>
  <c r="D276" i="20"/>
  <c r="C276" i="20"/>
  <c r="H271" i="20"/>
  <c r="C271" i="20"/>
  <c r="H270" i="20"/>
  <c r="C270" i="20"/>
  <c r="L269" i="20"/>
  <c r="K269" i="20"/>
  <c r="J269" i="20"/>
  <c r="I269" i="20"/>
  <c r="G269" i="20"/>
  <c r="F269" i="20"/>
  <c r="E269" i="20"/>
  <c r="D269" i="20"/>
  <c r="H268" i="20"/>
  <c r="C268" i="20"/>
  <c r="L267" i="20"/>
  <c r="K267" i="20"/>
  <c r="J267" i="20"/>
  <c r="J266" i="20" s="1"/>
  <c r="J265" i="20" s="1"/>
  <c r="I267" i="20"/>
  <c r="I266" i="20" s="1"/>
  <c r="G267" i="20"/>
  <c r="F267" i="20"/>
  <c r="F266" i="20" s="1"/>
  <c r="F265" i="20" s="1"/>
  <c r="E267" i="20"/>
  <c r="C267" i="20" s="1"/>
  <c r="D267" i="20"/>
  <c r="L266" i="20"/>
  <c r="L265" i="20" s="1"/>
  <c r="K266" i="20"/>
  <c r="K265" i="20" s="1"/>
  <c r="G266" i="20"/>
  <c r="G265" i="20" s="1"/>
  <c r="D266" i="20"/>
  <c r="H264" i="20"/>
  <c r="C264" i="20"/>
  <c r="L263" i="20"/>
  <c r="K263" i="20"/>
  <c r="J263" i="20"/>
  <c r="I263" i="20"/>
  <c r="H263" i="20" s="1"/>
  <c r="G263" i="20"/>
  <c r="F263" i="20"/>
  <c r="E263" i="20"/>
  <c r="D263" i="20"/>
  <c r="H262" i="20"/>
  <c r="C262" i="20"/>
  <c r="H261" i="20"/>
  <c r="C261" i="20"/>
  <c r="H260" i="20"/>
  <c r="C260" i="20"/>
  <c r="H259" i="20"/>
  <c r="C259" i="20"/>
  <c r="H258" i="20"/>
  <c r="C258" i="20"/>
  <c r="L257" i="20"/>
  <c r="K257" i="20"/>
  <c r="J257" i="20"/>
  <c r="I257" i="20"/>
  <c r="H257" i="20" s="1"/>
  <c r="G257" i="20"/>
  <c r="F257" i="20"/>
  <c r="E257" i="20"/>
  <c r="D257" i="20"/>
  <c r="H256" i="20"/>
  <c r="C256" i="20"/>
  <c r="H255" i="20"/>
  <c r="C255" i="20"/>
  <c r="H254" i="20"/>
  <c r="C254" i="20"/>
  <c r="L253" i="20"/>
  <c r="K253" i="20"/>
  <c r="J253" i="20"/>
  <c r="J252" i="20" s="1"/>
  <c r="I253" i="20"/>
  <c r="I252" i="20" s="1"/>
  <c r="G253" i="20"/>
  <c r="F253" i="20"/>
  <c r="F252" i="20" s="1"/>
  <c r="E253" i="20"/>
  <c r="D253" i="20"/>
  <c r="L252" i="20"/>
  <c r="K252" i="20"/>
  <c r="G252" i="20"/>
  <c r="D252" i="20"/>
  <c r="H251" i="20"/>
  <c r="C251" i="20"/>
  <c r="L250" i="20"/>
  <c r="K250" i="20"/>
  <c r="H250" i="20" s="1"/>
  <c r="J250" i="20"/>
  <c r="I250" i="20"/>
  <c r="G250" i="20"/>
  <c r="F250" i="20"/>
  <c r="E250" i="20"/>
  <c r="D250" i="20"/>
  <c r="C250" i="20" s="1"/>
  <c r="H249" i="20"/>
  <c r="C249" i="20"/>
  <c r="H248" i="20"/>
  <c r="C248" i="20"/>
  <c r="H247" i="20"/>
  <c r="C247" i="20"/>
  <c r="H246" i="20"/>
  <c r="C246" i="20"/>
  <c r="L245" i="20"/>
  <c r="K245" i="20"/>
  <c r="J245" i="20"/>
  <c r="I245" i="20"/>
  <c r="H245" i="20" s="1"/>
  <c r="G245" i="20"/>
  <c r="F245" i="20"/>
  <c r="E245" i="20"/>
  <c r="D245" i="20"/>
  <c r="H244" i="20"/>
  <c r="C244" i="20"/>
  <c r="H243" i="20"/>
  <c r="C243" i="20"/>
  <c r="H242" i="20"/>
  <c r="C242" i="20"/>
  <c r="L241" i="20"/>
  <c r="K241" i="20"/>
  <c r="J241" i="20"/>
  <c r="J240" i="20" s="1"/>
  <c r="I241" i="20"/>
  <c r="I240" i="20" s="1"/>
  <c r="G241" i="20"/>
  <c r="F241" i="20"/>
  <c r="F240" i="20" s="1"/>
  <c r="E241" i="20"/>
  <c r="D241" i="20"/>
  <c r="L240" i="20"/>
  <c r="K240" i="20"/>
  <c r="G240" i="20"/>
  <c r="D240" i="20"/>
  <c r="H239" i="20"/>
  <c r="C239" i="20"/>
  <c r="H238" i="20"/>
  <c r="C238" i="20"/>
  <c r="H237" i="20"/>
  <c r="C237" i="20"/>
  <c r="H236" i="20"/>
  <c r="C236" i="20"/>
  <c r="H235" i="20"/>
  <c r="C235" i="20"/>
  <c r="H234" i="20"/>
  <c r="C234" i="20"/>
  <c r="L233" i="20"/>
  <c r="K233" i="20"/>
  <c r="J233" i="20"/>
  <c r="J232" i="20" s="1"/>
  <c r="I233" i="20"/>
  <c r="I232" i="20" s="1"/>
  <c r="G233" i="20"/>
  <c r="F233" i="20"/>
  <c r="F232" i="20" s="1"/>
  <c r="E233" i="20"/>
  <c r="D233" i="20"/>
  <c r="L232" i="20"/>
  <c r="K232" i="20"/>
  <c r="G232" i="20"/>
  <c r="D232" i="20"/>
  <c r="H231" i="20"/>
  <c r="C231" i="20"/>
  <c r="H230" i="20"/>
  <c r="C230" i="20"/>
  <c r="H229" i="20"/>
  <c r="C229" i="20"/>
  <c r="H228" i="20"/>
  <c r="C228" i="20"/>
  <c r="L227" i="20"/>
  <c r="K227" i="20"/>
  <c r="J227" i="20"/>
  <c r="I227" i="20"/>
  <c r="H227" i="20" s="1"/>
  <c r="G227" i="20"/>
  <c r="F227" i="20"/>
  <c r="E227" i="20"/>
  <c r="C227" i="20" s="1"/>
  <c r="D227" i="20"/>
  <c r="H226" i="20"/>
  <c r="C226" i="20"/>
  <c r="H225" i="20"/>
  <c r="C225" i="20"/>
  <c r="H224" i="20"/>
  <c r="C224" i="20"/>
  <c r="H223" i="20"/>
  <c r="C223" i="20"/>
  <c r="H222" i="20"/>
  <c r="C222" i="20"/>
  <c r="H221" i="20"/>
  <c r="C221" i="20"/>
  <c r="H220" i="20"/>
  <c r="C220" i="20"/>
  <c r="L219" i="20"/>
  <c r="K219" i="20"/>
  <c r="J219" i="20"/>
  <c r="I219" i="20"/>
  <c r="G219" i="20"/>
  <c r="F219" i="20"/>
  <c r="E219" i="20"/>
  <c r="D219" i="20"/>
  <c r="H218" i="20"/>
  <c r="C218" i="20"/>
  <c r="H217" i="20"/>
  <c r="C217" i="20"/>
  <c r="L216" i="20"/>
  <c r="K216" i="20"/>
  <c r="J216" i="20"/>
  <c r="I216" i="20"/>
  <c r="H216" i="20" s="1"/>
  <c r="G216" i="20"/>
  <c r="F216" i="20"/>
  <c r="E216" i="20"/>
  <c r="D216" i="20"/>
  <c r="C216" i="20" s="1"/>
  <c r="H215" i="20"/>
  <c r="C215" i="20"/>
  <c r="L214" i="20"/>
  <c r="K214" i="20"/>
  <c r="J214" i="20"/>
  <c r="I214" i="20"/>
  <c r="H214" i="20"/>
  <c r="G214" i="20"/>
  <c r="F214" i="20"/>
  <c r="E214" i="20"/>
  <c r="D214" i="20"/>
  <c r="C214" i="20" s="1"/>
  <c r="H213" i="20"/>
  <c r="C213" i="20"/>
  <c r="L212" i="20"/>
  <c r="L211" i="20" s="1"/>
  <c r="K212" i="20"/>
  <c r="K211" i="20" s="1"/>
  <c r="G212" i="20"/>
  <c r="G211" i="20" s="1"/>
  <c r="D212" i="20"/>
  <c r="H210" i="20"/>
  <c r="C210" i="20"/>
  <c r="H209" i="20"/>
  <c r="C209" i="20"/>
  <c r="L208" i="20"/>
  <c r="K208" i="20"/>
  <c r="J208" i="20"/>
  <c r="H208" i="20" s="1"/>
  <c r="I208" i="20"/>
  <c r="G208" i="20"/>
  <c r="F208" i="20"/>
  <c r="E208" i="20"/>
  <c r="D208" i="20"/>
  <c r="C208" i="20" s="1"/>
  <c r="H207" i="20"/>
  <c r="C207" i="20"/>
  <c r="H206" i="20"/>
  <c r="C206" i="20"/>
  <c r="H205" i="20"/>
  <c r="C205" i="20"/>
  <c r="H204" i="20"/>
  <c r="C204" i="20"/>
  <c r="H203" i="20"/>
  <c r="C203" i="20"/>
  <c r="H202" i="20"/>
  <c r="C202" i="20"/>
  <c r="H201" i="20"/>
  <c r="C201" i="20"/>
  <c r="H200" i="20"/>
  <c r="C200" i="20"/>
  <c r="L199" i="20"/>
  <c r="K199" i="20"/>
  <c r="J199" i="20"/>
  <c r="I199" i="20"/>
  <c r="G199" i="20"/>
  <c r="F199" i="20"/>
  <c r="E199" i="20"/>
  <c r="D199" i="20"/>
  <c r="H198" i="20"/>
  <c r="C198" i="20"/>
  <c r="H197" i="20"/>
  <c r="C197" i="20"/>
  <c r="H196" i="20"/>
  <c r="C196" i="20"/>
  <c r="H195" i="20"/>
  <c r="C195" i="20"/>
  <c r="H194" i="20"/>
  <c r="C194" i="20"/>
  <c r="H193" i="20"/>
  <c r="C193" i="20"/>
  <c r="H192" i="20"/>
  <c r="C192" i="20"/>
  <c r="H191" i="20"/>
  <c r="C191" i="20"/>
  <c r="H190" i="20"/>
  <c r="C190" i="20"/>
  <c r="H189" i="20"/>
  <c r="C189" i="20"/>
  <c r="L188" i="20"/>
  <c r="L187" i="20" s="1"/>
  <c r="K188" i="20"/>
  <c r="K187" i="20" s="1"/>
  <c r="J188" i="20"/>
  <c r="I188" i="20"/>
  <c r="I187" i="20" s="1"/>
  <c r="H187" i="20" s="1"/>
  <c r="H188" i="20"/>
  <c r="G188" i="20"/>
  <c r="G187" i="20" s="1"/>
  <c r="G182" i="20" s="1"/>
  <c r="G181" i="20" s="1"/>
  <c r="F188" i="20"/>
  <c r="E188" i="20"/>
  <c r="D188" i="20"/>
  <c r="C188" i="20" s="1"/>
  <c r="J187" i="20"/>
  <c r="F187" i="20"/>
  <c r="E187" i="20"/>
  <c r="H186" i="20"/>
  <c r="C186" i="20"/>
  <c r="H185" i="20"/>
  <c r="C185" i="20"/>
  <c r="H184" i="20"/>
  <c r="C184" i="20"/>
  <c r="L183" i="20"/>
  <c r="K183" i="20"/>
  <c r="J183" i="20"/>
  <c r="J182" i="20" s="1"/>
  <c r="I183" i="20"/>
  <c r="G183" i="20"/>
  <c r="F183" i="20"/>
  <c r="F182" i="20" s="1"/>
  <c r="E183" i="20"/>
  <c r="C183" i="20" s="1"/>
  <c r="D183" i="20"/>
  <c r="H180" i="20"/>
  <c r="C180" i="20"/>
  <c r="L179" i="20"/>
  <c r="K179" i="20"/>
  <c r="J179" i="20"/>
  <c r="J178" i="20" s="1"/>
  <c r="I179" i="20"/>
  <c r="I178" i="20" s="1"/>
  <c r="G179" i="20"/>
  <c r="G178" i="20" s="1"/>
  <c r="F179" i="20"/>
  <c r="F178" i="20" s="1"/>
  <c r="E179" i="20"/>
  <c r="D179" i="20"/>
  <c r="L178" i="20"/>
  <c r="K178" i="20"/>
  <c r="D178" i="20"/>
  <c r="H177" i="20"/>
  <c r="C177" i="20"/>
  <c r="H176" i="20"/>
  <c r="C176" i="20"/>
  <c r="L175" i="20"/>
  <c r="K175" i="20"/>
  <c r="J175" i="20"/>
  <c r="J174" i="20" s="1"/>
  <c r="I175" i="20"/>
  <c r="I174" i="20" s="1"/>
  <c r="G175" i="20"/>
  <c r="G174" i="20" s="1"/>
  <c r="F175" i="20"/>
  <c r="F174" i="20" s="1"/>
  <c r="E175" i="20"/>
  <c r="D175" i="20"/>
  <c r="L174" i="20"/>
  <c r="K174" i="20"/>
  <c r="D174" i="20"/>
  <c r="H173" i="20"/>
  <c r="C173" i="20"/>
  <c r="H172" i="20"/>
  <c r="C172" i="20"/>
  <c r="L171" i="20"/>
  <c r="K171" i="20"/>
  <c r="J171" i="20"/>
  <c r="I171" i="20"/>
  <c r="G171" i="20"/>
  <c r="F171" i="20"/>
  <c r="E171" i="20"/>
  <c r="D171" i="20"/>
  <c r="H170" i="20"/>
  <c r="C170" i="20"/>
  <c r="H169" i="20"/>
  <c r="C169" i="20"/>
  <c r="H168" i="20"/>
  <c r="C168" i="20"/>
  <c r="H167" i="20"/>
  <c r="C167" i="20"/>
  <c r="L166" i="20"/>
  <c r="K166" i="20"/>
  <c r="H166" i="20" s="1"/>
  <c r="J166" i="20"/>
  <c r="I166" i="20"/>
  <c r="G166" i="20"/>
  <c r="F166" i="20"/>
  <c r="E166" i="20"/>
  <c r="D166" i="20"/>
  <c r="H165" i="20"/>
  <c r="C165" i="20"/>
  <c r="H164" i="20"/>
  <c r="C164" i="20"/>
  <c r="H163" i="20"/>
  <c r="C163" i="20"/>
  <c r="L162" i="20"/>
  <c r="L161" i="20" s="1"/>
  <c r="L160" i="20" s="1"/>
  <c r="K162" i="20"/>
  <c r="J162" i="20"/>
  <c r="H162" i="20" s="1"/>
  <c r="I162" i="20"/>
  <c r="G162" i="20"/>
  <c r="F162" i="20"/>
  <c r="F161" i="20" s="1"/>
  <c r="F160" i="20" s="1"/>
  <c r="E162" i="20"/>
  <c r="D162" i="20"/>
  <c r="I161" i="20"/>
  <c r="I160" i="20" s="1"/>
  <c r="E161" i="20"/>
  <c r="E160" i="20" s="1"/>
  <c r="H159" i="20"/>
  <c r="C159" i="20"/>
  <c r="H158" i="20"/>
  <c r="C158" i="20"/>
  <c r="H157" i="20"/>
  <c r="C157" i="20"/>
  <c r="H156" i="20"/>
  <c r="C156" i="20"/>
  <c r="H155" i="20"/>
  <c r="C155" i="20"/>
  <c r="H154" i="20"/>
  <c r="C154" i="20"/>
  <c r="L153" i="20"/>
  <c r="K153" i="20"/>
  <c r="J153" i="20"/>
  <c r="J152" i="20" s="1"/>
  <c r="I153" i="20"/>
  <c r="I152" i="20" s="1"/>
  <c r="G153" i="20"/>
  <c r="G152" i="20" s="1"/>
  <c r="F153" i="20"/>
  <c r="F152" i="20" s="1"/>
  <c r="E153" i="20"/>
  <c r="D153" i="20"/>
  <c r="L152" i="20"/>
  <c r="K152" i="20"/>
  <c r="D152" i="20"/>
  <c r="H151" i="20"/>
  <c r="C151" i="20"/>
  <c r="H150" i="20"/>
  <c r="C150" i="20"/>
  <c r="H149" i="20"/>
  <c r="C149" i="20"/>
  <c r="H148" i="20"/>
  <c r="C148" i="20"/>
  <c r="L147" i="20"/>
  <c r="K147" i="20"/>
  <c r="J147" i="20"/>
  <c r="I147" i="20"/>
  <c r="G147" i="20"/>
  <c r="F147" i="20"/>
  <c r="E147" i="20"/>
  <c r="D147" i="20"/>
  <c r="H146" i="20"/>
  <c r="C146" i="20"/>
  <c r="H145" i="20"/>
  <c r="C145" i="20"/>
  <c r="H144" i="20"/>
  <c r="C144" i="20"/>
  <c r="H143" i="20"/>
  <c r="C143" i="20"/>
  <c r="H142" i="20"/>
  <c r="C142" i="20"/>
  <c r="H141" i="20"/>
  <c r="C141" i="20"/>
  <c r="H140" i="20"/>
  <c r="C140" i="20"/>
  <c r="H139" i="20"/>
  <c r="C139" i="20"/>
  <c r="L138" i="20"/>
  <c r="K138" i="20"/>
  <c r="J138" i="20"/>
  <c r="I138" i="20"/>
  <c r="H138" i="20" s="1"/>
  <c r="G138" i="20"/>
  <c r="F138" i="20"/>
  <c r="E138" i="20"/>
  <c r="D138" i="20"/>
  <c r="H137" i="20"/>
  <c r="C137" i="20"/>
  <c r="H136" i="20"/>
  <c r="C136" i="20"/>
  <c r="H135" i="20"/>
  <c r="C135" i="20"/>
  <c r="L134" i="20"/>
  <c r="K134" i="20"/>
  <c r="J134" i="20"/>
  <c r="H134" i="20" s="1"/>
  <c r="I134" i="20"/>
  <c r="G134" i="20"/>
  <c r="F134" i="20"/>
  <c r="E134" i="20"/>
  <c r="D134" i="20"/>
  <c r="H133" i="20"/>
  <c r="C133" i="20"/>
  <c r="H132" i="20"/>
  <c r="C132" i="20"/>
  <c r="L131" i="20"/>
  <c r="K131" i="20"/>
  <c r="J131" i="20"/>
  <c r="I131" i="20"/>
  <c r="G131" i="20"/>
  <c r="F131" i="20"/>
  <c r="E131" i="20"/>
  <c r="D131" i="20"/>
  <c r="H130" i="20"/>
  <c r="C130" i="20"/>
  <c r="H129" i="20"/>
  <c r="C129" i="20"/>
  <c r="H128" i="20"/>
  <c r="C128" i="20"/>
  <c r="H127" i="20"/>
  <c r="C127" i="20"/>
  <c r="L126" i="20"/>
  <c r="K126" i="20"/>
  <c r="K120" i="20" s="1"/>
  <c r="J126" i="20"/>
  <c r="I126" i="20"/>
  <c r="H126" i="20" s="1"/>
  <c r="G126" i="20"/>
  <c r="F126" i="20"/>
  <c r="E126" i="20"/>
  <c r="D126" i="20"/>
  <c r="H125" i="20"/>
  <c r="C125" i="20"/>
  <c r="H124" i="20"/>
  <c r="C124" i="20"/>
  <c r="H123" i="20"/>
  <c r="C123" i="20"/>
  <c r="H122" i="20"/>
  <c r="C122" i="20"/>
  <c r="L121" i="20"/>
  <c r="K121" i="20"/>
  <c r="J121" i="20"/>
  <c r="I121" i="20"/>
  <c r="I120" i="20" s="1"/>
  <c r="G121" i="20"/>
  <c r="G120" i="20" s="1"/>
  <c r="F121" i="20"/>
  <c r="E121" i="20"/>
  <c r="D121" i="20"/>
  <c r="L120" i="20"/>
  <c r="D120" i="20"/>
  <c r="H119" i="20"/>
  <c r="C119" i="20"/>
  <c r="H118" i="20"/>
  <c r="C118" i="20"/>
  <c r="H117" i="20"/>
  <c r="C117" i="20"/>
  <c r="H116" i="20"/>
  <c r="C116" i="20"/>
  <c r="H115" i="20"/>
  <c r="C115" i="20"/>
  <c r="L114" i="20"/>
  <c r="K114" i="20"/>
  <c r="J114" i="20"/>
  <c r="H114" i="20" s="1"/>
  <c r="I114" i="20"/>
  <c r="G114" i="20"/>
  <c r="F114" i="20"/>
  <c r="F83" i="20" s="1"/>
  <c r="E114" i="20"/>
  <c r="D114" i="20"/>
  <c r="H113" i="20"/>
  <c r="C113" i="20"/>
  <c r="H112" i="20"/>
  <c r="C112" i="20"/>
  <c r="H111" i="20"/>
  <c r="C111" i="20"/>
  <c r="H110" i="20"/>
  <c r="C110" i="20"/>
  <c r="H109" i="20"/>
  <c r="C109" i="20"/>
  <c r="L108" i="20"/>
  <c r="K108" i="20"/>
  <c r="J108" i="20"/>
  <c r="I108" i="20"/>
  <c r="H108" i="20" s="1"/>
  <c r="G108" i="20"/>
  <c r="F108" i="20"/>
  <c r="E108" i="20"/>
  <c r="D108" i="20"/>
  <c r="H107" i="20"/>
  <c r="C107" i="20"/>
  <c r="H106" i="20"/>
  <c r="C106" i="20"/>
  <c r="H105" i="20"/>
  <c r="C105" i="20"/>
  <c r="H104" i="20"/>
  <c r="C104" i="20"/>
  <c r="H103" i="20"/>
  <c r="C103" i="20"/>
  <c r="H102" i="20"/>
  <c r="C102" i="20"/>
  <c r="H101" i="20"/>
  <c r="C101" i="20"/>
  <c r="H100" i="20"/>
  <c r="C100" i="20"/>
  <c r="L99" i="20"/>
  <c r="K99" i="20"/>
  <c r="J99" i="20"/>
  <c r="I99" i="20"/>
  <c r="G99" i="20"/>
  <c r="F99" i="20"/>
  <c r="E99" i="20"/>
  <c r="C99" i="20" s="1"/>
  <c r="D99" i="20"/>
  <c r="H98" i="20"/>
  <c r="C98" i="20"/>
  <c r="H97" i="20"/>
  <c r="C97" i="20"/>
  <c r="H96" i="20"/>
  <c r="C96" i="20"/>
  <c r="H95" i="20"/>
  <c r="C95" i="20"/>
  <c r="H94" i="20"/>
  <c r="C94" i="20"/>
  <c r="H93" i="20"/>
  <c r="C93" i="20"/>
  <c r="H92" i="20"/>
  <c r="C92" i="20"/>
  <c r="L91" i="20"/>
  <c r="K91" i="20"/>
  <c r="J91" i="20"/>
  <c r="I91" i="20"/>
  <c r="G91" i="20"/>
  <c r="F91" i="20"/>
  <c r="E91" i="20"/>
  <c r="D91" i="20"/>
  <c r="H90" i="20"/>
  <c r="C90" i="20"/>
  <c r="H89" i="20"/>
  <c r="C89" i="20"/>
  <c r="H88" i="20"/>
  <c r="C88" i="20"/>
  <c r="H87" i="20"/>
  <c r="C87" i="20"/>
  <c r="H86" i="20"/>
  <c r="C86" i="20"/>
  <c r="L85" i="20"/>
  <c r="K85" i="20"/>
  <c r="J85" i="20"/>
  <c r="I85" i="20"/>
  <c r="G85" i="20"/>
  <c r="F85" i="20"/>
  <c r="E85" i="20"/>
  <c r="C85" i="20" s="1"/>
  <c r="D85" i="20"/>
  <c r="H84" i="20"/>
  <c r="C84" i="20"/>
  <c r="J83" i="20"/>
  <c r="H82" i="20"/>
  <c r="C82" i="20"/>
  <c r="H81" i="20"/>
  <c r="C81" i="20"/>
  <c r="L80" i="20"/>
  <c r="H80" i="20" s="1"/>
  <c r="K80" i="20"/>
  <c r="J80" i="20"/>
  <c r="I80" i="20"/>
  <c r="G80" i="20"/>
  <c r="F80" i="20"/>
  <c r="E80" i="20"/>
  <c r="D80" i="20"/>
  <c r="C80" i="20" s="1"/>
  <c r="H79" i="20"/>
  <c r="C79" i="20"/>
  <c r="H78" i="20"/>
  <c r="C78" i="20"/>
  <c r="L77" i="20"/>
  <c r="K77" i="20"/>
  <c r="J77" i="20"/>
  <c r="J76" i="20" s="1"/>
  <c r="I77" i="20"/>
  <c r="I76" i="20" s="1"/>
  <c r="G77" i="20"/>
  <c r="F77" i="20"/>
  <c r="F76" i="20" s="1"/>
  <c r="E77" i="20"/>
  <c r="D77" i="20"/>
  <c r="D76" i="20" s="1"/>
  <c r="K76" i="20"/>
  <c r="G76" i="20"/>
  <c r="H74" i="20"/>
  <c r="C74" i="20"/>
  <c r="H73" i="20"/>
  <c r="C73" i="20"/>
  <c r="H72" i="20"/>
  <c r="C72" i="20"/>
  <c r="H71" i="20"/>
  <c r="C71" i="20"/>
  <c r="H70" i="20"/>
  <c r="C70" i="20"/>
  <c r="L69" i="20"/>
  <c r="L67" i="20" s="1"/>
  <c r="K69" i="20"/>
  <c r="K67" i="20" s="1"/>
  <c r="J69" i="20"/>
  <c r="I69" i="20"/>
  <c r="G69" i="20"/>
  <c r="G67" i="20" s="1"/>
  <c r="F69" i="20"/>
  <c r="F67" i="20" s="1"/>
  <c r="E69" i="20"/>
  <c r="D69" i="20"/>
  <c r="H68" i="20"/>
  <c r="C68" i="20"/>
  <c r="J67" i="20"/>
  <c r="I67" i="20"/>
  <c r="E67" i="20"/>
  <c r="D67" i="20"/>
  <c r="H66" i="20"/>
  <c r="C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L58" i="20"/>
  <c r="K58" i="20"/>
  <c r="J58" i="20"/>
  <c r="I58" i="20"/>
  <c r="H58" i="20" s="1"/>
  <c r="G58" i="20"/>
  <c r="F58" i="20"/>
  <c r="E58" i="20"/>
  <c r="D58" i="20"/>
  <c r="H57" i="20"/>
  <c r="C57" i="20"/>
  <c r="H56" i="20"/>
  <c r="C56" i="20"/>
  <c r="L55" i="20"/>
  <c r="K55" i="20"/>
  <c r="J55" i="20"/>
  <c r="J54" i="20" s="1"/>
  <c r="J53" i="20" s="1"/>
  <c r="I55" i="20"/>
  <c r="G55" i="20"/>
  <c r="F55" i="20"/>
  <c r="F54" i="20" s="1"/>
  <c r="E55" i="20"/>
  <c r="C55" i="20" s="1"/>
  <c r="D55" i="20"/>
  <c r="L54" i="20"/>
  <c r="K54" i="20"/>
  <c r="G54" i="20"/>
  <c r="D54" i="20"/>
  <c r="H47" i="20"/>
  <c r="C47" i="20"/>
  <c r="H46" i="20"/>
  <c r="C46" i="20"/>
  <c r="L45" i="20"/>
  <c r="H45" i="20"/>
  <c r="G45" i="20"/>
  <c r="H44" i="20"/>
  <c r="C44" i="20"/>
  <c r="K43" i="20"/>
  <c r="J43" i="20"/>
  <c r="H43" i="20" s="1"/>
  <c r="I43" i="20"/>
  <c r="F43" i="20"/>
  <c r="E43" i="20"/>
  <c r="D43" i="20"/>
  <c r="H42" i="20"/>
  <c r="C42" i="20"/>
  <c r="I41" i="20"/>
  <c r="H41" i="20"/>
  <c r="D41" i="20"/>
  <c r="C41" i="20" s="1"/>
  <c r="H40" i="20"/>
  <c r="C40" i="20"/>
  <c r="H39" i="20"/>
  <c r="C39" i="20"/>
  <c r="H38" i="20"/>
  <c r="C38" i="20"/>
  <c r="H37" i="20"/>
  <c r="C37" i="20"/>
  <c r="K36" i="20"/>
  <c r="H36" i="20"/>
  <c r="F36" i="20"/>
  <c r="C36" i="20" s="1"/>
  <c r="H35" i="20"/>
  <c r="C35" i="20"/>
  <c r="H34" i="20"/>
  <c r="C34" i="20"/>
  <c r="K33" i="20"/>
  <c r="H33" i="20" s="1"/>
  <c r="F33" i="20"/>
  <c r="C33" i="20" s="1"/>
  <c r="H32" i="20"/>
  <c r="C32" i="20"/>
  <c r="K31" i="20"/>
  <c r="H31" i="20" s="1"/>
  <c r="F31" i="20"/>
  <c r="C31" i="20"/>
  <c r="H30" i="20"/>
  <c r="C30" i="20"/>
  <c r="H29" i="20"/>
  <c r="C29" i="20"/>
  <c r="H28" i="20"/>
  <c r="C28" i="20"/>
  <c r="K27" i="20"/>
  <c r="H27" i="20"/>
  <c r="F27" i="20"/>
  <c r="C27" i="20" s="1"/>
  <c r="H25" i="20"/>
  <c r="C25" i="20"/>
  <c r="H24" i="20"/>
  <c r="C24" i="20"/>
  <c r="H23" i="20"/>
  <c r="C23" i="20"/>
  <c r="H22" i="20"/>
  <c r="C22" i="20"/>
  <c r="L21" i="20"/>
  <c r="L275" i="20" s="1"/>
  <c r="L274" i="20" s="1"/>
  <c r="K21" i="20"/>
  <c r="K275" i="20" s="1"/>
  <c r="K274" i="20" s="1"/>
  <c r="J21" i="20"/>
  <c r="J275" i="20" s="1"/>
  <c r="J274" i="20" s="1"/>
  <c r="I21" i="20"/>
  <c r="I20" i="20" s="1"/>
  <c r="G21" i="20"/>
  <c r="G275" i="20" s="1"/>
  <c r="G274" i="20" s="1"/>
  <c r="F21" i="20"/>
  <c r="F275" i="20" s="1"/>
  <c r="F274" i="20" s="1"/>
  <c r="E21" i="20"/>
  <c r="D21" i="20"/>
  <c r="D275" i="20" s="1"/>
  <c r="D274" i="20" s="1"/>
  <c r="L20" i="20"/>
  <c r="D20" i="20"/>
  <c r="H284" i="19"/>
  <c r="C284" i="19"/>
  <c r="H283" i="19"/>
  <c r="C283" i="19"/>
  <c r="H282" i="19"/>
  <c r="C282" i="19"/>
  <c r="H281" i="19"/>
  <c r="C281" i="19"/>
  <c r="H280" i="19"/>
  <c r="C280" i="19"/>
  <c r="H279" i="19"/>
  <c r="C279" i="19"/>
  <c r="H278" i="19"/>
  <c r="C278" i="19"/>
  <c r="H277" i="19"/>
  <c r="H276" i="19" s="1"/>
  <c r="C277" i="19"/>
  <c r="L276" i="19"/>
  <c r="K276" i="19"/>
  <c r="J276" i="19"/>
  <c r="I276" i="19"/>
  <c r="G276" i="19"/>
  <c r="F276" i="19"/>
  <c r="E276" i="19"/>
  <c r="D276" i="19"/>
  <c r="H271" i="19"/>
  <c r="C271" i="19"/>
  <c r="H270" i="19"/>
  <c r="C270" i="19"/>
  <c r="L269" i="19"/>
  <c r="K269" i="19"/>
  <c r="J269" i="19"/>
  <c r="I269" i="19"/>
  <c r="H269" i="19" s="1"/>
  <c r="G269" i="19"/>
  <c r="F269" i="19"/>
  <c r="E269" i="19"/>
  <c r="D269" i="19"/>
  <c r="H268" i="19"/>
  <c r="C268" i="19"/>
  <c r="L267" i="19"/>
  <c r="L266" i="19" s="1"/>
  <c r="L265" i="19" s="1"/>
  <c r="K267" i="19"/>
  <c r="K266" i="19" s="1"/>
  <c r="K265" i="19" s="1"/>
  <c r="J267" i="19"/>
  <c r="H267" i="19" s="1"/>
  <c r="I267" i="19"/>
  <c r="G267" i="19"/>
  <c r="G266" i="19" s="1"/>
  <c r="G265" i="19" s="1"/>
  <c r="F267" i="19"/>
  <c r="F266" i="19" s="1"/>
  <c r="F265" i="19" s="1"/>
  <c r="E267" i="19"/>
  <c r="D267" i="19"/>
  <c r="I266" i="19"/>
  <c r="I265" i="19" s="1"/>
  <c r="E266" i="19"/>
  <c r="E265" i="19" s="1"/>
  <c r="H264" i="19"/>
  <c r="C264" i="19"/>
  <c r="L263" i="19"/>
  <c r="K263" i="19"/>
  <c r="J263" i="19"/>
  <c r="I263" i="19"/>
  <c r="H263" i="19" s="1"/>
  <c r="G263" i="19"/>
  <c r="F263" i="19"/>
  <c r="E263" i="19"/>
  <c r="E252" i="19" s="1"/>
  <c r="D263" i="19"/>
  <c r="H262" i="19"/>
  <c r="C262" i="19"/>
  <c r="H261" i="19"/>
  <c r="C261" i="19"/>
  <c r="H260" i="19"/>
  <c r="C260" i="19"/>
  <c r="H259" i="19"/>
  <c r="C259" i="19"/>
  <c r="H258" i="19"/>
  <c r="C258" i="19"/>
  <c r="L257" i="19"/>
  <c r="L253" i="19" s="1"/>
  <c r="L252" i="19" s="1"/>
  <c r="K257" i="19"/>
  <c r="J257" i="19"/>
  <c r="I257" i="19"/>
  <c r="H257" i="19"/>
  <c r="G257" i="19"/>
  <c r="F257" i="19"/>
  <c r="E257" i="19"/>
  <c r="D257" i="19"/>
  <c r="C257" i="19" s="1"/>
  <c r="H256" i="19"/>
  <c r="C256" i="19"/>
  <c r="H255" i="19"/>
  <c r="C255" i="19"/>
  <c r="H254" i="19"/>
  <c r="C254" i="19"/>
  <c r="K253" i="19"/>
  <c r="K252" i="19" s="1"/>
  <c r="J253" i="19"/>
  <c r="I253" i="19"/>
  <c r="G253" i="19"/>
  <c r="G252" i="19" s="1"/>
  <c r="F253" i="19"/>
  <c r="E253" i="19"/>
  <c r="J252" i="19"/>
  <c r="F252" i="19"/>
  <c r="H251" i="19"/>
  <c r="C251" i="19"/>
  <c r="L250" i="19"/>
  <c r="K250" i="19"/>
  <c r="J250" i="19"/>
  <c r="I250" i="19"/>
  <c r="G250" i="19"/>
  <c r="F250" i="19"/>
  <c r="E250" i="19"/>
  <c r="C250" i="19" s="1"/>
  <c r="D250" i="19"/>
  <c r="H249" i="19"/>
  <c r="C249" i="19"/>
  <c r="H248" i="19"/>
  <c r="C248" i="19"/>
  <c r="H247" i="19"/>
  <c r="C247" i="19"/>
  <c r="H246" i="19"/>
  <c r="C246" i="19"/>
  <c r="L245" i="19"/>
  <c r="K245" i="19"/>
  <c r="J245" i="19"/>
  <c r="H245" i="19" s="1"/>
  <c r="I245" i="19"/>
  <c r="G245" i="19"/>
  <c r="F245" i="19"/>
  <c r="E245" i="19"/>
  <c r="D245" i="19"/>
  <c r="H244" i="19"/>
  <c r="C244" i="19"/>
  <c r="H243" i="19"/>
  <c r="C243" i="19"/>
  <c r="H242" i="19"/>
  <c r="C242" i="19"/>
  <c r="L241" i="19"/>
  <c r="L240" i="19" s="1"/>
  <c r="K241" i="19"/>
  <c r="K240" i="19" s="1"/>
  <c r="J241" i="19"/>
  <c r="I241" i="19"/>
  <c r="H241" i="19" s="1"/>
  <c r="G241" i="19"/>
  <c r="G240" i="19" s="1"/>
  <c r="F241" i="19"/>
  <c r="E241" i="19"/>
  <c r="E240" i="19" s="1"/>
  <c r="D241" i="19"/>
  <c r="F240" i="19"/>
  <c r="H239" i="19"/>
  <c r="C239" i="19"/>
  <c r="H238" i="19"/>
  <c r="C238" i="19"/>
  <c r="H237" i="19"/>
  <c r="C237" i="19"/>
  <c r="H236" i="19"/>
  <c r="C236" i="19"/>
  <c r="H235" i="19"/>
  <c r="C235" i="19"/>
  <c r="H234" i="19"/>
  <c r="C234" i="19"/>
  <c r="L233" i="19"/>
  <c r="L232" i="19" s="1"/>
  <c r="K233" i="19"/>
  <c r="K232" i="19" s="1"/>
  <c r="J233" i="19"/>
  <c r="H233" i="19" s="1"/>
  <c r="I233" i="19"/>
  <c r="G233" i="19"/>
  <c r="G232" i="19" s="1"/>
  <c r="F233" i="19"/>
  <c r="F232" i="19" s="1"/>
  <c r="E233" i="19"/>
  <c r="D233" i="19"/>
  <c r="I232" i="19"/>
  <c r="E232" i="19"/>
  <c r="H231" i="19"/>
  <c r="C231" i="19"/>
  <c r="H230" i="19"/>
  <c r="C230" i="19"/>
  <c r="H229" i="19"/>
  <c r="C229" i="19"/>
  <c r="H228" i="19"/>
  <c r="C228" i="19"/>
  <c r="L227" i="19"/>
  <c r="K227" i="19"/>
  <c r="J227" i="19"/>
  <c r="I227" i="19"/>
  <c r="H227" i="19" s="1"/>
  <c r="G227" i="19"/>
  <c r="F227" i="19"/>
  <c r="E227" i="19"/>
  <c r="D227" i="19"/>
  <c r="H226" i="19"/>
  <c r="C226" i="19"/>
  <c r="H225" i="19"/>
  <c r="C225" i="19"/>
  <c r="H224" i="19"/>
  <c r="C224" i="19"/>
  <c r="H223" i="19"/>
  <c r="C223" i="19"/>
  <c r="H222" i="19"/>
  <c r="C222" i="19"/>
  <c r="H221" i="19"/>
  <c r="C221" i="19"/>
  <c r="H220" i="19"/>
  <c r="C220" i="19"/>
  <c r="L219" i="19"/>
  <c r="K219" i="19"/>
  <c r="J219" i="19"/>
  <c r="H219" i="19" s="1"/>
  <c r="I219" i="19"/>
  <c r="G219" i="19"/>
  <c r="F219" i="19"/>
  <c r="E219" i="19"/>
  <c r="D219" i="19"/>
  <c r="H218" i="19"/>
  <c r="C218" i="19"/>
  <c r="H217" i="19"/>
  <c r="C217" i="19"/>
  <c r="L216" i="19"/>
  <c r="K216" i="19"/>
  <c r="J216" i="19"/>
  <c r="I216" i="19"/>
  <c r="G216" i="19"/>
  <c r="F216" i="19"/>
  <c r="F212" i="19" s="1"/>
  <c r="F211" i="19" s="1"/>
  <c r="E216" i="19"/>
  <c r="D216" i="19"/>
  <c r="H215" i="19"/>
  <c r="C215" i="19"/>
  <c r="L214" i="19"/>
  <c r="K214" i="19"/>
  <c r="J214" i="19"/>
  <c r="I214" i="19"/>
  <c r="H214" i="19" s="1"/>
  <c r="G214" i="19"/>
  <c r="F214" i="19"/>
  <c r="E214" i="19"/>
  <c r="D214" i="19"/>
  <c r="H213" i="19"/>
  <c r="C213" i="19"/>
  <c r="I212" i="19"/>
  <c r="E212" i="19"/>
  <c r="H210" i="19"/>
  <c r="C210" i="19"/>
  <c r="H209" i="19"/>
  <c r="C209" i="19"/>
  <c r="L208" i="19"/>
  <c r="K208" i="19"/>
  <c r="J208" i="19"/>
  <c r="I208" i="19"/>
  <c r="G208" i="19"/>
  <c r="F208" i="19"/>
  <c r="E208" i="19"/>
  <c r="D208" i="19"/>
  <c r="H207" i="19"/>
  <c r="C207" i="19"/>
  <c r="H206" i="19"/>
  <c r="C206" i="19"/>
  <c r="H205" i="19"/>
  <c r="C205" i="19"/>
  <c r="H204" i="19"/>
  <c r="C204" i="19"/>
  <c r="H203" i="19"/>
  <c r="C203" i="19"/>
  <c r="H202" i="19"/>
  <c r="C202" i="19"/>
  <c r="H201" i="19"/>
  <c r="C201" i="19"/>
  <c r="H200" i="19"/>
  <c r="C200" i="19"/>
  <c r="L199" i="19"/>
  <c r="K199" i="19"/>
  <c r="K187" i="19" s="1"/>
  <c r="J199" i="19"/>
  <c r="I199" i="19"/>
  <c r="H199" i="19" s="1"/>
  <c r="G199" i="19"/>
  <c r="F199" i="19"/>
  <c r="E199" i="19"/>
  <c r="D199" i="19"/>
  <c r="H198" i="19"/>
  <c r="C198" i="19"/>
  <c r="H197" i="19"/>
  <c r="C197" i="19"/>
  <c r="H196" i="19"/>
  <c r="C196" i="19"/>
  <c r="H195" i="19"/>
  <c r="C195" i="19"/>
  <c r="H194" i="19"/>
  <c r="C194" i="19"/>
  <c r="H193" i="19"/>
  <c r="C193" i="19"/>
  <c r="H192" i="19"/>
  <c r="C192" i="19"/>
  <c r="H191" i="19"/>
  <c r="C191" i="19"/>
  <c r="H190" i="19"/>
  <c r="C190" i="19"/>
  <c r="H189" i="19"/>
  <c r="C189" i="19"/>
  <c r="L188" i="19"/>
  <c r="K188" i="19"/>
  <c r="J188" i="19"/>
  <c r="J187" i="19" s="1"/>
  <c r="I188" i="19"/>
  <c r="I187" i="19" s="1"/>
  <c r="G188" i="19"/>
  <c r="G187" i="19" s="1"/>
  <c r="F188" i="19"/>
  <c r="E188" i="19"/>
  <c r="D188" i="19"/>
  <c r="L187" i="19"/>
  <c r="D187" i="19"/>
  <c r="H186" i="19"/>
  <c r="C186" i="19"/>
  <c r="H185" i="19"/>
  <c r="C185" i="19"/>
  <c r="H184" i="19"/>
  <c r="C184" i="19"/>
  <c r="L183" i="19"/>
  <c r="K183" i="19"/>
  <c r="J183" i="19"/>
  <c r="H183" i="19" s="1"/>
  <c r="I183" i="19"/>
  <c r="G183" i="19"/>
  <c r="F183" i="19"/>
  <c r="E183" i="19"/>
  <c r="D183" i="19"/>
  <c r="H180" i="19"/>
  <c r="C180" i="19"/>
  <c r="L179" i="19"/>
  <c r="L178" i="19" s="1"/>
  <c r="K179" i="19"/>
  <c r="K178" i="19" s="1"/>
  <c r="J179" i="19"/>
  <c r="I179" i="19"/>
  <c r="H179" i="19" s="1"/>
  <c r="G179" i="19"/>
  <c r="G178" i="19" s="1"/>
  <c r="F179" i="19"/>
  <c r="E179" i="19"/>
  <c r="E178" i="19" s="1"/>
  <c r="E174" i="19" s="1"/>
  <c r="D179" i="19"/>
  <c r="J178" i="19"/>
  <c r="F178" i="19"/>
  <c r="H177" i="19"/>
  <c r="C177" i="19"/>
  <c r="H176" i="19"/>
  <c r="C176" i="19"/>
  <c r="L175" i="19"/>
  <c r="L174" i="19" s="1"/>
  <c r="K175" i="19"/>
  <c r="J175" i="19"/>
  <c r="H175" i="19" s="1"/>
  <c r="I175" i="19"/>
  <c r="G175" i="19"/>
  <c r="F175" i="19"/>
  <c r="F174" i="19" s="1"/>
  <c r="E175" i="19"/>
  <c r="D175" i="19"/>
  <c r="H173" i="19"/>
  <c r="C173" i="19"/>
  <c r="H172" i="19"/>
  <c r="C172" i="19"/>
  <c r="L171" i="19"/>
  <c r="K171" i="19"/>
  <c r="J171" i="19"/>
  <c r="I171" i="19"/>
  <c r="H171" i="19" s="1"/>
  <c r="G171" i="19"/>
  <c r="F171" i="19"/>
  <c r="E171" i="19"/>
  <c r="D171" i="19"/>
  <c r="H170" i="19"/>
  <c r="C170" i="19"/>
  <c r="H169" i="19"/>
  <c r="C169" i="19"/>
  <c r="H168" i="19"/>
  <c r="C168" i="19"/>
  <c r="H167" i="19"/>
  <c r="C167" i="19"/>
  <c r="L166" i="19"/>
  <c r="L161" i="19" s="1"/>
  <c r="L160" i="19" s="1"/>
  <c r="K166" i="19"/>
  <c r="J166" i="19"/>
  <c r="I166" i="19"/>
  <c r="G166" i="19"/>
  <c r="F166" i="19"/>
  <c r="E166" i="19"/>
  <c r="D166" i="19"/>
  <c r="H165" i="19"/>
  <c r="C165" i="19"/>
  <c r="H164" i="19"/>
  <c r="C164" i="19"/>
  <c r="H163" i="19"/>
  <c r="C163" i="19"/>
  <c r="L162" i="19"/>
  <c r="K162" i="19"/>
  <c r="J162" i="19"/>
  <c r="J161" i="19" s="1"/>
  <c r="J160" i="19" s="1"/>
  <c r="I162" i="19"/>
  <c r="I161" i="19" s="1"/>
  <c r="G162" i="19"/>
  <c r="F162" i="19"/>
  <c r="F161" i="19" s="1"/>
  <c r="F160" i="19" s="1"/>
  <c r="E162" i="19"/>
  <c r="C162" i="19" s="1"/>
  <c r="D162" i="19"/>
  <c r="K161" i="19"/>
  <c r="G161" i="19"/>
  <c r="G160" i="19" s="1"/>
  <c r="D161" i="19"/>
  <c r="H159" i="19"/>
  <c r="C159" i="19"/>
  <c r="H158" i="19"/>
  <c r="C158" i="19"/>
  <c r="H157" i="19"/>
  <c r="C157" i="19"/>
  <c r="H156" i="19"/>
  <c r="C156" i="19"/>
  <c r="H155" i="19"/>
  <c r="C155" i="19"/>
  <c r="H154" i="19"/>
  <c r="C154" i="19"/>
  <c r="L153" i="19"/>
  <c r="L152" i="19" s="1"/>
  <c r="K153" i="19"/>
  <c r="K152" i="19" s="1"/>
  <c r="J153" i="19"/>
  <c r="H153" i="19" s="1"/>
  <c r="I153" i="19"/>
  <c r="G153" i="19"/>
  <c r="G152" i="19" s="1"/>
  <c r="F153" i="19"/>
  <c r="F152" i="19" s="1"/>
  <c r="E153" i="19"/>
  <c r="D153" i="19"/>
  <c r="I152" i="19"/>
  <c r="E152" i="19"/>
  <c r="H151" i="19"/>
  <c r="C151" i="19"/>
  <c r="H150" i="19"/>
  <c r="C150" i="19"/>
  <c r="H149" i="19"/>
  <c r="C149" i="19"/>
  <c r="H148" i="19"/>
  <c r="C148" i="19"/>
  <c r="L147" i="19"/>
  <c r="K147" i="19"/>
  <c r="H147" i="19" s="1"/>
  <c r="J147" i="19"/>
  <c r="I147" i="19"/>
  <c r="G147" i="19"/>
  <c r="F147" i="19"/>
  <c r="E147" i="19"/>
  <c r="D147" i="19"/>
  <c r="H146" i="19"/>
  <c r="C146" i="19"/>
  <c r="H145" i="19"/>
  <c r="C145" i="19"/>
  <c r="H144" i="19"/>
  <c r="C144" i="19"/>
  <c r="H143" i="19"/>
  <c r="C143" i="19"/>
  <c r="H142" i="19"/>
  <c r="C142" i="19"/>
  <c r="H141" i="19"/>
  <c r="C141" i="19"/>
  <c r="H140" i="19"/>
  <c r="C140" i="19"/>
  <c r="H139" i="19"/>
  <c r="C139" i="19"/>
  <c r="L138" i="19"/>
  <c r="K138" i="19"/>
  <c r="J138" i="19"/>
  <c r="I138" i="19"/>
  <c r="G138" i="19"/>
  <c r="F138" i="19"/>
  <c r="E138" i="19"/>
  <c r="D138" i="19"/>
  <c r="H137" i="19"/>
  <c r="C137" i="19"/>
  <c r="H136" i="19"/>
  <c r="C136" i="19"/>
  <c r="H135" i="19"/>
  <c r="C135" i="19"/>
  <c r="L134" i="19"/>
  <c r="K134" i="19"/>
  <c r="J134" i="19"/>
  <c r="I134" i="19"/>
  <c r="G134" i="19"/>
  <c r="F134" i="19"/>
  <c r="E134" i="19"/>
  <c r="E120" i="19" s="1"/>
  <c r="D134" i="19"/>
  <c r="H133" i="19"/>
  <c r="C133" i="19"/>
  <c r="H132" i="19"/>
  <c r="C132" i="19"/>
  <c r="L131" i="19"/>
  <c r="K131" i="19"/>
  <c r="J131" i="19"/>
  <c r="I131" i="19"/>
  <c r="H131" i="19" s="1"/>
  <c r="G131" i="19"/>
  <c r="F131" i="19"/>
  <c r="E131" i="19"/>
  <c r="D131" i="19"/>
  <c r="H130" i="19"/>
  <c r="C130" i="19"/>
  <c r="H129" i="19"/>
  <c r="C129" i="19"/>
  <c r="H128" i="19"/>
  <c r="C128" i="19"/>
  <c r="H127" i="19"/>
  <c r="C127" i="19"/>
  <c r="L126" i="19"/>
  <c r="K126" i="19"/>
  <c r="J126" i="19"/>
  <c r="I126" i="19"/>
  <c r="G126" i="19"/>
  <c r="F126" i="19"/>
  <c r="F120" i="19" s="1"/>
  <c r="E126" i="19"/>
  <c r="D126" i="19"/>
  <c r="H125" i="19"/>
  <c r="C125" i="19"/>
  <c r="H124" i="19"/>
  <c r="C124" i="19"/>
  <c r="H123" i="19"/>
  <c r="C123" i="19"/>
  <c r="H122" i="19"/>
  <c r="C122" i="19"/>
  <c r="L121" i="19"/>
  <c r="K121" i="19"/>
  <c r="K120" i="19" s="1"/>
  <c r="J121" i="19"/>
  <c r="I121" i="19"/>
  <c r="G121" i="19"/>
  <c r="G120" i="19" s="1"/>
  <c r="F121" i="19"/>
  <c r="E121" i="19"/>
  <c r="D121" i="19"/>
  <c r="J120" i="19"/>
  <c r="I120" i="19"/>
  <c r="H119" i="19"/>
  <c r="C119" i="19"/>
  <c r="H118" i="19"/>
  <c r="C118" i="19"/>
  <c r="H117" i="19"/>
  <c r="C117" i="19"/>
  <c r="H116" i="19"/>
  <c r="C116" i="19"/>
  <c r="H115" i="19"/>
  <c r="C115" i="19"/>
  <c r="L114" i="19"/>
  <c r="K114" i="19"/>
  <c r="J114" i="19"/>
  <c r="I114" i="19"/>
  <c r="G114" i="19"/>
  <c r="F114" i="19"/>
  <c r="E114" i="19"/>
  <c r="C114" i="19" s="1"/>
  <c r="D114" i="19"/>
  <c r="H113" i="19"/>
  <c r="C113" i="19"/>
  <c r="H112" i="19"/>
  <c r="C112" i="19"/>
  <c r="H111" i="19"/>
  <c r="C111" i="19"/>
  <c r="H110" i="19"/>
  <c r="C110" i="19"/>
  <c r="H109" i="19"/>
  <c r="C109" i="19"/>
  <c r="L108" i="19"/>
  <c r="K108" i="19"/>
  <c r="J108" i="19"/>
  <c r="I108" i="19"/>
  <c r="G108" i="19"/>
  <c r="F108" i="19"/>
  <c r="E108" i="19"/>
  <c r="D108" i="19"/>
  <c r="H107" i="19"/>
  <c r="C107" i="19"/>
  <c r="H106" i="19"/>
  <c r="C106" i="19"/>
  <c r="H105" i="19"/>
  <c r="C105" i="19"/>
  <c r="H104" i="19"/>
  <c r="C104" i="19"/>
  <c r="H103" i="19"/>
  <c r="C103" i="19"/>
  <c r="H102" i="19"/>
  <c r="C102" i="19"/>
  <c r="H101" i="19"/>
  <c r="C101" i="19"/>
  <c r="H100" i="19"/>
  <c r="C100" i="19"/>
  <c r="L99" i="19"/>
  <c r="L83" i="19" s="1"/>
  <c r="K99" i="19"/>
  <c r="J99" i="19"/>
  <c r="I99" i="19"/>
  <c r="H99" i="19"/>
  <c r="G99" i="19"/>
  <c r="F99" i="19"/>
  <c r="E99" i="19"/>
  <c r="D99" i="19"/>
  <c r="C99" i="19" s="1"/>
  <c r="H98" i="19"/>
  <c r="C98" i="19"/>
  <c r="H97" i="19"/>
  <c r="C97" i="19"/>
  <c r="H96" i="19"/>
  <c r="C96" i="19"/>
  <c r="H95" i="19"/>
  <c r="C95" i="19"/>
  <c r="H94" i="19"/>
  <c r="C94" i="19"/>
  <c r="H93" i="19"/>
  <c r="C93" i="19"/>
  <c r="H92" i="19"/>
  <c r="C92" i="19"/>
  <c r="L91" i="19"/>
  <c r="K91" i="19"/>
  <c r="H91" i="19" s="1"/>
  <c r="J91" i="19"/>
  <c r="I91" i="19"/>
  <c r="G91" i="19"/>
  <c r="G83" i="19" s="1"/>
  <c r="F91" i="19"/>
  <c r="E91" i="19"/>
  <c r="D91" i="19"/>
  <c r="H90" i="19"/>
  <c r="C90" i="19"/>
  <c r="H89" i="19"/>
  <c r="C89" i="19"/>
  <c r="H88" i="19"/>
  <c r="C88" i="19"/>
  <c r="H87" i="19"/>
  <c r="C87" i="19"/>
  <c r="H86" i="19"/>
  <c r="C86" i="19"/>
  <c r="L85" i="19"/>
  <c r="K85" i="19"/>
  <c r="K83" i="19" s="1"/>
  <c r="J85" i="19"/>
  <c r="I85" i="19"/>
  <c r="H85" i="19" s="1"/>
  <c r="G85" i="19"/>
  <c r="F85" i="19"/>
  <c r="E85" i="19"/>
  <c r="D85" i="19"/>
  <c r="H84" i="19"/>
  <c r="C84" i="19"/>
  <c r="D83" i="19"/>
  <c r="H82" i="19"/>
  <c r="C82" i="19"/>
  <c r="H81" i="19"/>
  <c r="C81" i="19"/>
  <c r="L80" i="19"/>
  <c r="K80" i="19"/>
  <c r="J80" i="19"/>
  <c r="I80" i="19"/>
  <c r="H80" i="19" s="1"/>
  <c r="G80" i="19"/>
  <c r="F80" i="19"/>
  <c r="E80" i="19"/>
  <c r="D80" i="19"/>
  <c r="C80" i="19" s="1"/>
  <c r="H79" i="19"/>
  <c r="C79" i="19"/>
  <c r="H78" i="19"/>
  <c r="C78" i="19"/>
  <c r="L77" i="19"/>
  <c r="L76" i="19" s="1"/>
  <c r="K77" i="19"/>
  <c r="K76" i="19" s="1"/>
  <c r="J77" i="19"/>
  <c r="I77" i="19"/>
  <c r="H77" i="19" s="1"/>
  <c r="G77" i="19"/>
  <c r="G76" i="19" s="1"/>
  <c r="F77" i="19"/>
  <c r="E77" i="19"/>
  <c r="E76" i="19" s="1"/>
  <c r="D77" i="19"/>
  <c r="J76" i="19"/>
  <c r="F76" i="19"/>
  <c r="H74" i="19"/>
  <c r="C74" i="19"/>
  <c r="H73" i="19"/>
  <c r="C73" i="19"/>
  <c r="H72" i="19"/>
  <c r="C72" i="19"/>
  <c r="H71" i="19"/>
  <c r="C71" i="19"/>
  <c r="H70" i="19"/>
  <c r="C70" i="19"/>
  <c r="L69" i="19"/>
  <c r="L67" i="19" s="1"/>
  <c r="K69" i="19"/>
  <c r="J69" i="19"/>
  <c r="J67" i="19" s="1"/>
  <c r="I69" i="19"/>
  <c r="H69" i="19"/>
  <c r="G69" i="19"/>
  <c r="F69" i="19"/>
  <c r="F67" i="19" s="1"/>
  <c r="E69" i="19"/>
  <c r="D69" i="19"/>
  <c r="C69" i="19" s="1"/>
  <c r="H68" i="19"/>
  <c r="C68" i="19"/>
  <c r="K67" i="19"/>
  <c r="I67" i="19"/>
  <c r="G67" i="19"/>
  <c r="E67" i="19"/>
  <c r="H66" i="19"/>
  <c r="C66" i="19"/>
  <c r="H65" i="19"/>
  <c r="C65" i="19"/>
  <c r="H64" i="19"/>
  <c r="C64" i="19"/>
  <c r="H63" i="19"/>
  <c r="C63" i="19"/>
  <c r="H62" i="19"/>
  <c r="C62" i="19"/>
  <c r="H61" i="19"/>
  <c r="C61" i="19"/>
  <c r="H60" i="19"/>
  <c r="C60" i="19"/>
  <c r="H59" i="19"/>
  <c r="C59" i="19"/>
  <c r="L58" i="19"/>
  <c r="K58" i="19"/>
  <c r="J58" i="19"/>
  <c r="I58" i="19"/>
  <c r="G58" i="19"/>
  <c r="F58" i="19"/>
  <c r="E58" i="19"/>
  <c r="D58" i="19"/>
  <c r="H57" i="19"/>
  <c r="C57" i="19"/>
  <c r="H56" i="19"/>
  <c r="C56" i="19"/>
  <c r="L55" i="19"/>
  <c r="L54" i="19" s="1"/>
  <c r="K55" i="19"/>
  <c r="K54" i="19" s="1"/>
  <c r="J55" i="19"/>
  <c r="I55" i="19"/>
  <c r="H55" i="19"/>
  <c r="G55" i="19"/>
  <c r="F55" i="19"/>
  <c r="E55" i="19"/>
  <c r="D55" i="19"/>
  <c r="C55" i="19" s="1"/>
  <c r="J54" i="19"/>
  <c r="I54" i="19"/>
  <c r="I53" i="19" s="1"/>
  <c r="F54" i="19"/>
  <c r="E54" i="19"/>
  <c r="E53" i="19" s="1"/>
  <c r="H47" i="19"/>
  <c r="C47" i="19"/>
  <c r="H46" i="19"/>
  <c r="C46" i="19"/>
  <c r="L45" i="19"/>
  <c r="G45" i="19"/>
  <c r="C45" i="19"/>
  <c r="H44" i="19"/>
  <c r="C44" i="19"/>
  <c r="K43" i="19"/>
  <c r="J43" i="19"/>
  <c r="I43" i="19"/>
  <c r="H43" i="19" s="1"/>
  <c r="F43" i="19"/>
  <c r="E43" i="19"/>
  <c r="D43" i="19"/>
  <c r="C43" i="19" s="1"/>
  <c r="H42" i="19"/>
  <c r="C42" i="19"/>
  <c r="I41" i="19"/>
  <c r="H41" i="19" s="1"/>
  <c r="D41" i="19"/>
  <c r="C41" i="19"/>
  <c r="H40" i="19"/>
  <c r="C40" i="19"/>
  <c r="H39" i="19"/>
  <c r="C39" i="19"/>
  <c r="H38" i="19"/>
  <c r="C38" i="19"/>
  <c r="H37" i="19"/>
  <c r="C37" i="19"/>
  <c r="K36" i="19"/>
  <c r="H36" i="19" s="1"/>
  <c r="F36" i="19"/>
  <c r="C36" i="19"/>
  <c r="H35" i="19"/>
  <c r="C35" i="19"/>
  <c r="H34" i="19"/>
  <c r="C34" i="19"/>
  <c r="K33" i="19"/>
  <c r="H33" i="19" s="1"/>
  <c r="F33" i="19"/>
  <c r="C33" i="19" s="1"/>
  <c r="H32" i="19"/>
  <c r="C32" i="19"/>
  <c r="K31" i="19"/>
  <c r="H31" i="19" s="1"/>
  <c r="F31" i="19"/>
  <c r="C31" i="19" s="1"/>
  <c r="H30" i="19"/>
  <c r="C30" i="19"/>
  <c r="H29" i="19"/>
  <c r="C29" i="19"/>
  <c r="H28" i="19"/>
  <c r="C28" i="19"/>
  <c r="K27" i="19"/>
  <c r="H27" i="19" s="1"/>
  <c r="F27" i="19"/>
  <c r="C27" i="19"/>
  <c r="H25" i="19"/>
  <c r="C25" i="19"/>
  <c r="H24" i="19"/>
  <c r="C24" i="19"/>
  <c r="H23" i="19"/>
  <c r="C23" i="19"/>
  <c r="H22" i="19"/>
  <c r="C22" i="19"/>
  <c r="L21" i="19"/>
  <c r="L275" i="19" s="1"/>
  <c r="L274" i="19" s="1"/>
  <c r="K21" i="19"/>
  <c r="J21" i="19"/>
  <c r="J275" i="19" s="1"/>
  <c r="J274" i="19" s="1"/>
  <c r="I21" i="19"/>
  <c r="I275" i="19" s="1"/>
  <c r="I274" i="19" s="1"/>
  <c r="G21" i="19"/>
  <c r="G20" i="19" s="1"/>
  <c r="F21" i="19"/>
  <c r="F275" i="19" s="1"/>
  <c r="F274" i="19" s="1"/>
  <c r="E21" i="19"/>
  <c r="E275" i="19" s="1"/>
  <c r="E274" i="19" s="1"/>
  <c r="D21" i="19"/>
  <c r="D275" i="19" s="1"/>
  <c r="D274" i="19" s="1"/>
  <c r="E20" i="19"/>
  <c r="H284" i="18"/>
  <c r="C284" i="18"/>
  <c r="H283" i="18"/>
  <c r="C283" i="18"/>
  <c r="H282" i="18"/>
  <c r="C282" i="18"/>
  <c r="H281" i="18"/>
  <c r="C281" i="18"/>
  <c r="H280" i="18"/>
  <c r="C280" i="18"/>
  <c r="H279" i="18"/>
  <c r="C279" i="18"/>
  <c r="H278" i="18"/>
  <c r="C278" i="18"/>
  <c r="H277" i="18"/>
  <c r="C277" i="18"/>
  <c r="L276" i="18"/>
  <c r="K276" i="18"/>
  <c r="J276" i="18"/>
  <c r="I276" i="18"/>
  <c r="H276" i="18"/>
  <c r="G276" i="18"/>
  <c r="F276" i="18"/>
  <c r="E276" i="18"/>
  <c r="D276" i="18"/>
  <c r="C276" i="18"/>
  <c r="H271" i="18"/>
  <c r="C271" i="18"/>
  <c r="H270" i="18"/>
  <c r="C270" i="18"/>
  <c r="L269" i="18"/>
  <c r="K269" i="18"/>
  <c r="J269" i="18"/>
  <c r="I269" i="18"/>
  <c r="G269" i="18"/>
  <c r="F269" i="18"/>
  <c r="E269" i="18"/>
  <c r="D269" i="18"/>
  <c r="C269" i="18" s="1"/>
  <c r="H268" i="18"/>
  <c r="C268" i="18"/>
  <c r="L267" i="18"/>
  <c r="K267" i="18"/>
  <c r="J267" i="18"/>
  <c r="J266" i="18" s="1"/>
  <c r="J265" i="18" s="1"/>
  <c r="I267" i="18"/>
  <c r="I266" i="18" s="1"/>
  <c r="G267" i="18"/>
  <c r="F267" i="18"/>
  <c r="F266" i="18" s="1"/>
  <c r="F265" i="18" s="1"/>
  <c r="E267" i="18"/>
  <c r="E266" i="18" s="1"/>
  <c r="E265" i="18" s="1"/>
  <c r="D267" i="18"/>
  <c r="C267" i="18" s="1"/>
  <c r="L266" i="18"/>
  <c r="L265" i="18" s="1"/>
  <c r="K266" i="18"/>
  <c r="K265" i="18" s="1"/>
  <c r="G266" i="18"/>
  <c r="G265" i="18" s="1"/>
  <c r="D266" i="18"/>
  <c r="H264" i="18"/>
  <c r="C264" i="18"/>
  <c r="L263" i="18"/>
  <c r="K263" i="18"/>
  <c r="J263" i="18"/>
  <c r="I263" i="18"/>
  <c r="G263" i="18"/>
  <c r="F263" i="18"/>
  <c r="E263" i="18"/>
  <c r="D263" i="18"/>
  <c r="C263" i="18" s="1"/>
  <c r="H262" i="18"/>
  <c r="C262" i="18"/>
  <c r="H261" i="18"/>
  <c r="C261" i="18"/>
  <c r="H260" i="18"/>
  <c r="C260" i="18"/>
  <c r="H259" i="18"/>
  <c r="C259" i="18"/>
  <c r="H258" i="18"/>
  <c r="C258" i="18"/>
  <c r="L257" i="18"/>
  <c r="K257" i="18"/>
  <c r="J257" i="18"/>
  <c r="I257" i="18"/>
  <c r="H257" i="18" s="1"/>
  <c r="G257" i="18"/>
  <c r="F257" i="18"/>
  <c r="E257" i="18"/>
  <c r="D257" i="18"/>
  <c r="C257" i="18" s="1"/>
  <c r="H256" i="18"/>
  <c r="C256" i="18"/>
  <c r="H255" i="18"/>
  <c r="C255" i="18"/>
  <c r="H254" i="18"/>
  <c r="C254" i="18"/>
  <c r="L253" i="18"/>
  <c r="K253" i="18"/>
  <c r="J253" i="18"/>
  <c r="J252" i="18" s="1"/>
  <c r="I253" i="18"/>
  <c r="I252" i="18" s="1"/>
  <c r="G253" i="18"/>
  <c r="F253" i="18"/>
  <c r="F252" i="18" s="1"/>
  <c r="E253" i="18"/>
  <c r="E252" i="18" s="1"/>
  <c r="D253" i="18"/>
  <c r="C253" i="18" s="1"/>
  <c r="L252" i="18"/>
  <c r="K252" i="18"/>
  <c r="G252" i="18"/>
  <c r="D252" i="18"/>
  <c r="H251" i="18"/>
  <c r="C251" i="18"/>
  <c r="L250" i="18"/>
  <c r="K250" i="18"/>
  <c r="J250" i="18"/>
  <c r="I250" i="18"/>
  <c r="H250" i="18" s="1"/>
  <c r="G250" i="18"/>
  <c r="F250" i="18"/>
  <c r="E250" i="18"/>
  <c r="D250" i="18"/>
  <c r="C250" i="18" s="1"/>
  <c r="H249" i="18"/>
  <c r="C249" i="18"/>
  <c r="H248" i="18"/>
  <c r="C248" i="18"/>
  <c r="H247" i="18"/>
  <c r="C247" i="18"/>
  <c r="H246" i="18"/>
  <c r="C246" i="18"/>
  <c r="L245" i="18"/>
  <c r="K245" i="18"/>
  <c r="J245" i="18"/>
  <c r="I245" i="18"/>
  <c r="H245" i="18" s="1"/>
  <c r="G245" i="18"/>
  <c r="F245" i="18"/>
  <c r="E245" i="18"/>
  <c r="D245" i="18"/>
  <c r="H244" i="18"/>
  <c r="C244" i="18"/>
  <c r="H243" i="18"/>
  <c r="C243" i="18"/>
  <c r="H242" i="18"/>
  <c r="C242" i="18"/>
  <c r="L241" i="18"/>
  <c r="K241" i="18"/>
  <c r="J241" i="18"/>
  <c r="J240" i="18" s="1"/>
  <c r="I241" i="18"/>
  <c r="I240" i="18" s="1"/>
  <c r="G241" i="18"/>
  <c r="F241" i="18"/>
  <c r="F240" i="18" s="1"/>
  <c r="E241" i="18"/>
  <c r="E240" i="18" s="1"/>
  <c r="D241" i="18"/>
  <c r="L240" i="18"/>
  <c r="K240" i="18"/>
  <c r="G240" i="18"/>
  <c r="D240" i="18"/>
  <c r="H239" i="18"/>
  <c r="C239" i="18"/>
  <c r="H238" i="18"/>
  <c r="C238" i="18"/>
  <c r="H237" i="18"/>
  <c r="C237" i="18"/>
  <c r="H236" i="18"/>
  <c r="C236" i="18"/>
  <c r="H235" i="18"/>
  <c r="C235" i="18"/>
  <c r="H234" i="18"/>
  <c r="C234" i="18"/>
  <c r="L233" i="18"/>
  <c r="K233" i="18"/>
  <c r="J233" i="18"/>
  <c r="J232" i="18" s="1"/>
  <c r="I233" i="18"/>
  <c r="I232" i="18" s="1"/>
  <c r="G233" i="18"/>
  <c r="F233" i="18"/>
  <c r="F232" i="18" s="1"/>
  <c r="E233" i="18"/>
  <c r="E232" i="18" s="1"/>
  <c r="D233" i="18"/>
  <c r="L232" i="18"/>
  <c r="K232" i="18"/>
  <c r="G232" i="18"/>
  <c r="D232" i="18"/>
  <c r="H231" i="18"/>
  <c r="C231" i="18"/>
  <c r="H230" i="18"/>
  <c r="C230" i="18"/>
  <c r="H229" i="18"/>
  <c r="C229" i="18"/>
  <c r="H228" i="18"/>
  <c r="C228" i="18"/>
  <c r="L227" i="18"/>
  <c r="K227" i="18"/>
  <c r="J227" i="18"/>
  <c r="I227" i="18"/>
  <c r="G227" i="18"/>
  <c r="F227" i="18"/>
  <c r="E227" i="18"/>
  <c r="C227" i="18" s="1"/>
  <c r="D227" i="18"/>
  <c r="H226" i="18"/>
  <c r="C226" i="18"/>
  <c r="H225" i="18"/>
  <c r="C225" i="18"/>
  <c r="H224" i="18"/>
  <c r="C224" i="18"/>
  <c r="H223" i="18"/>
  <c r="C223" i="18"/>
  <c r="H222" i="18"/>
  <c r="C222" i="18"/>
  <c r="H221" i="18"/>
  <c r="C221" i="18"/>
  <c r="H220" i="18"/>
  <c r="C220" i="18"/>
  <c r="L219" i="18"/>
  <c r="K219" i="18"/>
  <c r="J219" i="18"/>
  <c r="I219" i="18"/>
  <c r="G219" i="18"/>
  <c r="F219" i="18"/>
  <c r="E219" i="18"/>
  <c r="D219" i="18"/>
  <c r="H218" i="18"/>
  <c r="C218" i="18"/>
  <c r="H217" i="18"/>
  <c r="C217" i="18"/>
  <c r="L216" i="18"/>
  <c r="K216" i="18"/>
  <c r="J216" i="18"/>
  <c r="I216" i="18"/>
  <c r="H216" i="18" s="1"/>
  <c r="G216" i="18"/>
  <c r="F216" i="18"/>
  <c r="E216" i="18"/>
  <c r="D216" i="18"/>
  <c r="H215" i="18"/>
  <c r="C215" i="18"/>
  <c r="L214" i="18"/>
  <c r="K214" i="18"/>
  <c r="J214" i="18"/>
  <c r="I214" i="18"/>
  <c r="H214" i="18" s="1"/>
  <c r="G214" i="18"/>
  <c r="F214" i="18"/>
  <c r="E214" i="18"/>
  <c r="D214" i="18"/>
  <c r="C214" i="18" s="1"/>
  <c r="H213" i="18"/>
  <c r="C213" i="18"/>
  <c r="L212" i="18"/>
  <c r="L211" i="18" s="1"/>
  <c r="K212" i="18"/>
  <c r="K211" i="18" s="1"/>
  <c r="G212" i="18"/>
  <c r="G211" i="18" s="1"/>
  <c r="D212" i="18"/>
  <c r="H210" i="18"/>
  <c r="C210" i="18"/>
  <c r="H209" i="18"/>
  <c r="C209" i="18"/>
  <c r="L208" i="18"/>
  <c r="K208" i="18"/>
  <c r="J208" i="18"/>
  <c r="I208" i="18"/>
  <c r="H208" i="18"/>
  <c r="G208" i="18"/>
  <c r="F208" i="18"/>
  <c r="E208" i="18"/>
  <c r="D208" i="18"/>
  <c r="C208" i="18" s="1"/>
  <c r="H207" i="18"/>
  <c r="C207" i="18"/>
  <c r="H206" i="18"/>
  <c r="C206" i="18"/>
  <c r="H205" i="18"/>
  <c r="C205" i="18"/>
  <c r="H204" i="18"/>
  <c r="C204" i="18"/>
  <c r="H203" i="18"/>
  <c r="C203" i="18"/>
  <c r="H202" i="18"/>
  <c r="C202" i="18"/>
  <c r="H201" i="18"/>
  <c r="C201" i="18"/>
  <c r="H200" i="18"/>
  <c r="C200" i="18"/>
  <c r="L199" i="18"/>
  <c r="K199" i="18"/>
  <c r="J199" i="18"/>
  <c r="I199" i="18"/>
  <c r="H199" i="18" s="1"/>
  <c r="G199" i="18"/>
  <c r="F199" i="18"/>
  <c r="E199" i="18"/>
  <c r="D199" i="18"/>
  <c r="C199" i="18" s="1"/>
  <c r="H198" i="18"/>
  <c r="C198" i="18"/>
  <c r="H197" i="18"/>
  <c r="C197" i="18"/>
  <c r="H196" i="18"/>
  <c r="C196" i="18"/>
  <c r="H195" i="18"/>
  <c r="C195" i="18"/>
  <c r="H194" i="18"/>
  <c r="C194" i="18"/>
  <c r="H193" i="18"/>
  <c r="C193" i="18"/>
  <c r="H192" i="18"/>
  <c r="C192" i="18"/>
  <c r="H191" i="18"/>
  <c r="C191" i="18"/>
  <c r="H190" i="18"/>
  <c r="C190" i="18"/>
  <c r="H189" i="18"/>
  <c r="C189" i="18"/>
  <c r="L188" i="18"/>
  <c r="L187" i="18" s="1"/>
  <c r="K188" i="18"/>
  <c r="K187" i="18" s="1"/>
  <c r="J188" i="18"/>
  <c r="I188" i="18"/>
  <c r="I187" i="18" s="1"/>
  <c r="H188" i="18"/>
  <c r="G188" i="18"/>
  <c r="G187" i="18" s="1"/>
  <c r="F188" i="18"/>
  <c r="E188" i="18"/>
  <c r="D188" i="18"/>
  <c r="C188" i="18" s="1"/>
  <c r="J187" i="18"/>
  <c r="F187" i="18"/>
  <c r="E187" i="18"/>
  <c r="H186" i="18"/>
  <c r="C186" i="18"/>
  <c r="H185" i="18"/>
  <c r="C185" i="18"/>
  <c r="H184" i="18"/>
  <c r="C184" i="18"/>
  <c r="L183" i="18"/>
  <c r="K183" i="18"/>
  <c r="J183" i="18"/>
  <c r="J182" i="18" s="1"/>
  <c r="I183" i="18"/>
  <c r="G183" i="18"/>
  <c r="F183" i="18"/>
  <c r="F182" i="18" s="1"/>
  <c r="E183" i="18"/>
  <c r="E182" i="18" s="1"/>
  <c r="D183" i="18"/>
  <c r="H180" i="18"/>
  <c r="C180" i="18"/>
  <c r="L179" i="18"/>
  <c r="K179" i="18"/>
  <c r="J179" i="18"/>
  <c r="J178" i="18" s="1"/>
  <c r="I179" i="18"/>
  <c r="I178" i="18" s="1"/>
  <c r="G179" i="18"/>
  <c r="G178" i="18" s="1"/>
  <c r="F179" i="18"/>
  <c r="F178" i="18" s="1"/>
  <c r="E179" i="18"/>
  <c r="D179" i="18"/>
  <c r="L178" i="18"/>
  <c r="K178" i="18"/>
  <c r="D178" i="18"/>
  <c r="H177" i="18"/>
  <c r="C177" i="18"/>
  <c r="H176" i="18"/>
  <c r="C176" i="18"/>
  <c r="L175" i="18"/>
  <c r="K175" i="18"/>
  <c r="J175" i="18"/>
  <c r="J174" i="18" s="1"/>
  <c r="I175" i="18"/>
  <c r="I174" i="18" s="1"/>
  <c r="G175" i="18"/>
  <c r="F175" i="18"/>
  <c r="F174" i="18" s="1"/>
  <c r="E175" i="18"/>
  <c r="D175" i="18"/>
  <c r="C175" i="18" s="1"/>
  <c r="L174" i="18"/>
  <c r="K174" i="18"/>
  <c r="D174" i="18"/>
  <c r="H173" i="18"/>
  <c r="C173" i="18"/>
  <c r="H172" i="18"/>
  <c r="C172" i="18"/>
  <c r="L171" i="18"/>
  <c r="K171" i="18"/>
  <c r="J171" i="18"/>
  <c r="I171" i="18"/>
  <c r="H171" i="18" s="1"/>
  <c r="G171" i="18"/>
  <c r="F171" i="18"/>
  <c r="E171" i="18"/>
  <c r="D171" i="18"/>
  <c r="C171" i="18" s="1"/>
  <c r="H170" i="18"/>
  <c r="C170" i="18"/>
  <c r="H169" i="18"/>
  <c r="C169" i="18"/>
  <c r="H168" i="18"/>
  <c r="C168" i="18"/>
  <c r="H167" i="18"/>
  <c r="C167" i="18"/>
  <c r="L166" i="18"/>
  <c r="K166" i="18"/>
  <c r="J166" i="18"/>
  <c r="I166" i="18"/>
  <c r="H166" i="18" s="1"/>
  <c r="G166" i="18"/>
  <c r="F166" i="18"/>
  <c r="E166" i="18"/>
  <c r="D166" i="18"/>
  <c r="H165" i="18"/>
  <c r="C165" i="18"/>
  <c r="H164" i="18"/>
  <c r="C164" i="18"/>
  <c r="H163" i="18"/>
  <c r="C163" i="18"/>
  <c r="L162" i="18"/>
  <c r="L161" i="18" s="1"/>
  <c r="L160" i="18" s="1"/>
  <c r="K162" i="18"/>
  <c r="K161" i="18" s="1"/>
  <c r="K160" i="18" s="1"/>
  <c r="J162" i="18"/>
  <c r="I162" i="18"/>
  <c r="H162" i="18"/>
  <c r="G162" i="18"/>
  <c r="G161" i="18" s="1"/>
  <c r="G160" i="18" s="1"/>
  <c r="F162" i="18"/>
  <c r="E162" i="18"/>
  <c r="D162" i="18"/>
  <c r="C162" i="18" s="1"/>
  <c r="J161" i="18"/>
  <c r="J160" i="18" s="1"/>
  <c r="F161" i="18"/>
  <c r="F160" i="18" s="1"/>
  <c r="E161" i="18"/>
  <c r="E160" i="18" s="1"/>
  <c r="H159" i="18"/>
  <c r="C159" i="18"/>
  <c r="H158" i="18"/>
  <c r="C158" i="18"/>
  <c r="H157" i="18"/>
  <c r="C157" i="18"/>
  <c r="H156" i="18"/>
  <c r="C156" i="18"/>
  <c r="H155" i="18"/>
  <c r="C155" i="18"/>
  <c r="H154" i="18"/>
  <c r="C154" i="18"/>
  <c r="L153" i="18"/>
  <c r="K153" i="18"/>
  <c r="J153" i="18"/>
  <c r="J152" i="18" s="1"/>
  <c r="I153" i="18"/>
  <c r="H153" i="18" s="1"/>
  <c r="G153" i="18"/>
  <c r="F153" i="18"/>
  <c r="F152" i="18" s="1"/>
  <c r="E153" i="18"/>
  <c r="D153" i="18"/>
  <c r="C153" i="18" s="1"/>
  <c r="L152" i="18"/>
  <c r="K152" i="18"/>
  <c r="G152" i="18"/>
  <c r="E152" i="18"/>
  <c r="H151" i="18"/>
  <c r="C151" i="18"/>
  <c r="H150" i="18"/>
  <c r="C150" i="18"/>
  <c r="H149" i="18"/>
  <c r="C149" i="18"/>
  <c r="H148" i="18"/>
  <c r="C148" i="18"/>
  <c r="L147" i="18"/>
  <c r="K147" i="18"/>
  <c r="J147" i="18"/>
  <c r="I147" i="18"/>
  <c r="G147" i="18"/>
  <c r="F147" i="18"/>
  <c r="E147" i="18"/>
  <c r="D147" i="18"/>
  <c r="H146" i="18"/>
  <c r="C146" i="18"/>
  <c r="H145" i="18"/>
  <c r="C145" i="18"/>
  <c r="H144" i="18"/>
  <c r="C144" i="18"/>
  <c r="H143" i="18"/>
  <c r="C143" i="18"/>
  <c r="H142" i="18"/>
  <c r="C142" i="18"/>
  <c r="H141" i="18"/>
  <c r="C141" i="18"/>
  <c r="H140" i="18"/>
  <c r="C140" i="18"/>
  <c r="H139" i="18"/>
  <c r="C139" i="18"/>
  <c r="L138" i="18"/>
  <c r="K138" i="18"/>
  <c r="J138" i="18"/>
  <c r="I138" i="18"/>
  <c r="H138" i="18" s="1"/>
  <c r="G138" i="18"/>
  <c r="F138" i="18"/>
  <c r="E138" i="18"/>
  <c r="D138" i="18"/>
  <c r="H137" i="18"/>
  <c r="C137" i="18"/>
  <c r="H136" i="18"/>
  <c r="C136" i="18"/>
  <c r="H135" i="18"/>
  <c r="C135" i="18"/>
  <c r="L134" i="18"/>
  <c r="K134" i="18"/>
  <c r="J134" i="18"/>
  <c r="I134" i="18"/>
  <c r="H134" i="18" s="1"/>
  <c r="G134" i="18"/>
  <c r="F134" i="18"/>
  <c r="E134" i="18"/>
  <c r="D134" i="18"/>
  <c r="H133" i="18"/>
  <c r="C133" i="18"/>
  <c r="H132" i="18"/>
  <c r="C132" i="18"/>
  <c r="L131" i="18"/>
  <c r="K131" i="18"/>
  <c r="J131" i="18"/>
  <c r="I131" i="18"/>
  <c r="G131" i="18"/>
  <c r="F131" i="18"/>
  <c r="E131" i="18"/>
  <c r="D131" i="18"/>
  <c r="H130" i="18"/>
  <c r="C130" i="18"/>
  <c r="H129" i="18"/>
  <c r="C129" i="18"/>
  <c r="H128" i="18"/>
  <c r="C128" i="18"/>
  <c r="H127" i="18"/>
  <c r="C127" i="18"/>
  <c r="L126" i="18"/>
  <c r="K126" i="18"/>
  <c r="J126" i="18"/>
  <c r="I126" i="18"/>
  <c r="H126" i="18" s="1"/>
  <c r="G126" i="18"/>
  <c r="F126" i="18"/>
  <c r="E126" i="18"/>
  <c r="D126" i="18"/>
  <c r="H125" i="18"/>
  <c r="C125" i="18"/>
  <c r="H124" i="18"/>
  <c r="C124" i="18"/>
  <c r="H123" i="18"/>
  <c r="C123" i="18"/>
  <c r="H122" i="18"/>
  <c r="C122" i="18"/>
  <c r="L121" i="18"/>
  <c r="K121" i="18"/>
  <c r="J121" i="18"/>
  <c r="J120" i="18" s="1"/>
  <c r="I121" i="18"/>
  <c r="G121" i="18"/>
  <c r="F121" i="18"/>
  <c r="F120" i="18" s="1"/>
  <c r="E121" i="18"/>
  <c r="D121" i="18"/>
  <c r="L120" i="18"/>
  <c r="K120" i="18"/>
  <c r="I120" i="18"/>
  <c r="G120" i="18"/>
  <c r="E120" i="18"/>
  <c r="D120" i="18"/>
  <c r="C120" i="18" s="1"/>
  <c r="H119" i="18"/>
  <c r="C119" i="18"/>
  <c r="H118" i="18"/>
  <c r="C118" i="18"/>
  <c r="H117" i="18"/>
  <c r="C117" i="18"/>
  <c r="H116" i="18"/>
  <c r="C116" i="18"/>
  <c r="H115" i="18"/>
  <c r="C115" i="18"/>
  <c r="L114" i="18"/>
  <c r="K114" i="18"/>
  <c r="J114" i="18"/>
  <c r="H114" i="18" s="1"/>
  <c r="I114" i="18"/>
  <c r="G114" i="18"/>
  <c r="F114" i="18"/>
  <c r="E114" i="18"/>
  <c r="D114" i="18"/>
  <c r="H113" i="18"/>
  <c r="C113" i="18"/>
  <c r="H112" i="18"/>
  <c r="C112" i="18"/>
  <c r="H111" i="18"/>
  <c r="C111" i="18"/>
  <c r="H110" i="18"/>
  <c r="C110" i="18"/>
  <c r="H109" i="18"/>
  <c r="C109" i="18"/>
  <c r="L108" i="18"/>
  <c r="K108" i="18"/>
  <c r="J108" i="18"/>
  <c r="I108" i="18"/>
  <c r="H108" i="18" s="1"/>
  <c r="G108" i="18"/>
  <c r="F108" i="18"/>
  <c r="E108" i="18"/>
  <c r="D108" i="18"/>
  <c r="H107" i="18"/>
  <c r="C107" i="18"/>
  <c r="H106" i="18"/>
  <c r="C106" i="18"/>
  <c r="H105" i="18"/>
  <c r="C105" i="18"/>
  <c r="H104" i="18"/>
  <c r="C104" i="18"/>
  <c r="H103" i="18"/>
  <c r="C103" i="18"/>
  <c r="H102" i="18"/>
  <c r="C102" i="18"/>
  <c r="H101" i="18"/>
  <c r="C101" i="18"/>
  <c r="H100" i="18"/>
  <c r="C100" i="18"/>
  <c r="L99" i="18"/>
  <c r="K99" i="18"/>
  <c r="J99" i="18"/>
  <c r="I99" i="18"/>
  <c r="G99" i="18"/>
  <c r="F99" i="18"/>
  <c r="E99" i="18"/>
  <c r="D99" i="18"/>
  <c r="H98" i="18"/>
  <c r="C98" i="18"/>
  <c r="H97" i="18"/>
  <c r="C97" i="18"/>
  <c r="H96" i="18"/>
  <c r="C96" i="18"/>
  <c r="H95" i="18"/>
  <c r="C95" i="18"/>
  <c r="H94" i="18"/>
  <c r="C94" i="18"/>
  <c r="H93" i="18"/>
  <c r="C93" i="18"/>
  <c r="H92" i="18"/>
  <c r="C92" i="18"/>
  <c r="L91" i="18"/>
  <c r="K91" i="18"/>
  <c r="J91" i="18"/>
  <c r="I91" i="18"/>
  <c r="H91" i="18" s="1"/>
  <c r="G91" i="18"/>
  <c r="F91" i="18"/>
  <c r="E91" i="18"/>
  <c r="D91" i="18"/>
  <c r="H90" i="18"/>
  <c r="C90" i="18"/>
  <c r="H89" i="18"/>
  <c r="C89" i="18"/>
  <c r="H88" i="18"/>
  <c r="C88" i="18"/>
  <c r="H87" i="18"/>
  <c r="C87" i="18"/>
  <c r="H86" i="18"/>
  <c r="C86" i="18"/>
  <c r="L85" i="18"/>
  <c r="K85" i="18"/>
  <c r="K83" i="18" s="1"/>
  <c r="J85" i="18"/>
  <c r="I85" i="18"/>
  <c r="G85" i="18"/>
  <c r="F85" i="18"/>
  <c r="F83" i="18" s="1"/>
  <c r="E85" i="18"/>
  <c r="D85" i="18"/>
  <c r="H84" i="18"/>
  <c r="C84" i="18"/>
  <c r="L83" i="18"/>
  <c r="J83" i="18"/>
  <c r="I83" i="18"/>
  <c r="G83" i="18"/>
  <c r="E83" i="18"/>
  <c r="D83" i="18"/>
  <c r="H82" i="18"/>
  <c r="C82" i="18"/>
  <c r="H81" i="18"/>
  <c r="C81" i="18"/>
  <c r="L80" i="18"/>
  <c r="L76" i="18" s="1"/>
  <c r="L75" i="18" s="1"/>
  <c r="K80" i="18"/>
  <c r="J80" i="18"/>
  <c r="I80" i="18"/>
  <c r="H80" i="18" s="1"/>
  <c r="G80" i="18"/>
  <c r="F80" i="18"/>
  <c r="E80" i="18"/>
  <c r="D80" i="18"/>
  <c r="H79" i="18"/>
  <c r="C79" i="18"/>
  <c r="H78" i="18"/>
  <c r="C78" i="18"/>
  <c r="L77" i="18"/>
  <c r="K77" i="18"/>
  <c r="J77" i="18"/>
  <c r="J76" i="18" s="1"/>
  <c r="I77" i="18"/>
  <c r="G77" i="18"/>
  <c r="F77" i="18"/>
  <c r="F76" i="18" s="1"/>
  <c r="E77" i="18"/>
  <c r="C77" i="18" s="1"/>
  <c r="D77" i="18"/>
  <c r="K76" i="18"/>
  <c r="K75" i="18" s="1"/>
  <c r="I76" i="18"/>
  <c r="G76" i="18"/>
  <c r="D76" i="18"/>
  <c r="G75" i="18"/>
  <c r="H74" i="18"/>
  <c r="C74" i="18"/>
  <c r="H73" i="18"/>
  <c r="C73" i="18"/>
  <c r="H72" i="18"/>
  <c r="C72" i="18"/>
  <c r="H71" i="18"/>
  <c r="C71" i="18"/>
  <c r="H70" i="18"/>
  <c r="C70" i="18"/>
  <c r="L69" i="18"/>
  <c r="L67" i="18" s="1"/>
  <c r="L53" i="18" s="1"/>
  <c r="K69" i="18"/>
  <c r="J69" i="18"/>
  <c r="I69" i="18"/>
  <c r="H69" i="18" s="1"/>
  <c r="G69" i="18"/>
  <c r="G67" i="18" s="1"/>
  <c r="F69" i="18"/>
  <c r="E69" i="18"/>
  <c r="D69" i="18"/>
  <c r="C69" i="18" s="1"/>
  <c r="H68" i="18"/>
  <c r="C68" i="18"/>
  <c r="K67" i="18"/>
  <c r="J67" i="18"/>
  <c r="F67" i="18"/>
  <c r="E67" i="18"/>
  <c r="H66" i="18"/>
  <c r="C66" i="18"/>
  <c r="H65" i="18"/>
  <c r="C65" i="18"/>
  <c r="H64" i="18"/>
  <c r="C64" i="18"/>
  <c r="H63" i="18"/>
  <c r="C63" i="18"/>
  <c r="H62" i="18"/>
  <c r="C62" i="18"/>
  <c r="H61" i="18"/>
  <c r="C61" i="18"/>
  <c r="H60" i="18"/>
  <c r="C60" i="18"/>
  <c r="H59" i="18"/>
  <c r="C59" i="18"/>
  <c r="L58" i="18"/>
  <c r="K58" i="18"/>
  <c r="K54" i="18" s="1"/>
  <c r="K53" i="18" s="1"/>
  <c r="J58" i="18"/>
  <c r="H58" i="18" s="1"/>
  <c r="I58" i="18"/>
  <c r="G58" i="18"/>
  <c r="F58" i="18"/>
  <c r="E58" i="18"/>
  <c r="D58" i="18"/>
  <c r="H57" i="18"/>
  <c r="C57" i="18"/>
  <c r="H56" i="18"/>
  <c r="C56" i="18"/>
  <c r="L55" i="18"/>
  <c r="K55" i="18"/>
  <c r="J55" i="18"/>
  <c r="I55" i="18"/>
  <c r="I54" i="18" s="1"/>
  <c r="G55" i="18"/>
  <c r="G54" i="18" s="1"/>
  <c r="G53" i="18" s="1"/>
  <c r="F55" i="18"/>
  <c r="E55" i="18"/>
  <c r="D55" i="18"/>
  <c r="L54" i="18"/>
  <c r="J54" i="18"/>
  <c r="F54" i="18"/>
  <c r="F53" i="18" s="1"/>
  <c r="E54" i="18"/>
  <c r="J53" i="18"/>
  <c r="E53" i="18"/>
  <c r="H47" i="18"/>
  <c r="C47" i="18"/>
  <c r="H46" i="18"/>
  <c r="C46" i="18"/>
  <c r="L45" i="18"/>
  <c r="H45" i="18" s="1"/>
  <c r="G45" i="18"/>
  <c r="H44" i="18"/>
  <c r="C44" i="18"/>
  <c r="K43" i="18"/>
  <c r="J43" i="18"/>
  <c r="I43" i="18"/>
  <c r="H43" i="18" s="1"/>
  <c r="F43" i="18"/>
  <c r="E43" i="18"/>
  <c r="D43" i="18"/>
  <c r="H42" i="18"/>
  <c r="C42" i="18"/>
  <c r="I41" i="18"/>
  <c r="H41" i="18" s="1"/>
  <c r="D41" i="18"/>
  <c r="C41" i="18" s="1"/>
  <c r="H40" i="18"/>
  <c r="C40" i="18"/>
  <c r="H39" i="18"/>
  <c r="C39" i="18"/>
  <c r="H38" i="18"/>
  <c r="C38" i="18"/>
  <c r="H37" i="18"/>
  <c r="C37" i="18"/>
  <c r="K36" i="18"/>
  <c r="H36" i="18"/>
  <c r="F36" i="18"/>
  <c r="C36" i="18" s="1"/>
  <c r="H35" i="18"/>
  <c r="C35" i="18"/>
  <c r="H34" i="18"/>
  <c r="C34" i="18"/>
  <c r="K33" i="18"/>
  <c r="H33" i="18" s="1"/>
  <c r="F33" i="18"/>
  <c r="C33" i="18" s="1"/>
  <c r="H32" i="18"/>
  <c r="C32" i="18"/>
  <c r="K31" i="18"/>
  <c r="H31" i="18"/>
  <c r="F31" i="18"/>
  <c r="C31" i="18" s="1"/>
  <c r="H30" i="18"/>
  <c r="C30" i="18"/>
  <c r="H29" i="18"/>
  <c r="C29" i="18"/>
  <c r="H28" i="18"/>
  <c r="C28" i="18"/>
  <c r="K27" i="18"/>
  <c r="H27" i="18" s="1"/>
  <c r="F27" i="18"/>
  <c r="C27" i="18"/>
  <c r="K26" i="18"/>
  <c r="H26" i="18" s="1"/>
  <c r="F26" i="18"/>
  <c r="H25" i="18"/>
  <c r="C25" i="18"/>
  <c r="H24" i="18"/>
  <c r="C24" i="18"/>
  <c r="H23" i="18"/>
  <c r="C23" i="18"/>
  <c r="H22" i="18"/>
  <c r="C22" i="18"/>
  <c r="L21" i="18"/>
  <c r="L275" i="18" s="1"/>
  <c r="L274" i="18" s="1"/>
  <c r="K21" i="18"/>
  <c r="K275" i="18" s="1"/>
  <c r="K274" i="18" s="1"/>
  <c r="J21" i="18"/>
  <c r="J275" i="18" s="1"/>
  <c r="J274" i="18" s="1"/>
  <c r="I21" i="18"/>
  <c r="I20" i="18" s="1"/>
  <c r="G21" i="18"/>
  <c r="G275" i="18" s="1"/>
  <c r="G274" i="18" s="1"/>
  <c r="F21" i="18"/>
  <c r="F275" i="18" s="1"/>
  <c r="F274" i="18" s="1"/>
  <c r="E21" i="18"/>
  <c r="D21" i="18"/>
  <c r="D275" i="18" s="1"/>
  <c r="D274" i="18" s="1"/>
  <c r="L20" i="18"/>
  <c r="K20" i="18"/>
  <c r="G20" i="18"/>
  <c r="D20" i="18"/>
  <c r="H284" i="17"/>
  <c r="C284" i="17"/>
  <c r="H283" i="17"/>
  <c r="C283" i="17"/>
  <c r="H282" i="17"/>
  <c r="C282" i="17"/>
  <c r="H281" i="17"/>
  <c r="C281" i="17"/>
  <c r="H280" i="17"/>
  <c r="C280" i="17"/>
  <c r="H279" i="17"/>
  <c r="C279" i="17"/>
  <c r="H278" i="17"/>
  <c r="C278" i="17"/>
  <c r="H277" i="17"/>
  <c r="C277" i="17"/>
  <c r="L276" i="17"/>
  <c r="K276" i="17"/>
  <c r="J276" i="17"/>
  <c r="I276" i="17"/>
  <c r="H276" i="17"/>
  <c r="G276" i="17"/>
  <c r="F276" i="17"/>
  <c r="E276" i="17"/>
  <c r="D276" i="17"/>
  <c r="C276" i="17"/>
  <c r="H271" i="17"/>
  <c r="C271" i="17"/>
  <c r="H270" i="17"/>
  <c r="C270" i="17"/>
  <c r="L269" i="17"/>
  <c r="K269" i="17"/>
  <c r="J269" i="17"/>
  <c r="I269" i="17"/>
  <c r="H269" i="17" s="1"/>
  <c r="G269" i="17"/>
  <c r="F269" i="17"/>
  <c r="E269" i="17"/>
  <c r="D269" i="17"/>
  <c r="H268" i="17"/>
  <c r="C268" i="17"/>
  <c r="L267" i="17"/>
  <c r="L266" i="17" s="1"/>
  <c r="L265" i="17" s="1"/>
  <c r="K267" i="17"/>
  <c r="K266" i="17" s="1"/>
  <c r="K265" i="17" s="1"/>
  <c r="J267" i="17"/>
  <c r="I267" i="17"/>
  <c r="H267" i="17"/>
  <c r="G267" i="17"/>
  <c r="F267" i="17"/>
  <c r="E267" i="17"/>
  <c r="D267" i="17"/>
  <c r="C267" i="17" s="1"/>
  <c r="J266" i="17"/>
  <c r="I266" i="17"/>
  <c r="H266" i="17" s="1"/>
  <c r="G266" i="17"/>
  <c r="F266" i="17"/>
  <c r="E266" i="17"/>
  <c r="E265" i="17" s="1"/>
  <c r="J265" i="17"/>
  <c r="G265" i="17"/>
  <c r="F265" i="17"/>
  <c r="H264" i="17"/>
  <c r="C264" i="17"/>
  <c r="L263" i="17"/>
  <c r="K263" i="17"/>
  <c r="J263" i="17"/>
  <c r="I263" i="17"/>
  <c r="H263" i="17" s="1"/>
  <c r="G263" i="17"/>
  <c r="F263" i="17"/>
  <c r="E263" i="17"/>
  <c r="D263" i="17"/>
  <c r="H262" i="17"/>
  <c r="C262" i="17"/>
  <c r="H261" i="17"/>
  <c r="C261" i="17"/>
  <c r="H260" i="17"/>
  <c r="C260" i="17"/>
  <c r="H259" i="17"/>
  <c r="C259" i="17"/>
  <c r="H258" i="17"/>
  <c r="C258" i="17"/>
  <c r="L257" i="17"/>
  <c r="L253" i="17" s="1"/>
  <c r="L252" i="17" s="1"/>
  <c r="K257" i="17"/>
  <c r="J257" i="17"/>
  <c r="I257" i="17"/>
  <c r="H257" i="17"/>
  <c r="G257" i="17"/>
  <c r="F257" i="17"/>
  <c r="E257" i="17"/>
  <c r="D257" i="17"/>
  <c r="C257" i="17" s="1"/>
  <c r="H256" i="17"/>
  <c r="C256" i="17"/>
  <c r="H255" i="17"/>
  <c r="C255" i="17"/>
  <c r="H254" i="17"/>
  <c r="C254" i="17"/>
  <c r="K253" i="17"/>
  <c r="K252" i="17" s="1"/>
  <c r="J253" i="17"/>
  <c r="I253" i="17"/>
  <c r="G253" i="17"/>
  <c r="G252" i="17" s="1"/>
  <c r="F253" i="17"/>
  <c r="E253" i="17"/>
  <c r="J252" i="17"/>
  <c r="F252" i="17"/>
  <c r="E252" i="17"/>
  <c r="H251" i="17"/>
  <c r="C251" i="17"/>
  <c r="L250" i="17"/>
  <c r="K250" i="17"/>
  <c r="J250" i="17"/>
  <c r="I250" i="17"/>
  <c r="G250" i="17"/>
  <c r="F250" i="17"/>
  <c r="E250" i="17"/>
  <c r="D250" i="17"/>
  <c r="H249" i="17"/>
  <c r="C249" i="17"/>
  <c r="H248" i="17"/>
  <c r="C248" i="17"/>
  <c r="H247" i="17"/>
  <c r="C247" i="17"/>
  <c r="H246" i="17"/>
  <c r="C246" i="17"/>
  <c r="L245" i="17"/>
  <c r="K245" i="17"/>
  <c r="J245" i="17"/>
  <c r="I245" i="17"/>
  <c r="H245" i="17" s="1"/>
  <c r="G245" i="17"/>
  <c r="F245" i="17"/>
  <c r="E245" i="17"/>
  <c r="D245" i="17"/>
  <c r="H244" i="17"/>
  <c r="C244" i="17"/>
  <c r="H243" i="17"/>
  <c r="C243" i="17"/>
  <c r="H242" i="17"/>
  <c r="C242" i="17"/>
  <c r="L241" i="17"/>
  <c r="K241" i="17"/>
  <c r="J241" i="17"/>
  <c r="J240" i="17" s="1"/>
  <c r="I241" i="17"/>
  <c r="G241" i="17"/>
  <c r="F241" i="17"/>
  <c r="F240" i="17" s="1"/>
  <c r="E241" i="17"/>
  <c r="D241" i="17"/>
  <c r="L240" i="17"/>
  <c r="K240" i="17"/>
  <c r="I240" i="17"/>
  <c r="H240" i="17" s="1"/>
  <c r="G240" i="17"/>
  <c r="E240" i="17"/>
  <c r="D240" i="17"/>
  <c r="H239" i="17"/>
  <c r="C239" i="17"/>
  <c r="H238" i="17"/>
  <c r="C238" i="17"/>
  <c r="H237" i="17"/>
  <c r="C237" i="17"/>
  <c r="H236" i="17"/>
  <c r="C236" i="17"/>
  <c r="H235" i="17"/>
  <c r="C235" i="17"/>
  <c r="H234" i="17"/>
  <c r="C234" i="17"/>
  <c r="L233" i="17"/>
  <c r="L232" i="17" s="1"/>
  <c r="L211" i="17" s="1"/>
  <c r="K233" i="17"/>
  <c r="K232" i="17" s="1"/>
  <c r="J233" i="17"/>
  <c r="I233" i="17"/>
  <c r="H233" i="17"/>
  <c r="G233" i="17"/>
  <c r="G232" i="17" s="1"/>
  <c r="F233" i="17"/>
  <c r="E233" i="17"/>
  <c r="D233" i="17"/>
  <c r="C233" i="17" s="1"/>
  <c r="J232" i="17"/>
  <c r="I232" i="17"/>
  <c r="F232" i="17"/>
  <c r="E232" i="17"/>
  <c r="H231" i="17"/>
  <c r="C231" i="17"/>
  <c r="H230" i="17"/>
  <c r="C230" i="17"/>
  <c r="H229" i="17"/>
  <c r="C229" i="17"/>
  <c r="H228" i="17"/>
  <c r="C228" i="17"/>
  <c r="L227" i="17"/>
  <c r="K227" i="17"/>
  <c r="J227" i="17"/>
  <c r="H227" i="17" s="1"/>
  <c r="I227" i="17"/>
  <c r="G227" i="17"/>
  <c r="G212" i="17" s="1"/>
  <c r="F227" i="17"/>
  <c r="E227" i="17"/>
  <c r="D227" i="17"/>
  <c r="H226" i="17"/>
  <c r="C226" i="17"/>
  <c r="H225" i="17"/>
  <c r="C225" i="17"/>
  <c r="H224" i="17"/>
  <c r="C224" i="17"/>
  <c r="H223" i="17"/>
  <c r="C223" i="17"/>
  <c r="H222" i="17"/>
  <c r="C222" i="17"/>
  <c r="H221" i="17"/>
  <c r="C221" i="17"/>
  <c r="H220" i="17"/>
  <c r="C220" i="17"/>
  <c r="L219" i="17"/>
  <c r="K219" i="17"/>
  <c r="J219" i="17"/>
  <c r="J212" i="17" s="1"/>
  <c r="J211" i="17" s="1"/>
  <c r="I219" i="17"/>
  <c r="H219" i="17" s="1"/>
  <c r="G219" i="17"/>
  <c r="F219" i="17"/>
  <c r="E219" i="17"/>
  <c r="D219" i="17"/>
  <c r="H218" i="17"/>
  <c r="C218" i="17"/>
  <c r="H217" i="17"/>
  <c r="C217" i="17"/>
  <c r="L216" i="17"/>
  <c r="K216" i="17"/>
  <c r="J216" i="17"/>
  <c r="I216" i="17"/>
  <c r="G216" i="17"/>
  <c r="F216" i="17"/>
  <c r="E216" i="17"/>
  <c r="D216" i="17"/>
  <c r="H215" i="17"/>
  <c r="C215" i="17"/>
  <c r="L214" i="17"/>
  <c r="K214" i="17"/>
  <c r="J214" i="17"/>
  <c r="I214" i="17"/>
  <c r="H214" i="17" s="1"/>
  <c r="G214" i="17"/>
  <c r="F214" i="17"/>
  <c r="E214" i="17"/>
  <c r="D214" i="17"/>
  <c r="C214" i="17" s="1"/>
  <c r="H213" i="17"/>
  <c r="C213" i="17"/>
  <c r="L212" i="17"/>
  <c r="K212" i="17"/>
  <c r="F212" i="17"/>
  <c r="E212" i="17"/>
  <c r="E211" i="17" s="1"/>
  <c r="H210" i="17"/>
  <c r="C210" i="17"/>
  <c r="H209" i="17"/>
  <c r="C209" i="17"/>
  <c r="L208" i="17"/>
  <c r="K208" i="17"/>
  <c r="J208" i="17"/>
  <c r="I208" i="17"/>
  <c r="H208" i="17" s="1"/>
  <c r="G208" i="17"/>
  <c r="F208" i="17"/>
  <c r="E208" i="17"/>
  <c r="D208" i="17"/>
  <c r="D187" i="17" s="1"/>
  <c r="H207" i="17"/>
  <c r="C207" i="17"/>
  <c r="H206" i="17"/>
  <c r="C206" i="17"/>
  <c r="H205" i="17"/>
  <c r="C205" i="17"/>
  <c r="H204" i="17"/>
  <c r="C204" i="17"/>
  <c r="H203" i="17"/>
  <c r="C203" i="17"/>
  <c r="H202" i="17"/>
  <c r="C202" i="17"/>
  <c r="H201" i="17"/>
  <c r="C201" i="17"/>
  <c r="H200" i="17"/>
  <c r="C200" i="17"/>
  <c r="L199" i="17"/>
  <c r="K199" i="17"/>
  <c r="J199" i="17"/>
  <c r="I199" i="17"/>
  <c r="H199" i="17" s="1"/>
  <c r="G199" i="17"/>
  <c r="F199" i="17"/>
  <c r="E199" i="17"/>
  <c r="D199" i="17"/>
  <c r="H198" i="17"/>
  <c r="C198" i="17"/>
  <c r="H197" i="17"/>
  <c r="C197" i="17"/>
  <c r="H196" i="17"/>
  <c r="C196" i="17"/>
  <c r="H195" i="17"/>
  <c r="C195" i="17"/>
  <c r="H194" i="17"/>
  <c r="C194" i="17"/>
  <c r="H193" i="17"/>
  <c r="C193" i="17"/>
  <c r="H192" i="17"/>
  <c r="C192" i="17"/>
  <c r="H191" i="17"/>
  <c r="C191" i="17"/>
  <c r="H190" i="17"/>
  <c r="C190" i="17"/>
  <c r="H189" i="17"/>
  <c r="C189" i="17"/>
  <c r="L188" i="17"/>
  <c r="K188" i="17"/>
  <c r="J188" i="17"/>
  <c r="J187" i="17" s="1"/>
  <c r="J182" i="17" s="1"/>
  <c r="I188" i="17"/>
  <c r="G188" i="17"/>
  <c r="F188" i="17"/>
  <c r="F187" i="17" s="1"/>
  <c r="E188" i="17"/>
  <c r="C188" i="17" s="1"/>
  <c r="D188" i="17"/>
  <c r="L187" i="17"/>
  <c r="K187" i="17"/>
  <c r="G187" i="17"/>
  <c r="H186" i="17"/>
  <c r="C186" i="17"/>
  <c r="H185" i="17"/>
  <c r="C185" i="17"/>
  <c r="H184" i="17"/>
  <c r="C184" i="17"/>
  <c r="L183" i="17"/>
  <c r="L182" i="17" s="1"/>
  <c r="K183" i="17"/>
  <c r="K182" i="17" s="1"/>
  <c r="J183" i="17"/>
  <c r="I183" i="17"/>
  <c r="G183" i="17"/>
  <c r="G182" i="17" s="1"/>
  <c r="F183" i="17"/>
  <c r="E183" i="17"/>
  <c r="D183" i="17"/>
  <c r="C183" i="17"/>
  <c r="H180" i="17"/>
  <c r="C180" i="17"/>
  <c r="L179" i="17"/>
  <c r="K179" i="17"/>
  <c r="K178" i="17" s="1"/>
  <c r="J179" i="17"/>
  <c r="H179" i="17" s="1"/>
  <c r="I179" i="17"/>
  <c r="G179" i="17"/>
  <c r="G178" i="17" s="1"/>
  <c r="F179" i="17"/>
  <c r="F178" i="17" s="1"/>
  <c r="E179" i="17"/>
  <c r="D179" i="17"/>
  <c r="L178" i="17"/>
  <c r="I178" i="17"/>
  <c r="E178" i="17"/>
  <c r="D178" i="17"/>
  <c r="H177" i="17"/>
  <c r="C177" i="17"/>
  <c r="H176" i="17"/>
  <c r="C176" i="17"/>
  <c r="L175" i="17"/>
  <c r="K175" i="17"/>
  <c r="K174" i="17" s="1"/>
  <c r="J175" i="17"/>
  <c r="H175" i="17" s="1"/>
  <c r="I175" i="17"/>
  <c r="G175" i="17"/>
  <c r="G174" i="17" s="1"/>
  <c r="F175" i="17"/>
  <c r="F174" i="17" s="1"/>
  <c r="E175" i="17"/>
  <c r="E174" i="17" s="1"/>
  <c r="D175" i="17"/>
  <c r="L174" i="17"/>
  <c r="I174" i="17"/>
  <c r="D174" i="17"/>
  <c r="H173" i="17"/>
  <c r="C173" i="17"/>
  <c r="H172" i="17"/>
  <c r="C172" i="17"/>
  <c r="L171" i="17"/>
  <c r="K171" i="17"/>
  <c r="J171" i="17"/>
  <c r="H171" i="17" s="1"/>
  <c r="I171" i="17"/>
  <c r="G171" i="17"/>
  <c r="F171" i="17"/>
  <c r="E171" i="17"/>
  <c r="D171" i="17"/>
  <c r="H170" i="17"/>
  <c r="C170" i="17"/>
  <c r="H169" i="17"/>
  <c r="C169" i="17"/>
  <c r="H168" i="17"/>
  <c r="C168" i="17"/>
  <c r="H167" i="17"/>
  <c r="C167" i="17"/>
  <c r="L166" i="17"/>
  <c r="K166" i="17"/>
  <c r="J166" i="17"/>
  <c r="H166" i="17" s="1"/>
  <c r="I166" i="17"/>
  <c r="G166" i="17"/>
  <c r="F166" i="17"/>
  <c r="F161" i="17" s="1"/>
  <c r="F160" i="17" s="1"/>
  <c r="E166" i="17"/>
  <c r="D166" i="17"/>
  <c r="H165" i="17"/>
  <c r="C165" i="17"/>
  <c r="H164" i="17"/>
  <c r="C164" i="17"/>
  <c r="H163" i="17"/>
  <c r="C163" i="17"/>
  <c r="L162" i="17"/>
  <c r="L161" i="17" s="1"/>
  <c r="L160" i="17" s="1"/>
  <c r="K162" i="17"/>
  <c r="J162" i="17"/>
  <c r="I162" i="17"/>
  <c r="I161" i="17" s="1"/>
  <c r="G162" i="17"/>
  <c r="F162" i="17"/>
  <c r="E162" i="17"/>
  <c r="E161" i="17" s="1"/>
  <c r="E160" i="17" s="1"/>
  <c r="D162" i="17"/>
  <c r="D161" i="17" s="1"/>
  <c r="K161" i="17"/>
  <c r="K160" i="17" s="1"/>
  <c r="G161" i="17"/>
  <c r="G160" i="17" s="1"/>
  <c r="H159" i="17"/>
  <c r="C159" i="17"/>
  <c r="H158" i="17"/>
  <c r="C158" i="17"/>
  <c r="H157" i="17"/>
  <c r="C157" i="17"/>
  <c r="H156" i="17"/>
  <c r="C156" i="17"/>
  <c r="H155" i="17"/>
  <c r="C155" i="17"/>
  <c r="H154" i="17"/>
  <c r="C154" i="17"/>
  <c r="L153" i="17"/>
  <c r="K153" i="17"/>
  <c r="K152" i="17" s="1"/>
  <c r="J153" i="17"/>
  <c r="H153" i="17" s="1"/>
  <c r="I153" i="17"/>
  <c r="G153" i="17"/>
  <c r="G152" i="17" s="1"/>
  <c r="F153" i="17"/>
  <c r="F152" i="17" s="1"/>
  <c r="E153" i="17"/>
  <c r="D153" i="17"/>
  <c r="L152" i="17"/>
  <c r="I152" i="17"/>
  <c r="E152" i="17"/>
  <c r="D152" i="17"/>
  <c r="H151" i="17"/>
  <c r="C151" i="17"/>
  <c r="H150" i="17"/>
  <c r="C150" i="17"/>
  <c r="H149" i="17"/>
  <c r="C149" i="17"/>
  <c r="H148" i="17"/>
  <c r="C148" i="17"/>
  <c r="L147" i="17"/>
  <c r="K147" i="17"/>
  <c r="J147" i="17"/>
  <c r="H147" i="17" s="1"/>
  <c r="I147" i="17"/>
  <c r="G147" i="17"/>
  <c r="F147" i="17"/>
  <c r="E147" i="17"/>
  <c r="D147" i="17"/>
  <c r="H146" i="17"/>
  <c r="C146" i="17"/>
  <c r="H145" i="17"/>
  <c r="C145" i="17"/>
  <c r="H144" i="17"/>
  <c r="C144" i="17"/>
  <c r="H143" i="17"/>
  <c r="C143" i="17"/>
  <c r="H142" i="17"/>
  <c r="C142" i="17"/>
  <c r="H141" i="17"/>
  <c r="C141" i="17"/>
  <c r="H140" i="17"/>
  <c r="C140" i="17"/>
  <c r="H139" i="17"/>
  <c r="C139" i="17"/>
  <c r="L138" i="17"/>
  <c r="K138" i="17"/>
  <c r="J138" i="17"/>
  <c r="H138" i="17" s="1"/>
  <c r="I138" i="17"/>
  <c r="G138" i="17"/>
  <c r="F138" i="17"/>
  <c r="E138" i="17"/>
  <c r="D138" i="17"/>
  <c r="H137" i="17"/>
  <c r="C137" i="17"/>
  <c r="H136" i="17"/>
  <c r="C136" i="17"/>
  <c r="H135" i="17"/>
  <c r="C135" i="17"/>
  <c r="L134" i="17"/>
  <c r="K134" i="17"/>
  <c r="J134" i="17"/>
  <c r="I134" i="17"/>
  <c r="H134" i="17" s="1"/>
  <c r="G134" i="17"/>
  <c r="F134" i="17"/>
  <c r="E134" i="17"/>
  <c r="D134" i="17"/>
  <c r="H133" i="17"/>
  <c r="C133" i="17"/>
  <c r="H132" i="17"/>
  <c r="C132" i="17"/>
  <c r="L131" i="17"/>
  <c r="K131" i="17"/>
  <c r="J131" i="17"/>
  <c r="H131" i="17" s="1"/>
  <c r="I131" i="17"/>
  <c r="G131" i="17"/>
  <c r="F131" i="17"/>
  <c r="E131" i="17"/>
  <c r="E120" i="17" s="1"/>
  <c r="D131" i="17"/>
  <c r="H130" i="17"/>
  <c r="C130" i="17"/>
  <c r="H129" i="17"/>
  <c r="C129" i="17"/>
  <c r="H128" i="17"/>
  <c r="C128" i="17"/>
  <c r="H127" i="17"/>
  <c r="C127" i="17"/>
  <c r="L126" i="17"/>
  <c r="K126" i="17"/>
  <c r="J126" i="17"/>
  <c r="H126" i="17" s="1"/>
  <c r="I126" i="17"/>
  <c r="G126" i="17"/>
  <c r="F126" i="17"/>
  <c r="E126" i="17"/>
  <c r="D126" i="17"/>
  <c r="H125" i="17"/>
  <c r="C125" i="17"/>
  <c r="H124" i="17"/>
  <c r="C124" i="17"/>
  <c r="H123" i="17"/>
  <c r="C123" i="17"/>
  <c r="H122" i="17"/>
  <c r="C122" i="17"/>
  <c r="L121" i="17"/>
  <c r="K121" i="17"/>
  <c r="K120" i="17" s="1"/>
  <c r="J121" i="17"/>
  <c r="I121" i="17"/>
  <c r="G121" i="17"/>
  <c r="G120" i="17" s="1"/>
  <c r="F121" i="17"/>
  <c r="F120" i="17" s="1"/>
  <c r="E121" i="17"/>
  <c r="D121" i="17"/>
  <c r="L120" i="17"/>
  <c r="I120" i="17"/>
  <c r="D120" i="17"/>
  <c r="H119" i="17"/>
  <c r="C119" i="17"/>
  <c r="H118" i="17"/>
  <c r="C118" i="17"/>
  <c r="H117" i="17"/>
  <c r="C117" i="17"/>
  <c r="H116" i="17"/>
  <c r="C116" i="17"/>
  <c r="H115" i="17"/>
  <c r="C115" i="17"/>
  <c r="L114" i="17"/>
  <c r="K114" i="17"/>
  <c r="J114" i="17"/>
  <c r="I114" i="17"/>
  <c r="H114" i="17" s="1"/>
  <c r="G114" i="17"/>
  <c r="F114" i="17"/>
  <c r="E114" i="17"/>
  <c r="D114" i="17"/>
  <c r="H113" i="17"/>
  <c r="C113" i="17"/>
  <c r="H112" i="17"/>
  <c r="C112" i="17"/>
  <c r="H111" i="17"/>
  <c r="C111" i="17"/>
  <c r="H110" i="17"/>
  <c r="C110" i="17"/>
  <c r="H109" i="17"/>
  <c r="C109" i="17"/>
  <c r="L108" i="17"/>
  <c r="L83" i="17" s="1"/>
  <c r="K108" i="17"/>
  <c r="J108" i="17"/>
  <c r="I108" i="17"/>
  <c r="H108" i="17"/>
  <c r="G108" i="17"/>
  <c r="F108" i="17"/>
  <c r="E108" i="17"/>
  <c r="D108" i="17"/>
  <c r="H107" i="17"/>
  <c r="C107" i="17"/>
  <c r="H106" i="17"/>
  <c r="C106" i="17"/>
  <c r="H105" i="17"/>
  <c r="C105" i="17"/>
  <c r="H104" i="17"/>
  <c r="C104" i="17"/>
  <c r="H103" i="17"/>
  <c r="C103" i="17"/>
  <c r="H102" i="17"/>
  <c r="C102" i="17"/>
  <c r="H101" i="17"/>
  <c r="C101" i="17"/>
  <c r="H100" i="17"/>
  <c r="C100" i="17"/>
  <c r="L99" i="17"/>
  <c r="K99" i="17"/>
  <c r="J99" i="17"/>
  <c r="I99" i="17"/>
  <c r="G99" i="17"/>
  <c r="F99" i="17"/>
  <c r="E99" i="17"/>
  <c r="D99" i="17"/>
  <c r="H98" i="17"/>
  <c r="C98" i="17"/>
  <c r="H97" i="17"/>
  <c r="C97" i="17"/>
  <c r="H96" i="17"/>
  <c r="C96" i="17"/>
  <c r="H95" i="17"/>
  <c r="C95" i="17"/>
  <c r="H94" i="17"/>
  <c r="C94" i="17"/>
  <c r="H93" i="17"/>
  <c r="C93" i="17"/>
  <c r="H92" i="17"/>
  <c r="C92" i="17"/>
  <c r="L91" i="17"/>
  <c r="K91" i="17"/>
  <c r="K83" i="17" s="1"/>
  <c r="J91" i="17"/>
  <c r="I91" i="17"/>
  <c r="G91" i="17"/>
  <c r="G83" i="17" s="1"/>
  <c r="F91" i="17"/>
  <c r="C91" i="17" s="1"/>
  <c r="E91" i="17"/>
  <c r="D91" i="17"/>
  <c r="H90" i="17"/>
  <c r="C90" i="17"/>
  <c r="H89" i="17"/>
  <c r="C89" i="17"/>
  <c r="H88" i="17"/>
  <c r="C88" i="17"/>
  <c r="H87" i="17"/>
  <c r="C87" i="17"/>
  <c r="H86" i="17"/>
  <c r="C86" i="17"/>
  <c r="L85" i="17"/>
  <c r="K85" i="17"/>
  <c r="J85" i="17"/>
  <c r="I85" i="17"/>
  <c r="G85" i="17"/>
  <c r="F85" i="17"/>
  <c r="E85" i="17"/>
  <c r="D85" i="17"/>
  <c r="H84" i="17"/>
  <c r="C84" i="17"/>
  <c r="J83" i="17"/>
  <c r="H82" i="17"/>
  <c r="C82" i="17"/>
  <c r="H81" i="17"/>
  <c r="C81" i="17"/>
  <c r="L80" i="17"/>
  <c r="K80" i="17"/>
  <c r="H80" i="17" s="1"/>
  <c r="J80" i="17"/>
  <c r="I80" i="17"/>
  <c r="G80" i="17"/>
  <c r="F80" i="17"/>
  <c r="E80" i="17"/>
  <c r="D80" i="17"/>
  <c r="H79" i="17"/>
  <c r="C79" i="17"/>
  <c r="H78" i="17"/>
  <c r="C78" i="17"/>
  <c r="L77" i="17"/>
  <c r="K77" i="17"/>
  <c r="J77" i="17"/>
  <c r="I77" i="17"/>
  <c r="I76" i="17" s="1"/>
  <c r="G77" i="17"/>
  <c r="G76" i="17" s="1"/>
  <c r="F77" i="17"/>
  <c r="F76" i="17" s="1"/>
  <c r="E77" i="17"/>
  <c r="D77" i="17"/>
  <c r="L76" i="17"/>
  <c r="L75" i="17" s="1"/>
  <c r="E76" i="17"/>
  <c r="D76" i="17"/>
  <c r="H74" i="17"/>
  <c r="C74" i="17"/>
  <c r="H73" i="17"/>
  <c r="C73" i="17"/>
  <c r="H72" i="17"/>
  <c r="C72" i="17"/>
  <c r="H71" i="17"/>
  <c r="C71" i="17"/>
  <c r="H70" i="17"/>
  <c r="C70" i="17"/>
  <c r="L69" i="17"/>
  <c r="K69" i="17"/>
  <c r="K67" i="17" s="1"/>
  <c r="J69" i="17"/>
  <c r="H69" i="17" s="1"/>
  <c r="I69" i="17"/>
  <c r="G69" i="17"/>
  <c r="F69" i="17"/>
  <c r="E69" i="17"/>
  <c r="E67" i="17" s="1"/>
  <c r="D69" i="17"/>
  <c r="H68" i="17"/>
  <c r="C68" i="17"/>
  <c r="L67" i="17"/>
  <c r="I67" i="17"/>
  <c r="G67" i="17"/>
  <c r="D67" i="17"/>
  <c r="H66" i="17"/>
  <c r="C66" i="17"/>
  <c r="H65" i="17"/>
  <c r="C65" i="17"/>
  <c r="H64" i="17"/>
  <c r="C64" i="17"/>
  <c r="H63" i="17"/>
  <c r="C63" i="17"/>
  <c r="H62" i="17"/>
  <c r="C62" i="17"/>
  <c r="H61" i="17"/>
  <c r="C61" i="17"/>
  <c r="H60" i="17"/>
  <c r="C60" i="17"/>
  <c r="H59" i="17"/>
  <c r="C59" i="17"/>
  <c r="L58" i="17"/>
  <c r="L54" i="17" s="1"/>
  <c r="L53" i="17" s="1"/>
  <c r="L52" i="17" s="1"/>
  <c r="K58" i="17"/>
  <c r="J58" i="17"/>
  <c r="I58" i="17"/>
  <c r="H58" i="17"/>
  <c r="G58" i="17"/>
  <c r="F58" i="17"/>
  <c r="E58" i="17"/>
  <c r="D58" i="17"/>
  <c r="C58" i="17" s="1"/>
  <c r="H57" i="17"/>
  <c r="C57" i="17"/>
  <c r="H56" i="17"/>
  <c r="C56" i="17"/>
  <c r="L55" i="17"/>
  <c r="K55" i="17"/>
  <c r="K54" i="17" s="1"/>
  <c r="J55" i="17"/>
  <c r="I55" i="17"/>
  <c r="I54" i="17" s="1"/>
  <c r="I53" i="17" s="1"/>
  <c r="G55" i="17"/>
  <c r="G54" i="17" s="1"/>
  <c r="F55" i="17"/>
  <c r="F54" i="17" s="1"/>
  <c r="E55" i="17"/>
  <c r="D55" i="17"/>
  <c r="E54" i="17"/>
  <c r="D54" i="17"/>
  <c r="D53" i="17" s="1"/>
  <c r="H47" i="17"/>
  <c r="C47" i="17"/>
  <c r="H46" i="17"/>
  <c r="C46" i="17"/>
  <c r="L45" i="17"/>
  <c r="H45" i="17"/>
  <c r="G45" i="17"/>
  <c r="C45" i="17" s="1"/>
  <c r="H44" i="17"/>
  <c r="C44" i="17"/>
  <c r="K43" i="17"/>
  <c r="J43" i="17"/>
  <c r="I43" i="17"/>
  <c r="F43" i="17"/>
  <c r="E43" i="17"/>
  <c r="D43" i="17"/>
  <c r="H42" i="17"/>
  <c r="C42" i="17"/>
  <c r="I41" i="17"/>
  <c r="H41" i="17" s="1"/>
  <c r="D41" i="17"/>
  <c r="C41" i="17" s="1"/>
  <c r="H40" i="17"/>
  <c r="C40" i="17"/>
  <c r="H39" i="17"/>
  <c r="C39" i="17"/>
  <c r="H38" i="17"/>
  <c r="C38" i="17"/>
  <c r="H37" i="17"/>
  <c r="C37" i="17"/>
  <c r="K36" i="17"/>
  <c r="H36" i="17"/>
  <c r="F36" i="17"/>
  <c r="C36" i="17" s="1"/>
  <c r="H35" i="17"/>
  <c r="C35" i="17"/>
  <c r="H34" i="17"/>
  <c r="C34" i="17"/>
  <c r="K33" i="17"/>
  <c r="H33" i="17" s="1"/>
  <c r="F33" i="17"/>
  <c r="C33" i="17" s="1"/>
  <c r="H32" i="17"/>
  <c r="C32" i="17"/>
  <c r="K31" i="17"/>
  <c r="F31" i="17"/>
  <c r="C31" i="17" s="1"/>
  <c r="H30" i="17"/>
  <c r="C30" i="17"/>
  <c r="H29" i="17"/>
  <c r="C29" i="17"/>
  <c r="H28" i="17"/>
  <c r="C28" i="17"/>
  <c r="K27" i="17"/>
  <c r="H27" i="17" s="1"/>
  <c r="F27" i="17"/>
  <c r="C27" i="17" s="1"/>
  <c r="H25" i="17"/>
  <c r="D25" i="17"/>
  <c r="C25" i="17"/>
  <c r="H24" i="17"/>
  <c r="D24" i="17"/>
  <c r="C24" i="17"/>
  <c r="H23" i="17"/>
  <c r="C23" i="17"/>
  <c r="H22" i="17"/>
  <c r="C22" i="17"/>
  <c r="L21" i="17"/>
  <c r="L275" i="17" s="1"/>
  <c r="L274" i="17" s="1"/>
  <c r="K21" i="17"/>
  <c r="K275" i="17" s="1"/>
  <c r="J21" i="17"/>
  <c r="J275" i="17" s="1"/>
  <c r="J274" i="17" s="1"/>
  <c r="I21" i="17"/>
  <c r="H21" i="17"/>
  <c r="G21" i="17"/>
  <c r="G275" i="17" s="1"/>
  <c r="F21" i="17"/>
  <c r="F275" i="17" s="1"/>
  <c r="F274" i="17" s="1"/>
  <c r="E21" i="17"/>
  <c r="D21" i="17"/>
  <c r="D275" i="17" s="1"/>
  <c r="D274" i="17" s="1"/>
  <c r="J20" i="17"/>
  <c r="H284" i="16"/>
  <c r="C284" i="16"/>
  <c r="H283" i="16"/>
  <c r="C283" i="16"/>
  <c r="H282" i="16"/>
  <c r="C282" i="16"/>
  <c r="H281" i="16"/>
  <c r="C281" i="16"/>
  <c r="H280" i="16"/>
  <c r="C280" i="16"/>
  <c r="H279" i="16"/>
  <c r="C279" i="16"/>
  <c r="H278" i="16"/>
  <c r="C278" i="16"/>
  <c r="H277" i="16"/>
  <c r="C277" i="16"/>
  <c r="C276" i="16" s="1"/>
  <c r="L276" i="16"/>
  <c r="K276" i="16"/>
  <c r="J276" i="16"/>
  <c r="I276" i="16"/>
  <c r="H276" i="16"/>
  <c r="G276" i="16"/>
  <c r="F276" i="16"/>
  <c r="E276" i="16"/>
  <c r="D276" i="16"/>
  <c r="H271" i="16"/>
  <c r="C271" i="16"/>
  <c r="H270" i="16"/>
  <c r="C270" i="16"/>
  <c r="L269" i="16"/>
  <c r="K269" i="16"/>
  <c r="J269" i="16"/>
  <c r="I269" i="16"/>
  <c r="G269" i="16"/>
  <c r="F269" i="16"/>
  <c r="E269" i="16"/>
  <c r="D269" i="16"/>
  <c r="H268" i="16"/>
  <c r="C268" i="16"/>
  <c r="L267" i="16"/>
  <c r="K267" i="16"/>
  <c r="K266" i="16" s="1"/>
  <c r="K265" i="16" s="1"/>
  <c r="J267" i="16"/>
  <c r="H267" i="16" s="1"/>
  <c r="I267" i="16"/>
  <c r="G267" i="16"/>
  <c r="G266" i="16" s="1"/>
  <c r="G265" i="16" s="1"/>
  <c r="F267" i="16"/>
  <c r="F266" i="16" s="1"/>
  <c r="F265" i="16" s="1"/>
  <c r="E267" i="16"/>
  <c r="D267" i="16"/>
  <c r="L266" i="16"/>
  <c r="L265" i="16" s="1"/>
  <c r="I266" i="16"/>
  <c r="I265" i="16" s="1"/>
  <c r="E266" i="16"/>
  <c r="E265" i="16" s="1"/>
  <c r="D266" i="16"/>
  <c r="D265" i="16" s="1"/>
  <c r="H264" i="16"/>
  <c r="C264" i="16"/>
  <c r="L263" i="16"/>
  <c r="K263" i="16"/>
  <c r="J263" i="16"/>
  <c r="I263" i="16"/>
  <c r="G263" i="16"/>
  <c r="F263" i="16"/>
  <c r="E263" i="16"/>
  <c r="D263" i="16"/>
  <c r="H262" i="16"/>
  <c r="C262" i="16"/>
  <c r="H261" i="16"/>
  <c r="C261" i="16"/>
  <c r="H260" i="16"/>
  <c r="C260" i="16"/>
  <c r="H259" i="16"/>
  <c r="C259" i="16"/>
  <c r="H258" i="16"/>
  <c r="C258" i="16"/>
  <c r="L257" i="16"/>
  <c r="K257" i="16"/>
  <c r="J257" i="16"/>
  <c r="I257" i="16"/>
  <c r="G257" i="16"/>
  <c r="F257" i="16"/>
  <c r="E257" i="16"/>
  <c r="D257" i="16"/>
  <c r="H256" i="16"/>
  <c r="C256" i="16"/>
  <c r="H255" i="16"/>
  <c r="C255" i="16"/>
  <c r="H254" i="16"/>
  <c r="C254" i="16"/>
  <c r="L253" i="16"/>
  <c r="K253" i="16"/>
  <c r="K252" i="16" s="1"/>
  <c r="J253" i="16"/>
  <c r="H253" i="16" s="1"/>
  <c r="I253" i="16"/>
  <c r="G253" i="16"/>
  <c r="G252" i="16" s="1"/>
  <c r="F253" i="16"/>
  <c r="F252" i="16" s="1"/>
  <c r="E253" i="16"/>
  <c r="D253" i="16"/>
  <c r="L252" i="16"/>
  <c r="I252" i="16"/>
  <c r="E252" i="16"/>
  <c r="D252" i="16"/>
  <c r="H251" i="16"/>
  <c r="C251" i="16"/>
  <c r="L250" i="16"/>
  <c r="K250" i="16"/>
  <c r="J250" i="16"/>
  <c r="I250" i="16"/>
  <c r="H250" i="16"/>
  <c r="G250" i="16"/>
  <c r="F250" i="16"/>
  <c r="E250" i="16"/>
  <c r="D250" i="16"/>
  <c r="C250" i="16" s="1"/>
  <c r="H249" i="16"/>
  <c r="C249" i="16"/>
  <c r="H248" i="16"/>
  <c r="C248" i="16"/>
  <c r="H247" i="16"/>
  <c r="C247" i="16"/>
  <c r="H246" i="16"/>
  <c r="C246" i="16"/>
  <c r="L245" i="16"/>
  <c r="K245" i="16"/>
  <c r="J245" i="16"/>
  <c r="I245" i="16"/>
  <c r="G245" i="16"/>
  <c r="F245" i="16"/>
  <c r="E245" i="16"/>
  <c r="D245" i="16"/>
  <c r="H244" i="16"/>
  <c r="C244" i="16"/>
  <c r="H243" i="16"/>
  <c r="C243" i="16"/>
  <c r="H242" i="16"/>
  <c r="C242" i="16"/>
  <c r="L241" i="16"/>
  <c r="K241" i="16"/>
  <c r="K240" i="16" s="1"/>
  <c r="J241" i="16"/>
  <c r="I241" i="16"/>
  <c r="G241" i="16"/>
  <c r="G240" i="16" s="1"/>
  <c r="F241" i="16"/>
  <c r="F240" i="16" s="1"/>
  <c r="E241" i="16"/>
  <c r="D241" i="16"/>
  <c r="L240" i="16"/>
  <c r="I240" i="16"/>
  <c r="E240" i="16"/>
  <c r="D240" i="16"/>
  <c r="H239" i="16"/>
  <c r="C239" i="16"/>
  <c r="H238" i="16"/>
  <c r="C238" i="16"/>
  <c r="H237" i="16"/>
  <c r="C237" i="16"/>
  <c r="H236" i="16"/>
  <c r="C236" i="16"/>
  <c r="H235" i="16"/>
  <c r="C235" i="16"/>
  <c r="H234" i="16"/>
  <c r="C234" i="16"/>
  <c r="L233" i="16"/>
  <c r="K233" i="16"/>
  <c r="K232" i="16" s="1"/>
  <c r="J233" i="16"/>
  <c r="H233" i="16" s="1"/>
  <c r="I233" i="16"/>
  <c r="G233" i="16"/>
  <c r="G232" i="16" s="1"/>
  <c r="F233" i="16"/>
  <c r="F232" i="16" s="1"/>
  <c r="E233" i="16"/>
  <c r="D233" i="16"/>
  <c r="L232" i="16"/>
  <c r="I232" i="16"/>
  <c r="E232" i="16"/>
  <c r="D232" i="16"/>
  <c r="H231" i="16"/>
  <c r="C231" i="16"/>
  <c r="H230" i="16"/>
  <c r="C230" i="16"/>
  <c r="H229" i="16"/>
  <c r="C229" i="16"/>
  <c r="H228" i="16"/>
  <c r="C228" i="16"/>
  <c r="L227" i="16"/>
  <c r="K227" i="16"/>
  <c r="J227" i="16"/>
  <c r="I227" i="16"/>
  <c r="G227" i="16"/>
  <c r="F227" i="16"/>
  <c r="C227" i="16" s="1"/>
  <c r="E227" i="16"/>
  <c r="D227" i="16"/>
  <c r="H226" i="16"/>
  <c r="C226" i="16"/>
  <c r="H225" i="16"/>
  <c r="C225" i="16"/>
  <c r="H224" i="16"/>
  <c r="C224" i="16"/>
  <c r="H223" i="16"/>
  <c r="C223" i="16"/>
  <c r="H222" i="16"/>
  <c r="C222" i="16"/>
  <c r="H221" i="16"/>
  <c r="C221" i="16"/>
  <c r="H220" i="16"/>
  <c r="C220" i="16"/>
  <c r="L219" i="16"/>
  <c r="K219" i="16"/>
  <c r="J219" i="16"/>
  <c r="I219" i="16"/>
  <c r="G219" i="16"/>
  <c r="F219" i="16"/>
  <c r="E219" i="16"/>
  <c r="D219" i="16"/>
  <c r="H218" i="16"/>
  <c r="C218" i="16"/>
  <c r="H217" i="16"/>
  <c r="C217" i="16"/>
  <c r="L216" i="16"/>
  <c r="K216" i="16"/>
  <c r="H216" i="16" s="1"/>
  <c r="J216" i="16"/>
  <c r="I216" i="16"/>
  <c r="G216" i="16"/>
  <c r="F216" i="16"/>
  <c r="E216" i="16"/>
  <c r="D216" i="16"/>
  <c r="H215" i="16"/>
  <c r="C215" i="16"/>
  <c r="L214" i="16"/>
  <c r="K214" i="16"/>
  <c r="J214" i="16"/>
  <c r="H214" i="16" s="1"/>
  <c r="I214" i="16"/>
  <c r="G214" i="16"/>
  <c r="F214" i="16"/>
  <c r="E214" i="16"/>
  <c r="D214" i="16"/>
  <c r="H213" i="16"/>
  <c r="C213" i="16"/>
  <c r="L212" i="16"/>
  <c r="L211" i="16" s="1"/>
  <c r="I212" i="16"/>
  <c r="I211" i="16" s="1"/>
  <c r="E212" i="16"/>
  <c r="E211" i="16" s="1"/>
  <c r="D212" i="16"/>
  <c r="D211" i="16" s="1"/>
  <c r="H210" i="16"/>
  <c r="C210" i="16"/>
  <c r="H209" i="16"/>
  <c r="C209" i="16"/>
  <c r="L208" i="16"/>
  <c r="K208" i="16"/>
  <c r="J208" i="16"/>
  <c r="I208" i="16"/>
  <c r="H208" i="16" s="1"/>
  <c r="G208" i="16"/>
  <c r="F208" i="16"/>
  <c r="E208" i="16"/>
  <c r="D208" i="16"/>
  <c r="H207" i="16"/>
  <c r="C207" i="16"/>
  <c r="H206" i="16"/>
  <c r="C206" i="16"/>
  <c r="H205" i="16"/>
  <c r="C205" i="16"/>
  <c r="H204" i="16"/>
  <c r="C204" i="16"/>
  <c r="H203" i="16"/>
  <c r="C203" i="16"/>
  <c r="H202" i="16"/>
  <c r="C202" i="16"/>
  <c r="H201" i="16"/>
  <c r="C201" i="16"/>
  <c r="H200" i="16"/>
  <c r="C200" i="16"/>
  <c r="L199" i="16"/>
  <c r="K199" i="16"/>
  <c r="J199" i="16"/>
  <c r="H199" i="16" s="1"/>
  <c r="I199" i="16"/>
  <c r="G199" i="16"/>
  <c r="F199" i="16"/>
  <c r="E199" i="16"/>
  <c r="D199" i="16"/>
  <c r="H198" i="16"/>
  <c r="C198" i="16"/>
  <c r="H197" i="16"/>
  <c r="C197" i="16"/>
  <c r="H196" i="16"/>
  <c r="C196" i="16"/>
  <c r="H195" i="16"/>
  <c r="C195" i="16"/>
  <c r="H194" i="16"/>
  <c r="C194" i="16"/>
  <c r="H193" i="16"/>
  <c r="C193" i="16"/>
  <c r="H192" i="16"/>
  <c r="C192" i="16"/>
  <c r="H191" i="16"/>
  <c r="C191" i="16"/>
  <c r="H190" i="16"/>
  <c r="C190" i="16"/>
  <c r="H189" i="16"/>
  <c r="C189" i="16"/>
  <c r="L188" i="16"/>
  <c r="L187" i="16" s="1"/>
  <c r="K188" i="16"/>
  <c r="J188" i="16"/>
  <c r="I188" i="16"/>
  <c r="I187" i="16" s="1"/>
  <c r="H188" i="16"/>
  <c r="G188" i="16"/>
  <c r="F188" i="16"/>
  <c r="E188" i="16"/>
  <c r="E187" i="16" s="1"/>
  <c r="D188" i="16"/>
  <c r="D187" i="16" s="1"/>
  <c r="K187" i="16"/>
  <c r="J187" i="16"/>
  <c r="G187" i="16"/>
  <c r="F187" i="16"/>
  <c r="H186" i="16"/>
  <c r="C186" i="16"/>
  <c r="H185" i="16"/>
  <c r="C185" i="16"/>
  <c r="H184" i="16"/>
  <c r="C184" i="16"/>
  <c r="L183" i="16"/>
  <c r="K183" i="16"/>
  <c r="K182" i="16" s="1"/>
  <c r="J183" i="16"/>
  <c r="I183" i="16"/>
  <c r="G183" i="16"/>
  <c r="G182" i="16" s="1"/>
  <c r="F183" i="16"/>
  <c r="F182" i="16" s="1"/>
  <c r="E183" i="16"/>
  <c r="D183" i="16"/>
  <c r="H180" i="16"/>
  <c r="C180" i="16"/>
  <c r="L179" i="16"/>
  <c r="K179" i="16"/>
  <c r="K178" i="16" s="1"/>
  <c r="J179" i="16"/>
  <c r="I179" i="16"/>
  <c r="I178" i="16" s="1"/>
  <c r="G179" i="16"/>
  <c r="G178" i="16" s="1"/>
  <c r="F179" i="16"/>
  <c r="F178" i="16" s="1"/>
  <c r="E179" i="16"/>
  <c r="D179" i="16"/>
  <c r="L178" i="16"/>
  <c r="E178" i="16"/>
  <c r="D178" i="16"/>
  <c r="C178" i="16" s="1"/>
  <c r="H177" i="16"/>
  <c r="C177" i="16"/>
  <c r="H176" i="16"/>
  <c r="C176" i="16"/>
  <c r="L175" i="16"/>
  <c r="K175" i="16"/>
  <c r="K174" i="16" s="1"/>
  <c r="J175" i="16"/>
  <c r="I175" i="16"/>
  <c r="I174" i="16" s="1"/>
  <c r="G175" i="16"/>
  <c r="G174" i="16" s="1"/>
  <c r="F175" i="16"/>
  <c r="F174" i="16" s="1"/>
  <c r="E175" i="16"/>
  <c r="D175" i="16"/>
  <c r="L174" i="16"/>
  <c r="E174" i="16"/>
  <c r="D174" i="16"/>
  <c r="C174" i="16" s="1"/>
  <c r="H173" i="16"/>
  <c r="C173" i="16"/>
  <c r="H172" i="16"/>
  <c r="C172" i="16"/>
  <c r="L171" i="16"/>
  <c r="K171" i="16"/>
  <c r="J171" i="16"/>
  <c r="I171" i="16"/>
  <c r="G171" i="16"/>
  <c r="F171" i="16"/>
  <c r="E171" i="16"/>
  <c r="D171" i="16"/>
  <c r="H170" i="16"/>
  <c r="C170" i="16"/>
  <c r="H169" i="16"/>
  <c r="C169" i="16"/>
  <c r="H168" i="16"/>
  <c r="C168" i="16"/>
  <c r="H167" i="16"/>
  <c r="C167" i="16"/>
  <c r="L166" i="16"/>
  <c r="K166" i="16"/>
  <c r="J166" i="16"/>
  <c r="I166" i="16"/>
  <c r="H166" i="16" s="1"/>
  <c r="G166" i="16"/>
  <c r="F166" i="16"/>
  <c r="E166" i="16"/>
  <c r="D166" i="16"/>
  <c r="H165" i="16"/>
  <c r="C165" i="16"/>
  <c r="H164" i="16"/>
  <c r="C164" i="16"/>
  <c r="H163" i="16"/>
  <c r="C163" i="16"/>
  <c r="L162" i="16"/>
  <c r="L161" i="16" s="1"/>
  <c r="L160" i="16" s="1"/>
  <c r="K162" i="16"/>
  <c r="J162" i="16"/>
  <c r="I162" i="16"/>
  <c r="I161" i="16" s="1"/>
  <c r="H162" i="16"/>
  <c r="G162" i="16"/>
  <c r="F162" i="16"/>
  <c r="E162" i="16"/>
  <c r="E161" i="16" s="1"/>
  <c r="E160" i="16" s="1"/>
  <c r="D162" i="16"/>
  <c r="D161" i="16" s="1"/>
  <c r="K161" i="16"/>
  <c r="K160" i="16" s="1"/>
  <c r="J161" i="16"/>
  <c r="J160" i="16" s="1"/>
  <c r="G161" i="16"/>
  <c r="G160" i="16" s="1"/>
  <c r="F161" i="16"/>
  <c r="F160" i="16" s="1"/>
  <c r="H159" i="16"/>
  <c r="C159" i="16"/>
  <c r="H158" i="16"/>
  <c r="C158" i="16"/>
  <c r="H157" i="16"/>
  <c r="C157" i="16"/>
  <c r="H156" i="16"/>
  <c r="C156" i="16"/>
  <c r="H155" i="16"/>
  <c r="C155" i="16"/>
  <c r="H154" i="16"/>
  <c r="C154" i="16"/>
  <c r="L153" i="16"/>
  <c r="K153" i="16"/>
  <c r="K152" i="16" s="1"/>
  <c r="J153" i="16"/>
  <c r="H153" i="16" s="1"/>
  <c r="I153" i="16"/>
  <c r="I152" i="16" s="1"/>
  <c r="G153" i="16"/>
  <c r="G152" i="16" s="1"/>
  <c r="F153" i="16"/>
  <c r="F152" i="16" s="1"/>
  <c r="E153" i="16"/>
  <c r="D153" i="16"/>
  <c r="L152" i="16"/>
  <c r="E152" i="16"/>
  <c r="D152" i="16"/>
  <c r="H151" i="16"/>
  <c r="C151" i="16"/>
  <c r="H150" i="16"/>
  <c r="C150" i="16"/>
  <c r="H149" i="16"/>
  <c r="C149" i="16"/>
  <c r="H148" i="16"/>
  <c r="C148" i="16"/>
  <c r="L147" i="16"/>
  <c r="K147" i="16"/>
  <c r="J147" i="16"/>
  <c r="H147" i="16" s="1"/>
  <c r="I147" i="16"/>
  <c r="G147" i="16"/>
  <c r="F147" i="16"/>
  <c r="E147" i="16"/>
  <c r="D147" i="16"/>
  <c r="H146" i="16"/>
  <c r="C146" i="16"/>
  <c r="H145" i="16"/>
  <c r="C145" i="16"/>
  <c r="H144" i="16"/>
  <c r="C144" i="16"/>
  <c r="H143" i="16"/>
  <c r="C143" i="16"/>
  <c r="H142" i="16"/>
  <c r="C142" i="16"/>
  <c r="H141" i="16"/>
  <c r="C141" i="16"/>
  <c r="H140" i="16"/>
  <c r="C140" i="16"/>
  <c r="H139" i="16"/>
  <c r="C139" i="16"/>
  <c r="L138" i="16"/>
  <c r="K138" i="16"/>
  <c r="J138" i="16"/>
  <c r="I138" i="16"/>
  <c r="H138" i="16" s="1"/>
  <c r="G138" i="16"/>
  <c r="F138" i="16"/>
  <c r="E138" i="16"/>
  <c r="D138" i="16"/>
  <c r="H137" i="16"/>
  <c r="C137" i="16"/>
  <c r="H136" i="16"/>
  <c r="C136" i="16"/>
  <c r="H135" i="16"/>
  <c r="C135" i="16"/>
  <c r="L134" i="16"/>
  <c r="K134" i="16"/>
  <c r="J134" i="16"/>
  <c r="I134" i="16"/>
  <c r="H134" i="16" s="1"/>
  <c r="G134" i="16"/>
  <c r="F134" i="16"/>
  <c r="E134" i="16"/>
  <c r="D134" i="16"/>
  <c r="H133" i="16"/>
  <c r="C133" i="16"/>
  <c r="H132" i="16"/>
  <c r="C132" i="16"/>
  <c r="L131" i="16"/>
  <c r="K131" i="16"/>
  <c r="J131" i="16"/>
  <c r="H131" i="16" s="1"/>
  <c r="I131" i="16"/>
  <c r="G131" i="16"/>
  <c r="F131" i="16"/>
  <c r="E131" i="16"/>
  <c r="D131" i="16"/>
  <c r="H130" i="16"/>
  <c r="C130" i="16"/>
  <c r="H129" i="16"/>
  <c r="C129" i="16"/>
  <c r="H128" i="16"/>
  <c r="C128" i="16"/>
  <c r="H127" i="16"/>
  <c r="C127" i="16"/>
  <c r="L126" i="16"/>
  <c r="K126" i="16"/>
  <c r="J126" i="16"/>
  <c r="I126" i="16"/>
  <c r="H126" i="16" s="1"/>
  <c r="G126" i="16"/>
  <c r="F126" i="16"/>
  <c r="E126" i="16"/>
  <c r="D126" i="16"/>
  <c r="H125" i="16"/>
  <c r="C125" i="16"/>
  <c r="H124" i="16"/>
  <c r="C124" i="16"/>
  <c r="H123" i="16"/>
  <c r="C123" i="16"/>
  <c r="H122" i="16"/>
  <c r="C122" i="16"/>
  <c r="L121" i="16"/>
  <c r="K121" i="16"/>
  <c r="K120" i="16" s="1"/>
  <c r="J121" i="16"/>
  <c r="H121" i="16" s="1"/>
  <c r="I121" i="16"/>
  <c r="G121" i="16"/>
  <c r="G120" i="16" s="1"/>
  <c r="F121" i="16"/>
  <c r="F120" i="16" s="1"/>
  <c r="E121" i="16"/>
  <c r="D121" i="16"/>
  <c r="L120" i="16"/>
  <c r="I120" i="16"/>
  <c r="E120" i="16"/>
  <c r="D120" i="16"/>
  <c r="H119" i="16"/>
  <c r="C119" i="16"/>
  <c r="H118" i="16"/>
  <c r="C118" i="16"/>
  <c r="H117" i="16"/>
  <c r="C117" i="16"/>
  <c r="H116" i="16"/>
  <c r="C116" i="16"/>
  <c r="H115" i="16"/>
  <c r="C115" i="16"/>
  <c r="L114" i="16"/>
  <c r="K114" i="16"/>
  <c r="J114" i="16"/>
  <c r="I114" i="16"/>
  <c r="H114" i="16" s="1"/>
  <c r="G114" i="16"/>
  <c r="F114" i="16"/>
  <c r="E114" i="16"/>
  <c r="D114" i="16"/>
  <c r="H113" i="16"/>
  <c r="C113" i="16"/>
  <c r="H112" i="16"/>
  <c r="C112" i="16"/>
  <c r="H111" i="16"/>
  <c r="C111" i="16"/>
  <c r="H110" i="16"/>
  <c r="C110" i="16"/>
  <c r="H109" i="16"/>
  <c r="C109" i="16"/>
  <c r="L108" i="16"/>
  <c r="K108" i="16"/>
  <c r="J108" i="16"/>
  <c r="I108" i="16"/>
  <c r="H108" i="16"/>
  <c r="G108" i="16"/>
  <c r="F108" i="16"/>
  <c r="E108" i="16"/>
  <c r="D108" i="16"/>
  <c r="H107" i="16"/>
  <c r="C107" i="16"/>
  <c r="H106" i="16"/>
  <c r="C106" i="16"/>
  <c r="H105" i="16"/>
  <c r="C105" i="16"/>
  <c r="H104" i="16"/>
  <c r="C104" i="16"/>
  <c r="H103" i="16"/>
  <c r="C103" i="16"/>
  <c r="H102" i="16"/>
  <c r="C102" i="16"/>
  <c r="H101" i="16"/>
  <c r="C101" i="16"/>
  <c r="H100" i="16"/>
  <c r="C100" i="16"/>
  <c r="L99" i="16"/>
  <c r="K99" i="16"/>
  <c r="J99" i="16"/>
  <c r="I99" i="16"/>
  <c r="G99" i="16"/>
  <c r="F99" i="16"/>
  <c r="E99" i="16"/>
  <c r="D99" i="16"/>
  <c r="H98" i="16"/>
  <c r="C98" i="16"/>
  <c r="H97" i="16"/>
  <c r="C97" i="16"/>
  <c r="I96" i="16"/>
  <c r="I91" i="16" s="1"/>
  <c r="C96" i="16"/>
  <c r="H95" i="16"/>
  <c r="C95" i="16"/>
  <c r="H94" i="16"/>
  <c r="C94" i="16"/>
  <c r="H93" i="16"/>
  <c r="C93" i="16"/>
  <c r="H92" i="16"/>
  <c r="C92" i="16"/>
  <c r="L91" i="16"/>
  <c r="K91" i="16"/>
  <c r="J91" i="16"/>
  <c r="G91" i="16"/>
  <c r="F91" i="16"/>
  <c r="E91" i="16"/>
  <c r="D91" i="16"/>
  <c r="C91" i="16" s="1"/>
  <c r="H90" i="16"/>
  <c r="C90" i="16"/>
  <c r="H89" i="16"/>
  <c r="C89" i="16"/>
  <c r="H88" i="16"/>
  <c r="C88" i="16"/>
  <c r="H87" i="16"/>
  <c r="C87" i="16"/>
  <c r="H86" i="16"/>
  <c r="C86" i="16"/>
  <c r="L85" i="16"/>
  <c r="K85" i="16"/>
  <c r="J85" i="16"/>
  <c r="I85" i="16"/>
  <c r="G85" i="16"/>
  <c r="F85" i="16"/>
  <c r="E85" i="16"/>
  <c r="E83" i="16" s="1"/>
  <c r="D85" i="16"/>
  <c r="C85" i="16" s="1"/>
  <c r="H84" i="16"/>
  <c r="C84" i="16"/>
  <c r="K83" i="16"/>
  <c r="G83" i="16"/>
  <c r="H82" i="16"/>
  <c r="C82" i="16"/>
  <c r="H81" i="16"/>
  <c r="C81" i="16"/>
  <c r="L80" i="16"/>
  <c r="K80" i="16"/>
  <c r="J80" i="16"/>
  <c r="I80" i="16"/>
  <c r="G80" i="16"/>
  <c r="F80" i="16"/>
  <c r="E80" i="16"/>
  <c r="D80" i="16"/>
  <c r="H79" i="16"/>
  <c r="C79" i="16"/>
  <c r="H78" i="16"/>
  <c r="C78" i="16"/>
  <c r="L77" i="16"/>
  <c r="L76" i="16" s="1"/>
  <c r="K77" i="16"/>
  <c r="K76" i="16" s="1"/>
  <c r="K75" i="16" s="1"/>
  <c r="J77" i="16"/>
  <c r="I77" i="16"/>
  <c r="G77" i="16"/>
  <c r="G76" i="16" s="1"/>
  <c r="G75" i="16" s="1"/>
  <c r="F77" i="16"/>
  <c r="F76" i="16" s="1"/>
  <c r="E77" i="16"/>
  <c r="D77" i="16"/>
  <c r="D76" i="16" s="1"/>
  <c r="J76" i="16"/>
  <c r="I76" i="16"/>
  <c r="E76" i="16"/>
  <c r="H74" i="16"/>
  <c r="C74" i="16"/>
  <c r="H73" i="16"/>
  <c r="C73" i="16"/>
  <c r="H72" i="16"/>
  <c r="C72" i="16"/>
  <c r="H71" i="16"/>
  <c r="C71" i="16"/>
  <c r="H70" i="16"/>
  <c r="C70" i="16"/>
  <c r="L69" i="16"/>
  <c r="K69" i="16"/>
  <c r="H69" i="16" s="1"/>
  <c r="J69" i="16"/>
  <c r="I69" i="16"/>
  <c r="G69" i="16"/>
  <c r="F69" i="16"/>
  <c r="F67" i="16" s="1"/>
  <c r="E69" i="16"/>
  <c r="D69" i="16"/>
  <c r="C69" i="16" s="1"/>
  <c r="H68" i="16"/>
  <c r="C68" i="16"/>
  <c r="L67" i="16"/>
  <c r="J67" i="16"/>
  <c r="I67" i="16"/>
  <c r="G67" i="16"/>
  <c r="E67" i="16"/>
  <c r="D67" i="16"/>
  <c r="C67" i="16" s="1"/>
  <c r="H66" i="16"/>
  <c r="C66" i="16"/>
  <c r="H65" i="16"/>
  <c r="C65" i="16"/>
  <c r="H64" i="16"/>
  <c r="C64" i="16"/>
  <c r="H63" i="16"/>
  <c r="C63" i="16"/>
  <c r="H62" i="16"/>
  <c r="C62" i="16"/>
  <c r="H61" i="16"/>
  <c r="C61" i="16"/>
  <c r="H60" i="16"/>
  <c r="C60" i="16"/>
  <c r="H59" i="16"/>
  <c r="C59" i="16"/>
  <c r="L58" i="16"/>
  <c r="K58" i="16"/>
  <c r="J58" i="16"/>
  <c r="I58" i="16"/>
  <c r="G58" i="16"/>
  <c r="F58" i="16"/>
  <c r="E58" i="16"/>
  <c r="D58" i="16"/>
  <c r="H57" i="16"/>
  <c r="C57" i="16"/>
  <c r="H56" i="16"/>
  <c r="C56" i="16"/>
  <c r="L55" i="16"/>
  <c r="K55" i="16"/>
  <c r="K54" i="16" s="1"/>
  <c r="J55" i="16"/>
  <c r="I55" i="16"/>
  <c r="G55" i="16"/>
  <c r="G54" i="16" s="1"/>
  <c r="G53" i="16" s="1"/>
  <c r="F55" i="16"/>
  <c r="F54" i="16" s="1"/>
  <c r="F53" i="16" s="1"/>
  <c r="E55" i="16"/>
  <c r="C55" i="16" s="1"/>
  <c r="D55" i="16"/>
  <c r="L54" i="16"/>
  <c r="L53" i="16" s="1"/>
  <c r="J54" i="16"/>
  <c r="J53" i="16" s="1"/>
  <c r="I54" i="16"/>
  <c r="I53" i="16" s="1"/>
  <c r="E54" i="16"/>
  <c r="E53" i="16" s="1"/>
  <c r="D54" i="16"/>
  <c r="D53" i="16"/>
  <c r="H47" i="16"/>
  <c r="C47" i="16"/>
  <c r="H46" i="16"/>
  <c r="C46" i="16"/>
  <c r="L45" i="16"/>
  <c r="H45" i="16" s="1"/>
  <c r="G45" i="16"/>
  <c r="C45" i="16" s="1"/>
  <c r="H44" i="16"/>
  <c r="C44" i="16"/>
  <c r="K43" i="16"/>
  <c r="J43" i="16"/>
  <c r="I43" i="16"/>
  <c r="H43" i="16" s="1"/>
  <c r="F43" i="16"/>
  <c r="E43" i="16"/>
  <c r="D43" i="16"/>
  <c r="C43" i="16" s="1"/>
  <c r="H42" i="16"/>
  <c r="C42" i="16"/>
  <c r="I41" i="16"/>
  <c r="H41" i="16" s="1"/>
  <c r="D41" i="16"/>
  <c r="C41" i="16"/>
  <c r="H40" i="16"/>
  <c r="C40" i="16"/>
  <c r="H39" i="16"/>
  <c r="C39" i="16"/>
  <c r="H38" i="16"/>
  <c r="C38" i="16"/>
  <c r="H37" i="16"/>
  <c r="C37" i="16"/>
  <c r="K36" i="16"/>
  <c r="H36" i="16" s="1"/>
  <c r="F36" i="16"/>
  <c r="C36" i="16"/>
  <c r="H35" i="16"/>
  <c r="C35" i="16"/>
  <c r="H34" i="16"/>
  <c r="C34" i="16"/>
  <c r="K33" i="16"/>
  <c r="H33" i="16" s="1"/>
  <c r="F33" i="16"/>
  <c r="C33" i="16"/>
  <c r="H32" i="16"/>
  <c r="C32" i="16"/>
  <c r="K31" i="16"/>
  <c r="H31" i="16" s="1"/>
  <c r="F31" i="16"/>
  <c r="C31" i="16"/>
  <c r="H30" i="16"/>
  <c r="C30" i="16"/>
  <c r="H29" i="16"/>
  <c r="C29" i="16"/>
  <c r="H28" i="16"/>
  <c r="C28" i="16"/>
  <c r="K27" i="16"/>
  <c r="H27" i="16"/>
  <c r="F27" i="16"/>
  <c r="C27" i="16" s="1"/>
  <c r="K26" i="16"/>
  <c r="H26" i="16" s="1"/>
  <c r="F26" i="16"/>
  <c r="C26" i="16" s="1"/>
  <c r="H25" i="16"/>
  <c r="C25" i="16"/>
  <c r="H24" i="16"/>
  <c r="C24" i="16"/>
  <c r="H23" i="16"/>
  <c r="C23" i="16"/>
  <c r="H22" i="16"/>
  <c r="C22" i="16"/>
  <c r="L21" i="16"/>
  <c r="L275" i="16" s="1"/>
  <c r="L274" i="16" s="1"/>
  <c r="K21" i="16"/>
  <c r="K20" i="16" s="1"/>
  <c r="J21" i="16"/>
  <c r="J275" i="16" s="1"/>
  <c r="J274" i="16" s="1"/>
  <c r="I21" i="16"/>
  <c r="I275" i="16" s="1"/>
  <c r="I274" i="16" s="1"/>
  <c r="G21" i="16"/>
  <c r="G20" i="16" s="1"/>
  <c r="F21" i="16"/>
  <c r="F275" i="16" s="1"/>
  <c r="F274" i="16" s="1"/>
  <c r="E21" i="16"/>
  <c r="E275" i="16" s="1"/>
  <c r="E274" i="16" s="1"/>
  <c r="D21" i="16"/>
  <c r="D275" i="16" s="1"/>
  <c r="D274" i="16" s="1"/>
  <c r="J20" i="16"/>
  <c r="I20" i="16"/>
  <c r="F20" i="16"/>
  <c r="E20" i="16"/>
  <c r="D20" i="16"/>
  <c r="H284" i="15"/>
  <c r="C284" i="15"/>
  <c r="H283" i="15"/>
  <c r="C283" i="15"/>
  <c r="H282" i="15"/>
  <c r="C282" i="15"/>
  <c r="H281" i="15"/>
  <c r="C281" i="15"/>
  <c r="H280" i="15"/>
  <c r="C280" i="15"/>
  <c r="H279" i="15"/>
  <c r="C279" i="15"/>
  <c r="H278" i="15"/>
  <c r="C278" i="15"/>
  <c r="H277" i="15"/>
  <c r="C277" i="15"/>
  <c r="L276" i="15"/>
  <c r="K276" i="15"/>
  <c r="J276" i="15"/>
  <c r="I276" i="15"/>
  <c r="H276" i="15"/>
  <c r="G276" i="15"/>
  <c r="F276" i="15"/>
  <c r="E276" i="15"/>
  <c r="D276" i="15"/>
  <c r="C276" i="15"/>
  <c r="H271" i="15"/>
  <c r="C271" i="15"/>
  <c r="H270" i="15"/>
  <c r="C270" i="15"/>
  <c r="L269" i="15"/>
  <c r="K269" i="15"/>
  <c r="J269" i="15"/>
  <c r="I269" i="15"/>
  <c r="G269" i="15"/>
  <c r="F269" i="15"/>
  <c r="E269" i="15"/>
  <c r="D269" i="15"/>
  <c r="C269" i="15" s="1"/>
  <c r="H268" i="15"/>
  <c r="C268" i="15"/>
  <c r="L267" i="15"/>
  <c r="K267" i="15"/>
  <c r="J267" i="15"/>
  <c r="I267" i="15"/>
  <c r="H267" i="15" s="1"/>
  <c r="G267" i="15"/>
  <c r="F267" i="15"/>
  <c r="E267" i="15"/>
  <c r="D267" i="15"/>
  <c r="L266" i="15"/>
  <c r="K266" i="15"/>
  <c r="J266" i="15"/>
  <c r="I266" i="15"/>
  <c r="H266" i="15"/>
  <c r="G266" i="15"/>
  <c r="F266" i="15"/>
  <c r="E266" i="15"/>
  <c r="D266" i="15"/>
  <c r="C266" i="15" s="1"/>
  <c r="L265" i="15"/>
  <c r="K265" i="15"/>
  <c r="J265" i="15"/>
  <c r="I265" i="15"/>
  <c r="H265" i="15" s="1"/>
  <c r="G265" i="15"/>
  <c r="F265" i="15"/>
  <c r="E265" i="15"/>
  <c r="D265" i="15"/>
  <c r="C265" i="15" s="1"/>
  <c r="H264" i="15"/>
  <c r="C264" i="15"/>
  <c r="L263" i="15"/>
  <c r="K263" i="15"/>
  <c r="J263" i="15"/>
  <c r="I263" i="15"/>
  <c r="H263" i="15" s="1"/>
  <c r="G263" i="15"/>
  <c r="F263" i="15"/>
  <c r="E263" i="15"/>
  <c r="D263" i="15"/>
  <c r="C263" i="15" s="1"/>
  <c r="H262" i="15"/>
  <c r="C262" i="15"/>
  <c r="H261" i="15"/>
  <c r="C261" i="15"/>
  <c r="H260" i="15"/>
  <c r="C260" i="15"/>
  <c r="H259" i="15"/>
  <c r="C259" i="15"/>
  <c r="H258" i="15"/>
  <c r="C258" i="15"/>
  <c r="L257" i="15"/>
  <c r="K257" i="15"/>
  <c r="J257" i="15"/>
  <c r="H257" i="15" s="1"/>
  <c r="I257" i="15"/>
  <c r="G257" i="15"/>
  <c r="F257" i="15"/>
  <c r="E257" i="15"/>
  <c r="D257" i="15"/>
  <c r="H256" i="15"/>
  <c r="C256" i="15"/>
  <c r="H255" i="15"/>
  <c r="C255" i="15"/>
  <c r="H254" i="15"/>
  <c r="C254" i="15"/>
  <c r="L253" i="15"/>
  <c r="K253" i="15"/>
  <c r="J253" i="15"/>
  <c r="H253" i="15" s="1"/>
  <c r="I253" i="15"/>
  <c r="G253" i="15"/>
  <c r="F253" i="15"/>
  <c r="E253" i="15"/>
  <c r="D253" i="15"/>
  <c r="C253" i="15" s="1"/>
  <c r="L252" i="15"/>
  <c r="K252" i="15"/>
  <c r="J252" i="15"/>
  <c r="I252" i="15"/>
  <c r="H252" i="15" s="1"/>
  <c r="G252" i="15"/>
  <c r="F252" i="15"/>
  <c r="E252" i="15"/>
  <c r="D252" i="15"/>
  <c r="H251" i="15"/>
  <c r="C251" i="15"/>
  <c r="L250" i="15"/>
  <c r="K250" i="15"/>
  <c r="J250" i="15"/>
  <c r="I250" i="15"/>
  <c r="H250" i="15" s="1"/>
  <c r="G250" i="15"/>
  <c r="F250" i="15"/>
  <c r="E250" i="15"/>
  <c r="D250" i="15"/>
  <c r="H249" i="15"/>
  <c r="C249" i="15"/>
  <c r="H248" i="15"/>
  <c r="C248" i="15"/>
  <c r="H247" i="15"/>
  <c r="C247" i="15"/>
  <c r="H246" i="15"/>
  <c r="C246" i="15"/>
  <c r="L245" i="15"/>
  <c r="K245" i="15"/>
  <c r="J245" i="15"/>
  <c r="I245" i="15"/>
  <c r="H245" i="15" s="1"/>
  <c r="G245" i="15"/>
  <c r="F245" i="15"/>
  <c r="E245" i="15"/>
  <c r="D245" i="15"/>
  <c r="C245" i="15" s="1"/>
  <c r="H244" i="15"/>
  <c r="C244" i="15"/>
  <c r="H243" i="15"/>
  <c r="C243" i="15"/>
  <c r="H242" i="15"/>
  <c r="C242" i="15"/>
  <c r="L241" i="15"/>
  <c r="K241" i="15"/>
  <c r="J241" i="15"/>
  <c r="I241" i="15"/>
  <c r="H241" i="15" s="1"/>
  <c r="G241" i="15"/>
  <c r="F241" i="15"/>
  <c r="E241" i="15"/>
  <c r="D241" i="15"/>
  <c r="C241" i="15" s="1"/>
  <c r="L240" i="15"/>
  <c r="K240" i="15"/>
  <c r="J240" i="15"/>
  <c r="I240" i="15"/>
  <c r="H240" i="15"/>
  <c r="G240" i="15"/>
  <c r="F240" i="15"/>
  <c r="E240" i="15"/>
  <c r="D240" i="15"/>
  <c r="C240" i="15" s="1"/>
  <c r="H239" i="15"/>
  <c r="C239" i="15"/>
  <c r="H238" i="15"/>
  <c r="C238" i="15"/>
  <c r="H237" i="15"/>
  <c r="C237" i="15"/>
  <c r="H236" i="15"/>
  <c r="C236" i="15"/>
  <c r="H235" i="15"/>
  <c r="C235" i="15"/>
  <c r="H234" i="15"/>
  <c r="C234" i="15"/>
  <c r="L233" i="15"/>
  <c r="K233" i="15"/>
  <c r="J233" i="15"/>
  <c r="I233" i="15"/>
  <c r="H233" i="15" s="1"/>
  <c r="G233" i="15"/>
  <c r="F233" i="15"/>
  <c r="E233" i="15"/>
  <c r="D233" i="15"/>
  <c r="C233" i="15" s="1"/>
  <c r="L232" i="15"/>
  <c r="K232" i="15"/>
  <c r="J232" i="15"/>
  <c r="I232" i="15"/>
  <c r="H232" i="15" s="1"/>
  <c r="G232" i="15"/>
  <c r="F232" i="15"/>
  <c r="E232" i="15"/>
  <c r="C232" i="15" s="1"/>
  <c r="D232" i="15"/>
  <c r="H231" i="15"/>
  <c r="C231" i="15"/>
  <c r="H230" i="15"/>
  <c r="C230" i="15"/>
  <c r="H229" i="15"/>
  <c r="C229" i="15"/>
  <c r="H228" i="15"/>
  <c r="C228" i="15"/>
  <c r="L227" i="15"/>
  <c r="K227" i="15"/>
  <c r="J227" i="15"/>
  <c r="I227" i="15"/>
  <c r="H227" i="15" s="1"/>
  <c r="G227" i="15"/>
  <c r="F227" i="15"/>
  <c r="E227" i="15"/>
  <c r="D227" i="15"/>
  <c r="C227" i="15" s="1"/>
  <c r="H226" i="15"/>
  <c r="C226" i="15"/>
  <c r="H225" i="15"/>
  <c r="C225" i="15"/>
  <c r="H224" i="15"/>
  <c r="C224" i="15"/>
  <c r="H223" i="15"/>
  <c r="C223" i="15"/>
  <c r="H222" i="15"/>
  <c r="C222" i="15"/>
  <c r="H221" i="15"/>
  <c r="C221" i="15"/>
  <c r="H220" i="15"/>
  <c r="C220" i="15"/>
  <c r="L219" i="15"/>
  <c r="K219" i="15"/>
  <c r="J219" i="15"/>
  <c r="H219" i="15" s="1"/>
  <c r="I219" i="15"/>
  <c r="G219" i="15"/>
  <c r="F219" i="15"/>
  <c r="E219" i="15"/>
  <c r="D219" i="15"/>
  <c r="C219" i="15" s="1"/>
  <c r="H218" i="15"/>
  <c r="C218" i="15"/>
  <c r="H217" i="15"/>
  <c r="C217" i="15"/>
  <c r="L216" i="15"/>
  <c r="K216" i="15"/>
  <c r="J216" i="15"/>
  <c r="I216" i="15"/>
  <c r="H216" i="15" s="1"/>
  <c r="G216" i="15"/>
  <c r="F216" i="15"/>
  <c r="E216" i="15"/>
  <c r="D216" i="15"/>
  <c r="C216" i="15" s="1"/>
  <c r="H215" i="15"/>
  <c r="C215" i="15"/>
  <c r="L214" i="15"/>
  <c r="K214" i="15"/>
  <c r="J214" i="15"/>
  <c r="I214" i="15"/>
  <c r="G214" i="15"/>
  <c r="F214" i="15"/>
  <c r="E214" i="15"/>
  <c r="D214" i="15"/>
  <c r="C214" i="15"/>
  <c r="H213" i="15"/>
  <c r="C213" i="15"/>
  <c r="L212" i="15"/>
  <c r="K212" i="15"/>
  <c r="J212" i="15"/>
  <c r="H212" i="15" s="1"/>
  <c r="I212" i="15"/>
  <c r="G212" i="15"/>
  <c r="F212" i="15"/>
  <c r="C212" i="15" s="1"/>
  <c r="E212" i="15"/>
  <c r="D212" i="15"/>
  <c r="L211" i="15"/>
  <c r="K211" i="15"/>
  <c r="H211" i="15" s="1"/>
  <c r="J211" i="15"/>
  <c r="I211" i="15"/>
  <c r="G211" i="15"/>
  <c r="F211" i="15"/>
  <c r="E211" i="15"/>
  <c r="D211" i="15"/>
  <c r="C211" i="15"/>
  <c r="H210" i="15"/>
  <c r="C210" i="15"/>
  <c r="H209" i="15"/>
  <c r="C209" i="15"/>
  <c r="L208" i="15"/>
  <c r="K208" i="15"/>
  <c r="J208" i="15"/>
  <c r="I208" i="15"/>
  <c r="H208" i="15" s="1"/>
  <c r="G208" i="15"/>
  <c r="F208" i="15"/>
  <c r="E208" i="15"/>
  <c r="D208" i="15"/>
  <c r="C208" i="15"/>
  <c r="H207" i="15"/>
  <c r="C207" i="15"/>
  <c r="H206" i="15"/>
  <c r="C206" i="15"/>
  <c r="H205" i="15"/>
  <c r="C205" i="15"/>
  <c r="H204" i="15"/>
  <c r="C204" i="15"/>
  <c r="H203" i="15"/>
  <c r="C203" i="15"/>
  <c r="H202" i="15"/>
  <c r="C202" i="15"/>
  <c r="H201" i="15"/>
  <c r="C201" i="15"/>
  <c r="H200" i="15"/>
  <c r="C200" i="15"/>
  <c r="L199" i="15"/>
  <c r="K199" i="15"/>
  <c r="J199" i="15"/>
  <c r="I199" i="15"/>
  <c r="H199" i="15" s="1"/>
  <c r="G199" i="15"/>
  <c r="F199" i="15"/>
  <c r="E199" i="15"/>
  <c r="D199" i="15"/>
  <c r="C199" i="15" s="1"/>
  <c r="H198" i="15"/>
  <c r="C198" i="15"/>
  <c r="H197" i="15"/>
  <c r="C197" i="15"/>
  <c r="H196" i="15"/>
  <c r="C196" i="15"/>
  <c r="H195" i="15"/>
  <c r="C195" i="15"/>
  <c r="H194" i="15"/>
  <c r="C194" i="15"/>
  <c r="H193" i="15"/>
  <c r="C193" i="15"/>
  <c r="H192" i="15"/>
  <c r="C192" i="15"/>
  <c r="H191" i="15"/>
  <c r="C191" i="15"/>
  <c r="H190" i="15"/>
  <c r="C190" i="15"/>
  <c r="H189" i="15"/>
  <c r="C189" i="15"/>
  <c r="L188" i="15"/>
  <c r="K188" i="15"/>
  <c r="J188" i="15"/>
  <c r="I188" i="15"/>
  <c r="H188" i="15" s="1"/>
  <c r="G188" i="15"/>
  <c r="F188" i="15"/>
  <c r="E188" i="15"/>
  <c r="D188" i="15"/>
  <c r="L187" i="15"/>
  <c r="K187" i="15"/>
  <c r="J187" i="15"/>
  <c r="I187" i="15"/>
  <c r="H187" i="15" s="1"/>
  <c r="G187" i="15"/>
  <c r="F187" i="15"/>
  <c r="E187" i="15"/>
  <c r="D187" i="15"/>
  <c r="H186" i="15"/>
  <c r="C186" i="15"/>
  <c r="H185" i="15"/>
  <c r="C185" i="15"/>
  <c r="H184" i="15"/>
  <c r="C184" i="15"/>
  <c r="L183" i="15"/>
  <c r="K183" i="15"/>
  <c r="J183" i="15"/>
  <c r="I183" i="15"/>
  <c r="H183" i="15" s="1"/>
  <c r="G183" i="15"/>
  <c r="F183" i="15"/>
  <c r="E183" i="15"/>
  <c r="D183" i="15"/>
  <c r="C183" i="15" s="1"/>
  <c r="L182" i="15"/>
  <c r="K182" i="15"/>
  <c r="J182" i="15"/>
  <c r="I182" i="15"/>
  <c r="H182" i="15" s="1"/>
  <c r="G182" i="15"/>
  <c r="F182" i="15"/>
  <c r="E182" i="15"/>
  <c r="D182" i="15"/>
  <c r="C182" i="15" s="1"/>
  <c r="L181" i="15"/>
  <c r="K181" i="15"/>
  <c r="J181" i="15"/>
  <c r="I181" i="15"/>
  <c r="G181" i="15"/>
  <c r="F181" i="15"/>
  <c r="E181" i="15"/>
  <c r="D181" i="15"/>
  <c r="H180" i="15"/>
  <c r="C180" i="15"/>
  <c r="L179" i="15"/>
  <c r="L178" i="15" s="1"/>
  <c r="L174" i="15" s="1"/>
  <c r="K179" i="15"/>
  <c r="J179" i="15"/>
  <c r="I179" i="15"/>
  <c r="I178" i="15" s="1"/>
  <c r="G179" i="15"/>
  <c r="G178" i="15" s="1"/>
  <c r="G174" i="15" s="1"/>
  <c r="G52" i="15" s="1"/>
  <c r="G51" i="15" s="1"/>
  <c r="G50" i="15" s="1"/>
  <c r="F179" i="15"/>
  <c r="E179" i="15"/>
  <c r="C179" i="15" s="1"/>
  <c r="D179" i="15"/>
  <c r="K178" i="15"/>
  <c r="J178" i="15"/>
  <c r="F178" i="15"/>
  <c r="D178" i="15"/>
  <c r="H177" i="15"/>
  <c r="C177" i="15"/>
  <c r="H176" i="15"/>
  <c r="C176" i="15"/>
  <c r="L175" i="15"/>
  <c r="K175" i="15"/>
  <c r="J175" i="15"/>
  <c r="I175" i="15"/>
  <c r="H175" i="15" s="1"/>
  <c r="G175" i="15"/>
  <c r="F175" i="15"/>
  <c r="E175" i="15"/>
  <c r="D175" i="15"/>
  <c r="K174" i="15"/>
  <c r="J174" i="15"/>
  <c r="F174" i="15"/>
  <c r="D174" i="15"/>
  <c r="H173" i="15"/>
  <c r="C173" i="15"/>
  <c r="H172" i="15"/>
  <c r="C172" i="15"/>
  <c r="L171" i="15"/>
  <c r="K171" i="15"/>
  <c r="J171" i="15"/>
  <c r="I171" i="15"/>
  <c r="H171" i="15" s="1"/>
  <c r="G171" i="15"/>
  <c r="F171" i="15"/>
  <c r="E171" i="15"/>
  <c r="D171" i="15"/>
  <c r="H170" i="15"/>
  <c r="C170" i="15"/>
  <c r="H169" i="15"/>
  <c r="C169" i="15"/>
  <c r="H168" i="15"/>
  <c r="C168" i="15"/>
  <c r="H167" i="15"/>
  <c r="C167" i="15"/>
  <c r="L166" i="15"/>
  <c r="K166" i="15"/>
  <c r="J166" i="15"/>
  <c r="I166" i="15"/>
  <c r="H166" i="15"/>
  <c r="G166" i="15"/>
  <c r="F166" i="15"/>
  <c r="E166" i="15"/>
  <c r="D166" i="15"/>
  <c r="H165" i="15"/>
  <c r="C165" i="15"/>
  <c r="H164" i="15"/>
  <c r="C164" i="15"/>
  <c r="H163" i="15"/>
  <c r="C163" i="15"/>
  <c r="L162" i="15"/>
  <c r="K162" i="15"/>
  <c r="K161" i="15" s="1"/>
  <c r="K160" i="15" s="1"/>
  <c r="J162" i="15"/>
  <c r="I162" i="15"/>
  <c r="I161" i="15" s="1"/>
  <c r="G162" i="15"/>
  <c r="F162" i="15"/>
  <c r="F161" i="15" s="1"/>
  <c r="F160" i="15" s="1"/>
  <c r="E162" i="15"/>
  <c r="D162" i="15"/>
  <c r="C162" i="15" s="1"/>
  <c r="L161" i="15"/>
  <c r="J161" i="15"/>
  <c r="G161" i="15"/>
  <c r="E161" i="15"/>
  <c r="L160" i="15"/>
  <c r="J160" i="15"/>
  <c r="G160" i="15"/>
  <c r="H159" i="15"/>
  <c r="C159" i="15"/>
  <c r="H158" i="15"/>
  <c r="C158" i="15"/>
  <c r="H157" i="15"/>
  <c r="C157" i="15"/>
  <c r="H156" i="15"/>
  <c r="C156" i="15"/>
  <c r="H155" i="15"/>
  <c r="C155" i="15"/>
  <c r="H154" i="15"/>
  <c r="C154" i="15"/>
  <c r="L153" i="15"/>
  <c r="K153" i="15"/>
  <c r="J153" i="15"/>
  <c r="I153" i="15"/>
  <c r="H153" i="15" s="1"/>
  <c r="G153" i="15"/>
  <c r="F153" i="15"/>
  <c r="F152" i="15" s="1"/>
  <c r="E153" i="15"/>
  <c r="D153" i="15"/>
  <c r="C153" i="15" s="1"/>
  <c r="L152" i="15"/>
  <c r="K152" i="15"/>
  <c r="J152" i="15"/>
  <c r="I152" i="15"/>
  <c r="H152" i="15" s="1"/>
  <c r="G152" i="15"/>
  <c r="E152" i="15"/>
  <c r="H151" i="15"/>
  <c r="C151" i="15"/>
  <c r="H150" i="15"/>
  <c r="C150" i="15"/>
  <c r="H149" i="15"/>
  <c r="C149" i="15"/>
  <c r="H148" i="15"/>
  <c r="C148" i="15"/>
  <c r="L147" i="15"/>
  <c r="K147" i="15"/>
  <c r="J147" i="15"/>
  <c r="I147" i="15"/>
  <c r="G147" i="15"/>
  <c r="F147" i="15"/>
  <c r="E147" i="15"/>
  <c r="D147" i="15"/>
  <c r="C147" i="15" s="1"/>
  <c r="H146" i="15"/>
  <c r="C146" i="15"/>
  <c r="H145" i="15"/>
  <c r="C145" i="15"/>
  <c r="H144" i="15"/>
  <c r="C144" i="15"/>
  <c r="H143" i="15"/>
  <c r="C143" i="15"/>
  <c r="H142" i="15"/>
  <c r="C142" i="15"/>
  <c r="H141" i="15"/>
  <c r="C141" i="15"/>
  <c r="H140" i="15"/>
  <c r="C140" i="15"/>
  <c r="H139" i="15"/>
  <c r="C139" i="15"/>
  <c r="L138" i="15"/>
  <c r="K138" i="15"/>
  <c r="J138" i="15"/>
  <c r="I138" i="15"/>
  <c r="H138" i="15"/>
  <c r="G138" i="15"/>
  <c r="F138" i="15"/>
  <c r="E138" i="15"/>
  <c r="D138" i="15"/>
  <c r="C138" i="15" s="1"/>
  <c r="H137" i="15"/>
  <c r="C137" i="15"/>
  <c r="H136" i="15"/>
  <c r="C136" i="15"/>
  <c r="H135" i="15"/>
  <c r="C135" i="15"/>
  <c r="L134" i="15"/>
  <c r="K134" i="15"/>
  <c r="J134" i="15"/>
  <c r="I134" i="15"/>
  <c r="H134" i="15" s="1"/>
  <c r="G134" i="15"/>
  <c r="F134" i="15"/>
  <c r="E134" i="15"/>
  <c r="D134" i="15"/>
  <c r="H133" i="15"/>
  <c r="C133" i="15"/>
  <c r="H132" i="15"/>
  <c r="C132" i="15"/>
  <c r="L131" i="15"/>
  <c r="K131" i="15"/>
  <c r="J131" i="15"/>
  <c r="I131" i="15"/>
  <c r="H131" i="15"/>
  <c r="G131" i="15"/>
  <c r="F131" i="15"/>
  <c r="E131" i="15"/>
  <c r="D131" i="15"/>
  <c r="C131" i="15" s="1"/>
  <c r="H130" i="15"/>
  <c r="C130" i="15"/>
  <c r="H129" i="15"/>
  <c r="C129" i="15"/>
  <c r="H128" i="15"/>
  <c r="C128" i="15"/>
  <c r="H127" i="15"/>
  <c r="C127" i="15"/>
  <c r="L126" i="15"/>
  <c r="K126" i="15"/>
  <c r="J126" i="15"/>
  <c r="I126" i="15"/>
  <c r="H126" i="15" s="1"/>
  <c r="G126" i="15"/>
  <c r="F126" i="15"/>
  <c r="E126" i="15"/>
  <c r="D126" i="15"/>
  <c r="H125" i="15"/>
  <c r="C125" i="15"/>
  <c r="H124" i="15"/>
  <c r="C124" i="15"/>
  <c r="H123" i="15"/>
  <c r="C123" i="15"/>
  <c r="H122" i="15"/>
  <c r="C122" i="15"/>
  <c r="L121" i="15"/>
  <c r="K121" i="15"/>
  <c r="J121" i="15"/>
  <c r="I121" i="15"/>
  <c r="H121" i="15" s="1"/>
  <c r="G121" i="15"/>
  <c r="F121" i="15"/>
  <c r="E121" i="15"/>
  <c r="D121" i="15"/>
  <c r="L120" i="15"/>
  <c r="K120" i="15"/>
  <c r="J120" i="15"/>
  <c r="I120" i="15"/>
  <c r="H120" i="15" s="1"/>
  <c r="G120" i="15"/>
  <c r="F120" i="15"/>
  <c r="E120" i="15"/>
  <c r="D120" i="15"/>
  <c r="C120" i="15" s="1"/>
  <c r="H119" i="15"/>
  <c r="C119" i="15"/>
  <c r="H118" i="15"/>
  <c r="C118" i="15"/>
  <c r="H117" i="15"/>
  <c r="C117" i="15"/>
  <c r="H116" i="15"/>
  <c r="C116" i="15"/>
  <c r="H115" i="15"/>
  <c r="C115" i="15"/>
  <c r="L114" i="15"/>
  <c r="K114" i="15"/>
  <c r="J114" i="15"/>
  <c r="I114" i="15"/>
  <c r="H114" i="15"/>
  <c r="G114" i="15"/>
  <c r="F114" i="15"/>
  <c r="E114" i="15"/>
  <c r="D114" i="15"/>
  <c r="C114" i="15" s="1"/>
  <c r="H113" i="15"/>
  <c r="C113" i="15"/>
  <c r="H112" i="15"/>
  <c r="C112" i="15"/>
  <c r="H111" i="15"/>
  <c r="C111" i="15"/>
  <c r="H110" i="15"/>
  <c r="C110" i="15"/>
  <c r="H109" i="15"/>
  <c r="C109" i="15"/>
  <c r="L108" i="15"/>
  <c r="K108" i="15"/>
  <c r="J108" i="15"/>
  <c r="I108" i="15"/>
  <c r="H108" i="15" s="1"/>
  <c r="G108" i="15"/>
  <c r="F108" i="15"/>
  <c r="E108" i="15"/>
  <c r="D108" i="15"/>
  <c r="H107" i="15"/>
  <c r="C107" i="15"/>
  <c r="H106" i="15"/>
  <c r="C106" i="15"/>
  <c r="H105" i="15"/>
  <c r="C105" i="15"/>
  <c r="H104" i="15"/>
  <c r="C104" i="15"/>
  <c r="H103" i="15"/>
  <c r="C103" i="15"/>
  <c r="H102" i="15"/>
  <c r="C102" i="15"/>
  <c r="H101" i="15"/>
  <c r="C101" i="15"/>
  <c r="H100" i="15"/>
  <c r="C100" i="15"/>
  <c r="L99" i="15"/>
  <c r="K99" i="15"/>
  <c r="J99" i="15"/>
  <c r="I99" i="15"/>
  <c r="H99" i="15" s="1"/>
  <c r="G99" i="15"/>
  <c r="F99" i="15"/>
  <c r="E99" i="15"/>
  <c r="D99" i="15"/>
  <c r="H98" i="15"/>
  <c r="C98" i="15"/>
  <c r="H97" i="15"/>
  <c r="C97" i="15"/>
  <c r="H96" i="15"/>
  <c r="C96" i="15"/>
  <c r="H95" i="15"/>
  <c r="C95" i="15"/>
  <c r="H94" i="15"/>
  <c r="C94" i="15"/>
  <c r="H93" i="15"/>
  <c r="C93" i="15"/>
  <c r="H92" i="15"/>
  <c r="C92" i="15"/>
  <c r="L91" i="15"/>
  <c r="K91" i="15"/>
  <c r="J91" i="15"/>
  <c r="I91" i="15"/>
  <c r="G91" i="15"/>
  <c r="F91" i="15"/>
  <c r="C91" i="15" s="1"/>
  <c r="E91" i="15"/>
  <c r="D91" i="15"/>
  <c r="H90" i="15"/>
  <c r="C90" i="15"/>
  <c r="H89" i="15"/>
  <c r="C89" i="15"/>
  <c r="H88" i="15"/>
  <c r="C88" i="15"/>
  <c r="H87" i="15"/>
  <c r="C87" i="15"/>
  <c r="H86" i="15"/>
  <c r="C86" i="15"/>
  <c r="L85" i="15"/>
  <c r="K85" i="15"/>
  <c r="J85" i="15"/>
  <c r="I85" i="15"/>
  <c r="H85" i="15" s="1"/>
  <c r="G85" i="15"/>
  <c r="F85" i="15"/>
  <c r="E85" i="15"/>
  <c r="D85" i="15"/>
  <c r="D83" i="15" s="1"/>
  <c r="H84" i="15"/>
  <c r="C84" i="15"/>
  <c r="L83" i="15"/>
  <c r="K83" i="15"/>
  <c r="J83" i="15"/>
  <c r="G83" i="15"/>
  <c r="F83" i="15"/>
  <c r="E83" i="15"/>
  <c r="H82" i="15"/>
  <c r="C82" i="15"/>
  <c r="H81" i="15"/>
  <c r="C81" i="15"/>
  <c r="L80" i="15"/>
  <c r="K80" i="15"/>
  <c r="K76" i="15" s="1"/>
  <c r="K75" i="15" s="1"/>
  <c r="J80" i="15"/>
  <c r="I80" i="15"/>
  <c r="H80" i="15" s="1"/>
  <c r="G80" i="15"/>
  <c r="F80" i="15"/>
  <c r="F76" i="15" s="1"/>
  <c r="E80" i="15"/>
  <c r="D80" i="15"/>
  <c r="C80" i="15" s="1"/>
  <c r="H79" i="15"/>
  <c r="C79" i="15"/>
  <c r="H78" i="15"/>
  <c r="C78" i="15"/>
  <c r="L77" i="15"/>
  <c r="K77" i="15"/>
  <c r="J77" i="15"/>
  <c r="I77" i="15"/>
  <c r="H77" i="15" s="1"/>
  <c r="G77" i="15"/>
  <c r="F77" i="15"/>
  <c r="E77" i="15"/>
  <c r="D77" i="15"/>
  <c r="L76" i="15"/>
  <c r="J76" i="15"/>
  <c r="I76" i="15"/>
  <c r="G76" i="15"/>
  <c r="E76" i="15"/>
  <c r="D76" i="15"/>
  <c r="L75" i="15"/>
  <c r="J75" i="15"/>
  <c r="G75" i="15"/>
  <c r="E75" i="15"/>
  <c r="H74" i="15"/>
  <c r="C74" i="15"/>
  <c r="H73" i="15"/>
  <c r="C73" i="15"/>
  <c r="H72" i="15"/>
  <c r="C72" i="15"/>
  <c r="H71" i="15"/>
  <c r="C71" i="15"/>
  <c r="H70" i="15"/>
  <c r="C70" i="15"/>
  <c r="L69" i="15"/>
  <c r="K69" i="15"/>
  <c r="J69" i="15"/>
  <c r="I69" i="15"/>
  <c r="H69" i="15" s="1"/>
  <c r="G69" i="15"/>
  <c r="F69" i="15"/>
  <c r="E69" i="15"/>
  <c r="E67" i="15" s="1"/>
  <c r="D69" i="15"/>
  <c r="C69" i="15" s="1"/>
  <c r="H68" i="15"/>
  <c r="C68" i="15"/>
  <c r="L67" i="15"/>
  <c r="K67" i="15"/>
  <c r="J67" i="15"/>
  <c r="I67" i="15"/>
  <c r="H67" i="15" s="1"/>
  <c r="G67" i="15"/>
  <c r="F67" i="15"/>
  <c r="D67" i="15"/>
  <c r="H66" i="15"/>
  <c r="C66" i="15"/>
  <c r="H65" i="15"/>
  <c r="C65" i="15"/>
  <c r="H64" i="15"/>
  <c r="C64" i="15"/>
  <c r="H63" i="15"/>
  <c r="C63" i="15"/>
  <c r="H62" i="15"/>
  <c r="C62" i="15"/>
  <c r="H61" i="15"/>
  <c r="C61" i="15"/>
  <c r="H60" i="15"/>
  <c r="C60" i="15"/>
  <c r="H59" i="15"/>
  <c r="C59" i="15"/>
  <c r="L58" i="15"/>
  <c r="L54" i="15" s="1"/>
  <c r="L53" i="15" s="1"/>
  <c r="L52" i="15" s="1"/>
  <c r="L51" i="15" s="1"/>
  <c r="L50" i="15" s="1"/>
  <c r="K58" i="15"/>
  <c r="J58" i="15"/>
  <c r="I58" i="15"/>
  <c r="H58" i="15" s="1"/>
  <c r="G58" i="15"/>
  <c r="F58" i="15"/>
  <c r="E58" i="15"/>
  <c r="D58" i="15"/>
  <c r="H57" i="15"/>
  <c r="C57" i="15"/>
  <c r="H56" i="15"/>
  <c r="C56" i="15"/>
  <c r="L55" i="15"/>
  <c r="K55" i="15"/>
  <c r="J55" i="15"/>
  <c r="I55" i="15"/>
  <c r="I54" i="15" s="1"/>
  <c r="I53" i="15" s="1"/>
  <c r="G55" i="15"/>
  <c r="F55" i="15"/>
  <c r="C55" i="15" s="1"/>
  <c r="E55" i="15"/>
  <c r="D55" i="15"/>
  <c r="K54" i="15"/>
  <c r="K53" i="15" s="1"/>
  <c r="K52" i="15" s="1"/>
  <c r="K51" i="15" s="1"/>
  <c r="K50" i="15" s="1"/>
  <c r="G54" i="15"/>
  <c r="E54" i="15"/>
  <c r="D54" i="15"/>
  <c r="G53" i="15"/>
  <c r="D53" i="15"/>
  <c r="H47" i="15"/>
  <c r="C47" i="15"/>
  <c r="H46" i="15"/>
  <c r="C46" i="15"/>
  <c r="L45" i="15"/>
  <c r="H45" i="15" s="1"/>
  <c r="G45" i="15"/>
  <c r="H44" i="15"/>
  <c r="C44" i="15"/>
  <c r="K43" i="15"/>
  <c r="J43" i="15"/>
  <c r="I43" i="15"/>
  <c r="H43" i="15" s="1"/>
  <c r="F43" i="15"/>
  <c r="E43" i="15"/>
  <c r="D43" i="15"/>
  <c r="C43" i="15" s="1"/>
  <c r="H42" i="15"/>
  <c r="C42" i="15"/>
  <c r="I41" i="15"/>
  <c r="H41" i="15" s="1"/>
  <c r="D41" i="15"/>
  <c r="C41" i="15" s="1"/>
  <c r="H40" i="15"/>
  <c r="C40" i="15"/>
  <c r="H39" i="15"/>
  <c r="C39" i="15"/>
  <c r="H38" i="15"/>
  <c r="C38" i="15"/>
  <c r="H37" i="15"/>
  <c r="C37" i="15"/>
  <c r="K36" i="15"/>
  <c r="H36" i="15" s="1"/>
  <c r="F36" i="15"/>
  <c r="C36" i="15" s="1"/>
  <c r="H35" i="15"/>
  <c r="C35" i="15"/>
  <c r="H34" i="15"/>
  <c r="C34" i="15"/>
  <c r="K33" i="15"/>
  <c r="H33" i="15" s="1"/>
  <c r="F33" i="15"/>
  <c r="C33" i="15" s="1"/>
  <c r="H32" i="15"/>
  <c r="C32" i="15"/>
  <c r="K31" i="15"/>
  <c r="H31" i="15" s="1"/>
  <c r="F31" i="15"/>
  <c r="C31" i="15" s="1"/>
  <c r="H30" i="15"/>
  <c r="C30" i="15"/>
  <c r="H29" i="15"/>
  <c r="C29" i="15"/>
  <c r="H28" i="15"/>
  <c r="C28" i="15"/>
  <c r="K27" i="15"/>
  <c r="K26" i="15" s="1"/>
  <c r="K273" i="15" s="1"/>
  <c r="F27" i="15"/>
  <c r="C27" i="15" s="1"/>
  <c r="F26" i="15"/>
  <c r="H25" i="15"/>
  <c r="C25" i="15"/>
  <c r="H24" i="15"/>
  <c r="C24" i="15"/>
  <c r="H23" i="15"/>
  <c r="C23" i="15"/>
  <c r="H22" i="15"/>
  <c r="C22" i="15"/>
  <c r="L21" i="15"/>
  <c r="L275" i="15" s="1"/>
  <c r="L274" i="15" s="1"/>
  <c r="K21" i="15"/>
  <c r="K275" i="15" s="1"/>
  <c r="K274" i="15" s="1"/>
  <c r="J21" i="15"/>
  <c r="J275" i="15" s="1"/>
  <c r="J274" i="15" s="1"/>
  <c r="I21" i="15"/>
  <c r="I275" i="15" s="1"/>
  <c r="I274" i="15" s="1"/>
  <c r="H21" i="15"/>
  <c r="G21" i="15"/>
  <c r="G275" i="15" s="1"/>
  <c r="G274" i="15" s="1"/>
  <c r="F21" i="15"/>
  <c r="F275" i="15" s="1"/>
  <c r="F274" i="15" s="1"/>
  <c r="E21" i="15"/>
  <c r="E275" i="15" s="1"/>
  <c r="E274" i="15" s="1"/>
  <c r="D21" i="15"/>
  <c r="C21" i="15" s="1"/>
  <c r="C275" i="15" s="1"/>
  <c r="C274" i="15" s="1"/>
  <c r="L20" i="15"/>
  <c r="J20" i="15"/>
  <c r="I20" i="15"/>
  <c r="G20" i="15"/>
  <c r="F20" i="15"/>
  <c r="E20" i="15"/>
  <c r="D20" i="15"/>
  <c r="C20" i="15" s="1"/>
  <c r="H67" i="34" l="1"/>
  <c r="H43" i="34"/>
  <c r="C80" i="34"/>
  <c r="H114" i="34"/>
  <c r="H134" i="34"/>
  <c r="J161" i="34"/>
  <c r="J160" i="34" s="1"/>
  <c r="G182" i="34"/>
  <c r="C208" i="34"/>
  <c r="F212" i="34"/>
  <c r="F211" i="34" s="1"/>
  <c r="C216" i="34"/>
  <c r="C245" i="34"/>
  <c r="H245" i="34"/>
  <c r="F26" i="34"/>
  <c r="C43" i="34"/>
  <c r="L53" i="34"/>
  <c r="L52" i="34" s="1"/>
  <c r="C85" i="34"/>
  <c r="H85" i="34"/>
  <c r="H108" i="34"/>
  <c r="D120" i="34"/>
  <c r="H121" i="34"/>
  <c r="F161" i="34"/>
  <c r="F160" i="34" s="1"/>
  <c r="K161" i="34"/>
  <c r="K160" i="34" s="1"/>
  <c r="K52" i="34" s="1"/>
  <c r="K51" i="34" s="1"/>
  <c r="H166" i="34"/>
  <c r="C171" i="34"/>
  <c r="C187" i="34"/>
  <c r="C199" i="34"/>
  <c r="G211" i="34"/>
  <c r="H214" i="34"/>
  <c r="C227" i="34"/>
  <c r="L211" i="34"/>
  <c r="L272" i="34" s="1"/>
  <c r="H250" i="34"/>
  <c r="C257" i="34"/>
  <c r="H257" i="34"/>
  <c r="H267" i="34"/>
  <c r="H275" i="34"/>
  <c r="F52" i="34"/>
  <c r="C152" i="34"/>
  <c r="C160" i="34"/>
  <c r="C174" i="34"/>
  <c r="C240" i="34"/>
  <c r="G20" i="34"/>
  <c r="K26" i="34"/>
  <c r="D67" i="34"/>
  <c r="C67" i="34" s="1"/>
  <c r="J75" i="34"/>
  <c r="J52" i="34" s="1"/>
  <c r="C99" i="34"/>
  <c r="H99" i="34"/>
  <c r="H126" i="34"/>
  <c r="H138" i="34"/>
  <c r="H162" i="34"/>
  <c r="C166" i="34"/>
  <c r="C178" i="34"/>
  <c r="E181" i="34"/>
  <c r="E51" i="34" s="1"/>
  <c r="F182" i="34"/>
  <c r="F181" i="34" s="1"/>
  <c r="K182" i="34"/>
  <c r="K181" i="34" s="1"/>
  <c r="H208" i="34"/>
  <c r="J212" i="34"/>
  <c r="H212" i="34" s="1"/>
  <c r="E211" i="34"/>
  <c r="E240" i="34"/>
  <c r="D253" i="34"/>
  <c r="D252" i="34" s="1"/>
  <c r="C252" i="34" s="1"/>
  <c r="I253" i="34"/>
  <c r="H253" i="34" s="1"/>
  <c r="C263" i="34"/>
  <c r="H263" i="34"/>
  <c r="H269" i="34"/>
  <c r="J83" i="33"/>
  <c r="E83" i="33"/>
  <c r="E75" i="33" s="1"/>
  <c r="L120" i="33"/>
  <c r="H171" i="33"/>
  <c r="H179" i="33"/>
  <c r="E182" i="33"/>
  <c r="H219" i="33"/>
  <c r="C263" i="33"/>
  <c r="L75" i="33"/>
  <c r="C85" i="33"/>
  <c r="D120" i="33"/>
  <c r="H126" i="33"/>
  <c r="H199" i="33"/>
  <c r="F212" i="33"/>
  <c r="K212" i="33"/>
  <c r="C245" i="33"/>
  <c r="H257" i="33"/>
  <c r="F26" i="33"/>
  <c r="C55" i="33"/>
  <c r="C69" i="33"/>
  <c r="C83" i="33"/>
  <c r="E120" i="33"/>
  <c r="H134" i="33"/>
  <c r="H183" i="33"/>
  <c r="G212" i="33"/>
  <c r="G211" i="33" s="1"/>
  <c r="H227" i="33"/>
  <c r="H241" i="33"/>
  <c r="C257" i="33"/>
  <c r="C58" i="33"/>
  <c r="H58" i="33"/>
  <c r="C67" i="33"/>
  <c r="L182" i="33"/>
  <c r="L181" i="33" s="1"/>
  <c r="C214" i="33"/>
  <c r="H263" i="33"/>
  <c r="C67" i="32"/>
  <c r="C77" i="32"/>
  <c r="H80" i="32"/>
  <c r="E83" i="32"/>
  <c r="H99" i="32"/>
  <c r="H108" i="32"/>
  <c r="C131" i="32"/>
  <c r="F160" i="32"/>
  <c r="C160" i="32" s="1"/>
  <c r="C219" i="32"/>
  <c r="K26" i="32"/>
  <c r="H69" i="32"/>
  <c r="C108" i="32"/>
  <c r="H126" i="32"/>
  <c r="K174" i="32"/>
  <c r="E212" i="32"/>
  <c r="J212" i="32"/>
  <c r="H267" i="32"/>
  <c r="H43" i="32"/>
  <c r="H85" i="32"/>
  <c r="K83" i="32"/>
  <c r="F120" i="32"/>
  <c r="J120" i="32"/>
  <c r="H134" i="32"/>
  <c r="C179" i="32"/>
  <c r="H179" i="32"/>
  <c r="L174" i="32"/>
  <c r="H216" i="32"/>
  <c r="H227" i="32"/>
  <c r="C233" i="32"/>
  <c r="G83" i="32"/>
  <c r="L83" i="32"/>
  <c r="L75" i="32" s="1"/>
  <c r="L272" i="32" s="1"/>
  <c r="C114" i="32"/>
  <c r="C120" i="32"/>
  <c r="H121" i="32"/>
  <c r="C138" i="32"/>
  <c r="H147" i="32"/>
  <c r="F174" i="32"/>
  <c r="F187" i="32"/>
  <c r="H214" i="32"/>
  <c r="J211" i="32"/>
  <c r="J181" i="32" s="1"/>
  <c r="H263" i="32"/>
  <c r="H67" i="31"/>
  <c r="F26" i="31"/>
  <c r="L53" i="31"/>
  <c r="C69" i="31"/>
  <c r="H69" i="31"/>
  <c r="C99" i="31"/>
  <c r="F182" i="31"/>
  <c r="F181" i="31" s="1"/>
  <c r="C216" i="31"/>
  <c r="D212" i="31"/>
  <c r="H245" i="31"/>
  <c r="H250" i="31"/>
  <c r="H267" i="31"/>
  <c r="K20" i="31"/>
  <c r="H20" i="31" s="1"/>
  <c r="K26" i="31"/>
  <c r="H26" i="31" s="1"/>
  <c r="H43" i="31"/>
  <c r="D54" i="31"/>
  <c r="H54" i="31"/>
  <c r="C58" i="31"/>
  <c r="H58" i="31"/>
  <c r="D67" i="31"/>
  <c r="C67" i="31" s="1"/>
  <c r="C91" i="31"/>
  <c r="C108" i="31"/>
  <c r="H108" i="31"/>
  <c r="H175" i="31"/>
  <c r="C178" i="31"/>
  <c r="H183" i="31"/>
  <c r="K187" i="31"/>
  <c r="K182" i="31" s="1"/>
  <c r="K181" i="31" s="1"/>
  <c r="H214" i="31"/>
  <c r="C240" i="31"/>
  <c r="C250" i="31"/>
  <c r="H263" i="31"/>
  <c r="C43" i="31"/>
  <c r="E83" i="31"/>
  <c r="J83" i="31"/>
  <c r="J75" i="31" s="1"/>
  <c r="J52" i="31" s="1"/>
  <c r="C131" i="31"/>
  <c r="H153" i="31"/>
  <c r="C171" i="31"/>
  <c r="H179" i="31"/>
  <c r="G187" i="31"/>
  <c r="G182" i="31" s="1"/>
  <c r="C182" i="31" s="1"/>
  <c r="C214" i="31"/>
  <c r="K212" i="31"/>
  <c r="K211" i="31" s="1"/>
  <c r="E75" i="31"/>
  <c r="F83" i="31"/>
  <c r="C114" i="31"/>
  <c r="H114" i="31"/>
  <c r="H120" i="31"/>
  <c r="C166" i="31"/>
  <c r="K174" i="31"/>
  <c r="J182" i="31"/>
  <c r="H208" i="31"/>
  <c r="G212" i="31"/>
  <c r="G211" i="31" s="1"/>
  <c r="L212" i="31"/>
  <c r="L211" i="31" s="1"/>
  <c r="L181" i="31" s="1"/>
  <c r="C252" i="31"/>
  <c r="H53" i="30"/>
  <c r="G51" i="30"/>
  <c r="G50" i="30" s="1"/>
  <c r="L51" i="30"/>
  <c r="L50" i="30" s="1"/>
  <c r="L20" i="30"/>
  <c r="D53" i="30"/>
  <c r="D76" i="30"/>
  <c r="D75" i="30" s="1"/>
  <c r="C75" i="30" s="1"/>
  <c r="I76" i="30"/>
  <c r="C91" i="30"/>
  <c r="H120" i="30"/>
  <c r="C161" i="30"/>
  <c r="H171" i="30"/>
  <c r="C175" i="30"/>
  <c r="H183" i="30"/>
  <c r="C233" i="30"/>
  <c r="C265" i="30"/>
  <c r="G272" i="30"/>
  <c r="L272" i="30"/>
  <c r="H20" i="30"/>
  <c r="C99" i="30"/>
  <c r="H131" i="30"/>
  <c r="C179" i="30"/>
  <c r="H179" i="30"/>
  <c r="C183" i="30"/>
  <c r="H187" i="30"/>
  <c r="C252" i="30"/>
  <c r="C263" i="30"/>
  <c r="C266" i="30"/>
  <c r="H266" i="30"/>
  <c r="C20" i="30"/>
  <c r="H54" i="30"/>
  <c r="C58" i="30"/>
  <c r="H58" i="30"/>
  <c r="C108" i="30"/>
  <c r="H126" i="30"/>
  <c r="J174" i="30"/>
  <c r="J52" i="30" s="1"/>
  <c r="H199" i="30"/>
  <c r="C208" i="30"/>
  <c r="C227" i="30"/>
  <c r="J266" i="30"/>
  <c r="J265" i="30" s="1"/>
  <c r="H265" i="30" s="1"/>
  <c r="K26" i="30"/>
  <c r="K20" i="30" s="1"/>
  <c r="G273" i="30"/>
  <c r="C69" i="30"/>
  <c r="D83" i="30"/>
  <c r="C83" i="30" s="1"/>
  <c r="I83" i="30"/>
  <c r="H83" i="30" s="1"/>
  <c r="H91" i="30"/>
  <c r="C121" i="30"/>
  <c r="F174" i="30"/>
  <c r="F52" i="30" s="1"/>
  <c r="F51" i="30" s="1"/>
  <c r="F50" i="30" s="1"/>
  <c r="H76" i="29"/>
  <c r="I75" i="29"/>
  <c r="H75" i="29" s="1"/>
  <c r="C67" i="29"/>
  <c r="C83" i="29"/>
  <c r="D75" i="29"/>
  <c r="C75" i="29" s="1"/>
  <c r="K273" i="29"/>
  <c r="E52" i="29"/>
  <c r="E51" i="29" s="1"/>
  <c r="E273" i="29" s="1"/>
  <c r="J52" i="29"/>
  <c r="J51" i="29" s="1"/>
  <c r="H77" i="29"/>
  <c r="H91" i="29"/>
  <c r="H114" i="29"/>
  <c r="C126" i="29"/>
  <c r="H212" i="29"/>
  <c r="H216" i="29"/>
  <c r="C252" i="29"/>
  <c r="I265" i="29"/>
  <c r="D266" i="29"/>
  <c r="H83" i="29"/>
  <c r="C138" i="29"/>
  <c r="H265" i="29"/>
  <c r="F272" i="29"/>
  <c r="K272" i="29"/>
  <c r="J20" i="29"/>
  <c r="C76" i="29"/>
  <c r="H85" i="29"/>
  <c r="C120" i="29"/>
  <c r="I161" i="29"/>
  <c r="C162" i="29"/>
  <c r="I178" i="29"/>
  <c r="C179" i="29"/>
  <c r="H214" i="29"/>
  <c r="G272" i="29"/>
  <c r="H21" i="29"/>
  <c r="H275" i="29" s="1"/>
  <c r="H274" i="29" s="1"/>
  <c r="H54" i="29"/>
  <c r="H55" i="29"/>
  <c r="C58" i="29"/>
  <c r="H58" i="29"/>
  <c r="C85" i="29"/>
  <c r="C99" i="29"/>
  <c r="H108" i="29"/>
  <c r="C121" i="29"/>
  <c r="H211" i="29"/>
  <c r="L174" i="28"/>
  <c r="L52" i="28"/>
  <c r="F52" i="28"/>
  <c r="E52" i="28"/>
  <c r="E51" i="28" s="1"/>
  <c r="E273" i="28" s="1"/>
  <c r="C120" i="28"/>
  <c r="H152" i="28"/>
  <c r="H67" i="28"/>
  <c r="H120" i="28"/>
  <c r="C153" i="28"/>
  <c r="C162" i="28"/>
  <c r="H162" i="28"/>
  <c r="I174" i="28"/>
  <c r="H174" i="28" s="1"/>
  <c r="C175" i="28"/>
  <c r="K182" i="28"/>
  <c r="H182" i="28" s="1"/>
  <c r="C233" i="28"/>
  <c r="H233" i="28"/>
  <c r="H263" i="28"/>
  <c r="E272" i="28"/>
  <c r="J272" i="28"/>
  <c r="K53" i="28"/>
  <c r="K52" i="28" s="1"/>
  <c r="C67" i="28"/>
  <c r="H83" i="28"/>
  <c r="C99" i="28"/>
  <c r="C114" i="28"/>
  <c r="H126" i="28"/>
  <c r="C131" i="28"/>
  <c r="C138" i="28"/>
  <c r="H178" i="28"/>
  <c r="H187" i="28"/>
  <c r="C266" i="28"/>
  <c r="C267" i="28"/>
  <c r="H267" i="28"/>
  <c r="D53" i="28"/>
  <c r="H58" i="28"/>
  <c r="C69" i="28"/>
  <c r="C76" i="28"/>
  <c r="I76" i="28"/>
  <c r="C77" i="28"/>
  <c r="C91" i="28"/>
  <c r="H114" i="28"/>
  <c r="C134" i="28"/>
  <c r="I160" i="28"/>
  <c r="H160" i="28" s="1"/>
  <c r="C199" i="28"/>
  <c r="J181" i="28"/>
  <c r="J51" i="28" s="1"/>
  <c r="H20" i="28"/>
  <c r="H21" i="28"/>
  <c r="H43" i="28"/>
  <c r="G53" i="28"/>
  <c r="G52" i="28" s="1"/>
  <c r="C55" i="28"/>
  <c r="H55" i="28"/>
  <c r="H77" i="28"/>
  <c r="C80" i="28"/>
  <c r="C85" i="28"/>
  <c r="H108" i="28"/>
  <c r="H147" i="28"/>
  <c r="D152" i="28"/>
  <c r="D161" i="28"/>
  <c r="D174" i="28"/>
  <c r="C174" i="28" s="1"/>
  <c r="C178" i="28"/>
  <c r="F211" i="28"/>
  <c r="F181" i="28" s="1"/>
  <c r="H212" i="28"/>
  <c r="C263" i="28"/>
  <c r="C269" i="28"/>
  <c r="H269" i="28"/>
  <c r="H211" i="27"/>
  <c r="J181" i="27"/>
  <c r="H181" i="27"/>
  <c r="H21" i="27"/>
  <c r="H275" i="27" s="1"/>
  <c r="H274" i="27" s="1"/>
  <c r="H77" i="27"/>
  <c r="C80" i="27"/>
  <c r="E174" i="27"/>
  <c r="G174" i="27"/>
  <c r="G52" i="27" s="1"/>
  <c r="G51" i="27" s="1"/>
  <c r="G50" i="27" s="1"/>
  <c r="C208" i="27"/>
  <c r="H219" i="27"/>
  <c r="H250" i="27"/>
  <c r="H53" i="27"/>
  <c r="C131" i="27"/>
  <c r="H147" i="27"/>
  <c r="C162" i="27"/>
  <c r="H178" i="27"/>
  <c r="C219" i="27"/>
  <c r="E272" i="27"/>
  <c r="J272" i="27"/>
  <c r="C55" i="27"/>
  <c r="H55" i="27"/>
  <c r="C58" i="27"/>
  <c r="C108" i="27"/>
  <c r="C138" i="27"/>
  <c r="C178" i="27"/>
  <c r="H179" i="27"/>
  <c r="C232" i="27"/>
  <c r="C241" i="27"/>
  <c r="H257" i="27"/>
  <c r="F272" i="27"/>
  <c r="C67" i="27"/>
  <c r="C76" i="27"/>
  <c r="H76" i="27"/>
  <c r="C85" i="27"/>
  <c r="C114" i="27"/>
  <c r="I120" i="27"/>
  <c r="K174" i="27"/>
  <c r="K52" i="27" s="1"/>
  <c r="K51" i="27" s="1"/>
  <c r="K50" i="27" s="1"/>
  <c r="C216" i="27"/>
  <c r="C227" i="27"/>
  <c r="C240" i="27"/>
  <c r="G272" i="27"/>
  <c r="L272" i="27"/>
  <c r="C152" i="26"/>
  <c r="E273" i="26"/>
  <c r="E50" i="26"/>
  <c r="C232" i="26"/>
  <c r="D211" i="26"/>
  <c r="C20" i="26"/>
  <c r="C43" i="26"/>
  <c r="C58" i="26"/>
  <c r="H58" i="26"/>
  <c r="H67" i="26"/>
  <c r="C99" i="26"/>
  <c r="H99" i="26"/>
  <c r="C108" i="26"/>
  <c r="H114" i="26"/>
  <c r="H126" i="26"/>
  <c r="H131" i="26"/>
  <c r="C233" i="26"/>
  <c r="H250" i="26"/>
  <c r="L272" i="26"/>
  <c r="C53" i="26"/>
  <c r="H53" i="26"/>
  <c r="C67" i="26"/>
  <c r="C75" i="26"/>
  <c r="C76" i="26"/>
  <c r="E272" i="26"/>
  <c r="L273" i="26"/>
  <c r="H171" i="26"/>
  <c r="H174" i="26"/>
  <c r="H182" i="26"/>
  <c r="F272" i="26"/>
  <c r="J272" i="26"/>
  <c r="F273" i="26"/>
  <c r="J50" i="26"/>
  <c r="C55" i="26"/>
  <c r="H69" i="26"/>
  <c r="C83" i="26"/>
  <c r="I152" i="26"/>
  <c r="C153" i="26"/>
  <c r="C171" i="26"/>
  <c r="C216" i="26"/>
  <c r="G272" i="26"/>
  <c r="K272" i="26"/>
  <c r="J252" i="25"/>
  <c r="J181" i="25" s="1"/>
  <c r="H253" i="25"/>
  <c r="C266" i="25"/>
  <c r="C161" i="25"/>
  <c r="D160" i="25"/>
  <c r="C160" i="25" s="1"/>
  <c r="E273" i="25"/>
  <c r="E50" i="25"/>
  <c r="L181" i="25"/>
  <c r="L51" i="25" s="1"/>
  <c r="I181" i="25"/>
  <c r="C75" i="25"/>
  <c r="H85" i="25"/>
  <c r="C120" i="25"/>
  <c r="C134" i="25"/>
  <c r="J152" i="25"/>
  <c r="I178" i="25"/>
  <c r="C179" i="25"/>
  <c r="H212" i="25"/>
  <c r="H266" i="25"/>
  <c r="L272" i="25"/>
  <c r="C43" i="25"/>
  <c r="D54" i="25"/>
  <c r="I54" i="25"/>
  <c r="H77" i="25"/>
  <c r="C99" i="25"/>
  <c r="C147" i="25"/>
  <c r="C182" i="25"/>
  <c r="H183" i="25"/>
  <c r="H252" i="25"/>
  <c r="E272" i="25"/>
  <c r="H20" i="25"/>
  <c r="F26" i="25"/>
  <c r="H76" i="25"/>
  <c r="H83" i="25"/>
  <c r="H91" i="25"/>
  <c r="C121" i="25"/>
  <c r="C138" i="25"/>
  <c r="C152" i="25"/>
  <c r="G51" i="25"/>
  <c r="G50" i="25" s="1"/>
  <c r="C214" i="25"/>
  <c r="C250" i="25"/>
  <c r="F272" i="25"/>
  <c r="H69" i="25"/>
  <c r="C108" i="25"/>
  <c r="H108" i="25"/>
  <c r="H131" i="25"/>
  <c r="H134" i="25"/>
  <c r="C153" i="25"/>
  <c r="C162" i="25"/>
  <c r="C178" i="25"/>
  <c r="C183" i="25"/>
  <c r="H187" i="25"/>
  <c r="H241" i="25"/>
  <c r="C252" i="25"/>
  <c r="D265" i="25"/>
  <c r="I265" i="25"/>
  <c r="H265" i="25" s="1"/>
  <c r="E75" i="24"/>
  <c r="K187" i="24"/>
  <c r="I20" i="24"/>
  <c r="J275" i="24"/>
  <c r="J274" i="24" s="1"/>
  <c r="C55" i="24"/>
  <c r="F75" i="24"/>
  <c r="K75" i="24"/>
  <c r="C108" i="24"/>
  <c r="H121" i="24"/>
  <c r="H166" i="24"/>
  <c r="L182" i="24"/>
  <c r="G187" i="24"/>
  <c r="C214" i="24"/>
  <c r="L211" i="24"/>
  <c r="E211" i="24"/>
  <c r="H43" i="24"/>
  <c r="F54" i="24"/>
  <c r="H69" i="24"/>
  <c r="L75" i="24"/>
  <c r="G75" i="24"/>
  <c r="G52" i="24" s="1"/>
  <c r="H85" i="24"/>
  <c r="H99" i="24"/>
  <c r="D120" i="24"/>
  <c r="C120" i="24" s="1"/>
  <c r="L161" i="24"/>
  <c r="L160" i="24" s="1"/>
  <c r="K174" i="24"/>
  <c r="E182" i="24"/>
  <c r="E181" i="24" s="1"/>
  <c r="I212" i="24"/>
  <c r="I211" i="24" s="1"/>
  <c r="D274" i="24"/>
  <c r="H21" i="24"/>
  <c r="L274" i="24"/>
  <c r="C58" i="24"/>
  <c r="H58" i="24"/>
  <c r="H80" i="24"/>
  <c r="I83" i="24"/>
  <c r="H108" i="24"/>
  <c r="C114" i="24"/>
  <c r="H138" i="24"/>
  <c r="F182" i="24"/>
  <c r="C240" i="24"/>
  <c r="C250" i="24"/>
  <c r="L272" i="24"/>
  <c r="E53" i="24"/>
  <c r="C69" i="24"/>
  <c r="C80" i="24"/>
  <c r="K182" i="24"/>
  <c r="H253" i="24"/>
  <c r="C85" i="24"/>
  <c r="C99" i="24"/>
  <c r="H131" i="24"/>
  <c r="H147" i="24"/>
  <c r="H153" i="24"/>
  <c r="E161" i="24"/>
  <c r="E160" i="24" s="1"/>
  <c r="I161" i="24"/>
  <c r="H171" i="24"/>
  <c r="H175" i="24"/>
  <c r="H179" i="24"/>
  <c r="G182" i="24"/>
  <c r="C208" i="24"/>
  <c r="H208" i="24"/>
  <c r="H219" i="24"/>
  <c r="H245" i="24"/>
  <c r="C263" i="24"/>
  <c r="F26" i="24"/>
  <c r="I75" i="24"/>
  <c r="H83" i="24"/>
  <c r="C131" i="24"/>
  <c r="C147" i="24"/>
  <c r="C171" i="24"/>
  <c r="H199" i="24"/>
  <c r="D212" i="24"/>
  <c r="D211" i="24" s="1"/>
  <c r="F212" i="24"/>
  <c r="F211" i="24" s="1"/>
  <c r="K212" i="24"/>
  <c r="K211" i="24" s="1"/>
  <c r="C232" i="24"/>
  <c r="C245" i="24"/>
  <c r="H257" i="24"/>
  <c r="H267" i="24"/>
  <c r="C54" i="24"/>
  <c r="L52" i="24"/>
  <c r="C83" i="24"/>
  <c r="C91" i="24"/>
  <c r="C138" i="24"/>
  <c r="C166" i="24"/>
  <c r="H183" i="24"/>
  <c r="C199" i="24"/>
  <c r="C216" i="24"/>
  <c r="G212" i="24"/>
  <c r="H227" i="24"/>
  <c r="H233" i="24"/>
  <c r="H241" i="24"/>
  <c r="C257" i="24"/>
  <c r="H43" i="23"/>
  <c r="C114" i="23"/>
  <c r="H208" i="23"/>
  <c r="H232" i="23"/>
  <c r="G76" i="23"/>
  <c r="D252" i="23"/>
  <c r="C80" i="23"/>
  <c r="D120" i="23"/>
  <c r="I120" i="23"/>
  <c r="G161" i="23"/>
  <c r="G160" i="23" s="1"/>
  <c r="L161" i="23"/>
  <c r="L160" i="23" s="1"/>
  <c r="J187" i="23"/>
  <c r="K212" i="23"/>
  <c r="K211" i="23" s="1"/>
  <c r="C227" i="23"/>
  <c r="H227" i="23"/>
  <c r="F240" i="23"/>
  <c r="D240" i="23"/>
  <c r="H250" i="23"/>
  <c r="D174" i="23"/>
  <c r="C134" i="23"/>
  <c r="L120" i="23"/>
  <c r="K274" i="23"/>
  <c r="C108" i="23"/>
  <c r="I83" i="23"/>
  <c r="H126" i="23"/>
  <c r="C138" i="23"/>
  <c r="H166" i="23"/>
  <c r="C171" i="23"/>
  <c r="C175" i="23"/>
  <c r="C179" i="23"/>
  <c r="H214" i="23"/>
  <c r="G212" i="23"/>
  <c r="G211" i="23" s="1"/>
  <c r="K54" i="23"/>
  <c r="L76" i="23"/>
  <c r="L75" i="23" s="1"/>
  <c r="C85" i="23"/>
  <c r="J83" i="23"/>
  <c r="C99" i="23"/>
  <c r="G120" i="23"/>
  <c r="G75" i="23" s="1"/>
  <c r="H138" i="23"/>
  <c r="C147" i="23"/>
  <c r="C153" i="23"/>
  <c r="H162" i="23"/>
  <c r="H188" i="23"/>
  <c r="H199" i="23"/>
  <c r="C208" i="23"/>
  <c r="F212" i="23"/>
  <c r="D275" i="23"/>
  <c r="D274" i="23" s="1"/>
  <c r="I275" i="23"/>
  <c r="I274" i="23" s="1"/>
  <c r="F26" i="23"/>
  <c r="C26" i="23" s="1"/>
  <c r="J76" i="23"/>
  <c r="C126" i="23"/>
  <c r="J182" i="23"/>
  <c r="E211" i="23"/>
  <c r="H245" i="23"/>
  <c r="C250" i="23"/>
  <c r="H252" i="23"/>
  <c r="C267" i="23"/>
  <c r="F211" i="23"/>
  <c r="C240" i="23"/>
  <c r="J274" i="23"/>
  <c r="C58" i="23"/>
  <c r="H58" i="23"/>
  <c r="L54" i="23"/>
  <c r="L53" i="23" s="1"/>
  <c r="C77" i="23"/>
  <c r="D83" i="23"/>
  <c r="H91" i="23"/>
  <c r="H114" i="23"/>
  <c r="H134" i="23"/>
  <c r="I161" i="23"/>
  <c r="I160" i="23" s="1"/>
  <c r="I187" i="23"/>
  <c r="I182" i="23" s="1"/>
  <c r="H182" i="23" s="1"/>
  <c r="C199" i="23"/>
  <c r="J212" i="23"/>
  <c r="J211" i="23" s="1"/>
  <c r="C216" i="23"/>
  <c r="H216" i="23"/>
  <c r="C233" i="23"/>
  <c r="H233" i="23"/>
  <c r="C253" i="23"/>
  <c r="H253" i="23"/>
  <c r="C263" i="23"/>
  <c r="H263" i="23"/>
  <c r="C269" i="23"/>
  <c r="H54" i="23"/>
  <c r="D20" i="23"/>
  <c r="F274" i="23"/>
  <c r="C55" i="23"/>
  <c r="H69" i="23"/>
  <c r="E83" i="23"/>
  <c r="C83" i="23" s="1"/>
  <c r="C91" i="23"/>
  <c r="H108" i="23"/>
  <c r="C121" i="23"/>
  <c r="J120" i="23"/>
  <c r="C131" i="23"/>
  <c r="H131" i="23"/>
  <c r="J161" i="23"/>
  <c r="J160" i="23" s="1"/>
  <c r="C166" i="23"/>
  <c r="C183" i="23"/>
  <c r="J181" i="23"/>
  <c r="G182" i="23"/>
  <c r="K182" i="23"/>
  <c r="K181" i="23" s="1"/>
  <c r="C214" i="23"/>
  <c r="H219" i="23"/>
  <c r="I240" i="23"/>
  <c r="H241" i="23"/>
  <c r="C245" i="23"/>
  <c r="L20" i="23"/>
  <c r="G275" i="23"/>
  <c r="G274" i="23" s="1"/>
  <c r="L275" i="23"/>
  <c r="L274" i="23" s="1"/>
  <c r="C43" i="23"/>
  <c r="C69" i="23"/>
  <c r="H80" i="23"/>
  <c r="H85" i="23"/>
  <c r="H99" i="23"/>
  <c r="K120" i="23"/>
  <c r="K75" i="23" s="1"/>
  <c r="F120" i="23"/>
  <c r="H147" i="23"/>
  <c r="H152" i="23"/>
  <c r="C162" i="23"/>
  <c r="H171" i="23"/>
  <c r="H174" i="23"/>
  <c r="H178" i="23"/>
  <c r="F182" i="23"/>
  <c r="C188" i="23"/>
  <c r="L187" i="23"/>
  <c r="L182" i="23" s="1"/>
  <c r="D212" i="23"/>
  <c r="L211" i="23"/>
  <c r="C219" i="23"/>
  <c r="C241" i="23"/>
  <c r="C257" i="23"/>
  <c r="H257" i="23"/>
  <c r="G54" i="23"/>
  <c r="G53" i="23" s="1"/>
  <c r="K53" i="23"/>
  <c r="D75" i="23"/>
  <c r="C232" i="23"/>
  <c r="H67" i="22"/>
  <c r="K20" i="22"/>
  <c r="C43" i="22"/>
  <c r="C67" i="22"/>
  <c r="I83" i="22"/>
  <c r="I75" i="22" s="1"/>
  <c r="H75" i="22" s="1"/>
  <c r="H138" i="22"/>
  <c r="C147" i="22"/>
  <c r="H166" i="22"/>
  <c r="C171" i="22"/>
  <c r="G182" i="22"/>
  <c r="C199" i="22"/>
  <c r="G212" i="22"/>
  <c r="K212" i="22"/>
  <c r="C85" i="22"/>
  <c r="C108" i="22"/>
  <c r="J83" i="22"/>
  <c r="J75" i="22" s="1"/>
  <c r="J272" i="22" s="1"/>
  <c r="H216" i="22"/>
  <c r="L212" i="22"/>
  <c r="J53" i="22"/>
  <c r="C77" i="22"/>
  <c r="F83" i="22"/>
  <c r="H114" i="22"/>
  <c r="H120" i="22"/>
  <c r="C126" i="22"/>
  <c r="C179" i="22"/>
  <c r="F182" i="22"/>
  <c r="F181" i="22" s="1"/>
  <c r="C208" i="22"/>
  <c r="C216" i="22"/>
  <c r="H250" i="22"/>
  <c r="C69" i="22"/>
  <c r="H80" i="22"/>
  <c r="C99" i="22"/>
  <c r="C134" i="22"/>
  <c r="C162" i="22"/>
  <c r="J161" i="22"/>
  <c r="J160" i="22" s="1"/>
  <c r="H214" i="22"/>
  <c r="H232" i="22"/>
  <c r="H265" i="22"/>
  <c r="I182" i="21"/>
  <c r="I181" i="21" s="1"/>
  <c r="F212" i="21"/>
  <c r="C241" i="21"/>
  <c r="I20" i="21"/>
  <c r="F26" i="21"/>
  <c r="H91" i="21"/>
  <c r="C126" i="21"/>
  <c r="C138" i="21"/>
  <c r="G182" i="21"/>
  <c r="G181" i="21" s="1"/>
  <c r="K182" i="21"/>
  <c r="C216" i="21"/>
  <c r="D253" i="21"/>
  <c r="I253" i="21"/>
  <c r="I252" i="21" s="1"/>
  <c r="C263" i="21"/>
  <c r="H263" i="21"/>
  <c r="C269" i="21"/>
  <c r="K26" i="21"/>
  <c r="H26" i="21" s="1"/>
  <c r="C58" i="21"/>
  <c r="I67" i="21"/>
  <c r="I53" i="21" s="1"/>
  <c r="H53" i="21" s="1"/>
  <c r="C91" i="21"/>
  <c r="G83" i="21"/>
  <c r="K83" i="21"/>
  <c r="K75" i="21" s="1"/>
  <c r="C114" i="21"/>
  <c r="C121" i="21"/>
  <c r="J120" i="21"/>
  <c r="J75" i="21" s="1"/>
  <c r="C131" i="21"/>
  <c r="H131" i="21"/>
  <c r="C134" i="21"/>
  <c r="H174" i="21"/>
  <c r="H178" i="21"/>
  <c r="L182" i="21"/>
  <c r="L181" i="21" s="1"/>
  <c r="C214" i="21"/>
  <c r="C219" i="21"/>
  <c r="I212" i="21"/>
  <c r="H245" i="21"/>
  <c r="C250" i="21"/>
  <c r="H21" i="21"/>
  <c r="J54" i="21"/>
  <c r="J53" i="21" s="1"/>
  <c r="I83" i="21"/>
  <c r="C85" i="21"/>
  <c r="H85" i="21"/>
  <c r="C99" i="21"/>
  <c r="H99" i="21"/>
  <c r="C108" i="21"/>
  <c r="L83" i="21"/>
  <c r="L75" i="21" s="1"/>
  <c r="F120" i="21"/>
  <c r="F75" i="21" s="1"/>
  <c r="F272" i="21" s="1"/>
  <c r="C153" i="21"/>
  <c r="C171" i="21"/>
  <c r="C175" i="21"/>
  <c r="C179" i="21"/>
  <c r="E212" i="21"/>
  <c r="J212" i="21"/>
  <c r="H212" i="21" s="1"/>
  <c r="G53" i="20"/>
  <c r="C21" i="20"/>
  <c r="I54" i="20"/>
  <c r="H54" i="20" s="1"/>
  <c r="C58" i="20"/>
  <c r="C69" i="20"/>
  <c r="L76" i="20"/>
  <c r="I83" i="20"/>
  <c r="I75" i="20" s="1"/>
  <c r="H85" i="20"/>
  <c r="H99" i="20"/>
  <c r="C108" i="20"/>
  <c r="L83" i="20"/>
  <c r="F120" i="20"/>
  <c r="C131" i="20"/>
  <c r="C147" i="20"/>
  <c r="C153" i="20"/>
  <c r="C171" i="20"/>
  <c r="C175" i="20"/>
  <c r="C179" i="20"/>
  <c r="H199" i="20"/>
  <c r="C219" i="20"/>
  <c r="J212" i="20"/>
  <c r="C245" i="20"/>
  <c r="I182" i="20"/>
  <c r="C199" i="20"/>
  <c r="F212" i="20"/>
  <c r="F211" i="20" s="1"/>
  <c r="F181" i="20" s="1"/>
  <c r="H232" i="20"/>
  <c r="H240" i="20"/>
  <c r="C257" i="20"/>
  <c r="H67" i="20"/>
  <c r="C43" i="20"/>
  <c r="K53" i="20"/>
  <c r="F53" i="20"/>
  <c r="C67" i="20"/>
  <c r="C77" i="20"/>
  <c r="E83" i="20"/>
  <c r="H91" i="20"/>
  <c r="C126" i="20"/>
  <c r="C138" i="20"/>
  <c r="J161" i="20"/>
  <c r="J160" i="20" s="1"/>
  <c r="H160" i="20" s="1"/>
  <c r="G161" i="20"/>
  <c r="G160" i="20" s="1"/>
  <c r="K161" i="20"/>
  <c r="K160" i="20" s="1"/>
  <c r="C166" i="20"/>
  <c r="K182" i="20"/>
  <c r="K181" i="20" s="1"/>
  <c r="C233" i="20"/>
  <c r="C241" i="20"/>
  <c r="H252" i="20"/>
  <c r="F26" i="20"/>
  <c r="F20" i="20" s="1"/>
  <c r="L53" i="20"/>
  <c r="H69" i="20"/>
  <c r="K75" i="20"/>
  <c r="C91" i="20"/>
  <c r="G83" i="20"/>
  <c r="G75" i="20" s="1"/>
  <c r="G272" i="20" s="1"/>
  <c r="K83" i="20"/>
  <c r="C114" i="20"/>
  <c r="C121" i="20"/>
  <c r="J120" i="20"/>
  <c r="H120" i="20" s="1"/>
  <c r="H131" i="20"/>
  <c r="C134" i="20"/>
  <c r="H147" i="20"/>
  <c r="H152" i="20"/>
  <c r="C162" i="20"/>
  <c r="H171" i="20"/>
  <c r="H174" i="20"/>
  <c r="H178" i="20"/>
  <c r="L182" i="20"/>
  <c r="L181" i="20" s="1"/>
  <c r="I212" i="20"/>
  <c r="H212" i="20" s="1"/>
  <c r="C253" i="20"/>
  <c r="C263" i="20"/>
  <c r="H67" i="19"/>
  <c r="J20" i="19"/>
  <c r="F53" i="19"/>
  <c r="F52" i="19" s="1"/>
  <c r="F51" i="19" s="1"/>
  <c r="F50" i="19" s="1"/>
  <c r="C58" i="19"/>
  <c r="H58" i="19"/>
  <c r="D67" i="19"/>
  <c r="C67" i="19" s="1"/>
  <c r="I76" i="19"/>
  <c r="I75" i="19" s="1"/>
  <c r="C91" i="19"/>
  <c r="I83" i="19"/>
  <c r="C121" i="19"/>
  <c r="H121" i="19"/>
  <c r="L120" i="19"/>
  <c r="H138" i="19"/>
  <c r="C147" i="19"/>
  <c r="J152" i="19"/>
  <c r="J75" i="19" s="1"/>
  <c r="K160" i="19"/>
  <c r="H166" i="19"/>
  <c r="C171" i="19"/>
  <c r="J174" i="19"/>
  <c r="H174" i="19" s="1"/>
  <c r="I178" i="19"/>
  <c r="I174" i="19" s="1"/>
  <c r="G182" i="19"/>
  <c r="K182" i="19"/>
  <c r="C199" i="19"/>
  <c r="J212" i="19"/>
  <c r="C214" i="19"/>
  <c r="G212" i="19"/>
  <c r="K212" i="19"/>
  <c r="K211" i="19" s="1"/>
  <c r="C227" i="19"/>
  <c r="J232" i="19"/>
  <c r="I240" i="19"/>
  <c r="D253" i="19"/>
  <c r="C253" i="19" s="1"/>
  <c r="H253" i="19"/>
  <c r="J266" i="19"/>
  <c r="J265" i="19" s="1"/>
  <c r="C269" i="19"/>
  <c r="L53" i="19"/>
  <c r="L52" i="19" s="1"/>
  <c r="L51" i="19" s="1"/>
  <c r="H21" i="19"/>
  <c r="H275" i="19" s="1"/>
  <c r="G75" i="19"/>
  <c r="K75" i="19"/>
  <c r="C85" i="19"/>
  <c r="C108" i="19"/>
  <c r="J83" i="19"/>
  <c r="C126" i="19"/>
  <c r="H126" i="19"/>
  <c r="C131" i="19"/>
  <c r="C138" i="19"/>
  <c r="C153" i="19"/>
  <c r="C166" i="19"/>
  <c r="C175" i="19"/>
  <c r="C183" i="19"/>
  <c r="L182" i="19"/>
  <c r="L181" i="19" s="1"/>
  <c r="C188" i="19"/>
  <c r="J182" i="19"/>
  <c r="H208" i="19"/>
  <c r="E211" i="19"/>
  <c r="H216" i="19"/>
  <c r="C219" i="19"/>
  <c r="L212" i="19"/>
  <c r="L211" i="19" s="1"/>
  <c r="C233" i="19"/>
  <c r="J240" i="19"/>
  <c r="C245" i="19"/>
  <c r="C267" i="19"/>
  <c r="C276" i="19"/>
  <c r="K26" i="19"/>
  <c r="K20" i="19" s="1"/>
  <c r="J53" i="19"/>
  <c r="H53" i="19" s="1"/>
  <c r="G54" i="19"/>
  <c r="G53" i="19" s="1"/>
  <c r="K53" i="19"/>
  <c r="C77" i="19"/>
  <c r="F83" i="19"/>
  <c r="F75" i="19" s="1"/>
  <c r="H114" i="19"/>
  <c r="H120" i="19"/>
  <c r="C134" i="19"/>
  <c r="H134" i="19"/>
  <c r="C179" i="19"/>
  <c r="F187" i="19"/>
  <c r="F182" i="19" s="1"/>
  <c r="F181" i="19" s="1"/>
  <c r="C208" i="19"/>
  <c r="C216" i="19"/>
  <c r="C241" i="19"/>
  <c r="H250" i="19"/>
  <c r="I252" i="19"/>
  <c r="C263" i="19"/>
  <c r="I211" i="19"/>
  <c r="G174" i="18"/>
  <c r="H77" i="18"/>
  <c r="C80" i="18"/>
  <c r="C99" i="18"/>
  <c r="H120" i="18"/>
  <c r="H131" i="18"/>
  <c r="C134" i="18"/>
  <c r="C147" i="18"/>
  <c r="H147" i="18"/>
  <c r="D152" i="18"/>
  <c r="C152" i="18" s="1"/>
  <c r="I161" i="18"/>
  <c r="I160" i="18" s="1"/>
  <c r="C183" i="18"/>
  <c r="I182" i="18"/>
  <c r="F212" i="18"/>
  <c r="H227" i="18"/>
  <c r="C233" i="18"/>
  <c r="C241" i="18"/>
  <c r="C76" i="18"/>
  <c r="C83" i="18"/>
  <c r="H83" i="18"/>
  <c r="F75" i="18"/>
  <c r="F52" i="18" s="1"/>
  <c r="C131" i="18"/>
  <c r="C166" i="18"/>
  <c r="G182" i="18"/>
  <c r="G181" i="18" s="1"/>
  <c r="K182" i="18"/>
  <c r="K181" i="18" s="1"/>
  <c r="C216" i="18"/>
  <c r="H252" i="18"/>
  <c r="H263" i="18"/>
  <c r="C55" i="18"/>
  <c r="C58" i="18"/>
  <c r="E76" i="18"/>
  <c r="E75" i="18" s="1"/>
  <c r="C91" i="18"/>
  <c r="C114" i="18"/>
  <c r="L52" i="18"/>
  <c r="L51" i="18" s="1"/>
  <c r="L50" i="18" s="1"/>
  <c r="H174" i="18"/>
  <c r="H178" i="18"/>
  <c r="L182" i="18"/>
  <c r="L181" i="18" s="1"/>
  <c r="I212" i="18"/>
  <c r="C21" i="18"/>
  <c r="C43" i="18"/>
  <c r="D54" i="18"/>
  <c r="D67" i="18"/>
  <c r="C67" i="18" s="1"/>
  <c r="I67" i="18"/>
  <c r="H67" i="18" s="1"/>
  <c r="C85" i="18"/>
  <c r="H85" i="18"/>
  <c r="H99" i="18"/>
  <c r="C108" i="18"/>
  <c r="C121" i="18"/>
  <c r="H121" i="18"/>
  <c r="C126" i="18"/>
  <c r="C138" i="18"/>
  <c r="I152" i="18"/>
  <c r="I75" i="18" s="1"/>
  <c r="H75" i="18" s="1"/>
  <c r="H152" i="18"/>
  <c r="C179" i="18"/>
  <c r="C219" i="18"/>
  <c r="J212" i="18"/>
  <c r="C245" i="18"/>
  <c r="I75" i="17"/>
  <c r="D83" i="17"/>
  <c r="D75" i="17" s="1"/>
  <c r="F211" i="17"/>
  <c r="E275" i="17"/>
  <c r="E274" i="17" s="1"/>
  <c r="I275" i="17"/>
  <c r="I274" i="17" s="1"/>
  <c r="E53" i="17"/>
  <c r="H55" i="17"/>
  <c r="C69" i="17"/>
  <c r="C80" i="17"/>
  <c r="H85" i="17"/>
  <c r="H99" i="17"/>
  <c r="E83" i="17"/>
  <c r="I83" i="17"/>
  <c r="H83" i="17" s="1"/>
  <c r="C131" i="17"/>
  <c r="C147" i="17"/>
  <c r="J161" i="17"/>
  <c r="J160" i="17" s="1"/>
  <c r="C171" i="17"/>
  <c r="D182" i="17"/>
  <c r="F182" i="17"/>
  <c r="C208" i="17"/>
  <c r="C227" i="17"/>
  <c r="H232" i="17"/>
  <c r="C240" i="17"/>
  <c r="C245" i="17"/>
  <c r="D253" i="17"/>
  <c r="C253" i="17" s="1"/>
  <c r="H253" i="17"/>
  <c r="H275" i="17"/>
  <c r="H274" i="17" s="1"/>
  <c r="G75" i="17"/>
  <c r="L181" i="17"/>
  <c r="L51" i="17" s="1"/>
  <c r="H43" i="17"/>
  <c r="K53" i="17"/>
  <c r="J67" i="17"/>
  <c r="H67" i="17" s="1"/>
  <c r="H77" i="17"/>
  <c r="F83" i="17"/>
  <c r="C85" i="17"/>
  <c r="C99" i="17"/>
  <c r="C126" i="17"/>
  <c r="C138" i="17"/>
  <c r="C166" i="17"/>
  <c r="D212" i="17"/>
  <c r="I212" i="17"/>
  <c r="I211" i="17" s="1"/>
  <c r="H211" i="17" s="1"/>
  <c r="C216" i="17"/>
  <c r="H216" i="17"/>
  <c r="C219" i="17"/>
  <c r="D232" i="17"/>
  <c r="C232" i="17" s="1"/>
  <c r="C241" i="17"/>
  <c r="H241" i="17"/>
  <c r="C250" i="17"/>
  <c r="H250" i="17"/>
  <c r="I252" i="17"/>
  <c r="H252" i="17" s="1"/>
  <c r="G274" i="17"/>
  <c r="K274" i="17"/>
  <c r="F26" i="17"/>
  <c r="K26" i="17"/>
  <c r="C43" i="17"/>
  <c r="G53" i="17"/>
  <c r="G52" i="17" s="1"/>
  <c r="F67" i="17"/>
  <c r="C67" i="17" s="1"/>
  <c r="F75" i="17"/>
  <c r="K76" i="17"/>
  <c r="K75" i="17" s="1"/>
  <c r="H91" i="17"/>
  <c r="C114" i="17"/>
  <c r="H121" i="17"/>
  <c r="C134" i="17"/>
  <c r="C152" i="17"/>
  <c r="H162" i="17"/>
  <c r="I187" i="17"/>
  <c r="H187" i="17" s="1"/>
  <c r="C199" i="17"/>
  <c r="G211" i="17"/>
  <c r="G181" i="17" s="1"/>
  <c r="K211" i="17"/>
  <c r="K181" i="17" s="1"/>
  <c r="C263" i="17"/>
  <c r="I265" i="17"/>
  <c r="H265" i="17" s="1"/>
  <c r="D266" i="17"/>
  <c r="C269" i="17"/>
  <c r="E75" i="16"/>
  <c r="E52" i="16" s="1"/>
  <c r="E51" i="16" s="1"/>
  <c r="C77" i="16"/>
  <c r="H99" i="16"/>
  <c r="C131" i="16"/>
  <c r="C147" i="16"/>
  <c r="C171" i="16"/>
  <c r="F212" i="16"/>
  <c r="F211" i="16" s="1"/>
  <c r="C211" i="16" s="1"/>
  <c r="K212" i="16"/>
  <c r="K211" i="16" s="1"/>
  <c r="C245" i="16"/>
  <c r="H257" i="16"/>
  <c r="K67" i="16"/>
  <c r="H67" i="16" s="1"/>
  <c r="H80" i="16"/>
  <c r="H85" i="16"/>
  <c r="C99" i="16"/>
  <c r="C126" i="16"/>
  <c r="C138" i="16"/>
  <c r="C166" i="16"/>
  <c r="H183" i="16"/>
  <c r="C199" i="16"/>
  <c r="C216" i="16"/>
  <c r="G212" i="16"/>
  <c r="G211" i="16" s="1"/>
  <c r="H227" i="16"/>
  <c r="H241" i="16"/>
  <c r="C257" i="16"/>
  <c r="H58" i="16"/>
  <c r="C80" i="16"/>
  <c r="C114" i="16"/>
  <c r="C134" i="16"/>
  <c r="C152" i="16"/>
  <c r="K181" i="16"/>
  <c r="L182" i="16"/>
  <c r="L181" i="16" s="1"/>
  <c r="C214" i="16"/>
  <c r="H263" i="16"/>
  <c r="C21" i="16"/>
  <c r="C54" i="16"/>
  <c r="C58" i="16"/>
  <c r="D83" i="16"/>
  <c r="D75" i="16" s="1"/>
  <c r="L83" i="16"/>
  <c r="L75" i="16" s="1"/>
  <c r="H171" i="16"/>
  <c r="H175" i="16"/>
  <c r="H179" i="16"/>
  <c r="G181" i="16"/>
  <c r="E182" i="16"/>
  <c r="E181" i="16" s="1"/>
  <c r="C208" i="16"/>
  <c r="H219" i="16"/>
  <c r="H245" i="16"/>
  <c r="C263" i="16"/>
  <c r="E53" i="15"/>
  <c r="C83" i="15"/>
  <c r="D75" i="15"/>
  <c r="H178" i="15"/>
  <c r="I174" i="15"/>
  <c r="H174" i="15" s="1"/>
  <c r="F75" i="15"/>
  <c r="H161" i="15"/>
  <c r="I160" i="15"/>
  <c r="H160" i="15" s="1"/>
  <c r="C67" i="15"/>
  <c r="C58" i="15"/>
  <c r="C126" i="15"/>
  <c r="D152" i="15"/>
  <c r="C152" i="15" s="1"/>
  <c r="D161" i="15"/>
  <c r="D160" i="15" s="1"/>
  <c r="C160" i="15" s="1"/>
  <c r="C171" i="15"/>
  <c r="E178" i="15"/>
  <c r="C178" i="15" s="1"/>
  <c r="H179" i="15"/>
  <c r="C188" i="15"/>
  <c r="H27" i="15"/>
  <c r="H55" i="15"/>
  <c r="H76" i="15"/>
  <c r="C108" i="15"/>
  <c r="C121" i="15"/>
  <c r="C161" i="15"/>
  <c r="C175" i="15"/>
  <c r="C267" i="15"/>
  <c r="H20" i="15"/>
  <c r="G273" i="15"/>
  <c r="C76" i="15"/>
  <c r="C77" i="15"/>
  <c r="C85" i="15"/>
  <c r="C99" i="15"/>
  <c r="C134" i="15"/>
  <c r="E160" i="15"/>
  <c r="C250" i="15"/>
  <c r="K272" i="15"/>
  <c r="K20" i="15"/>
  <c r="F54" i="15"/>
  <c r="F53" i="15" s="1"/>
  <c r="C53" i="15" s="1"/>
  <c r="I83" i="15"/>
  <c r="H91" i="15"/>
  <c r="H147" i="15"/>
  <c r="H162" i="15"/>
  <c r="C166" i="15"/>
  <c r="C181" i="15"/>
  <c r="H181" i="15"/>
  <c r="C187" i="15"/>
  <c r="H214" i="15"/>
  <c r="C252" i="15"/>
  <c r="C257" i="15"/>
  <c r="G272" i="15"/>
  <c r="L272" i="15"/>
  <c r="C53" i="16"/>
  <c r="C232" i="16"/>
  <c r="C240" i="16"/>
  <c r="G272" i="16"/>
  <c r="H161" i="17"/>
  <c r="I160" i="17"/>
  <c r="H160" i="17" s="1"/>
  <c r="G52" i="16"/>
  <c r="C76" i="16"/>
  <c r="C120" i="16"/>
  <c r="F272" i="15"/>
  <c r="C20" i="16"/>
  <c r="I83" i="16"/>
  <c r="H91" i="16"/>
  <c r="C161" i="16"/>
  <c r="D160" i="16"/>
  <c r="C160" i="16" s="1"/>
  <c r="C187" i="16"/>
  <c r="D182" i="16"/>
  <c r="E272" i="16"/>
  <c r="E75" i="17"/>
  <c r="E52" i="17" s="1"/>
  <c r="C120" i="17"/>
  <c r="C83" i="16"/>
  <c r="H161" i="16"/>
  <c r="I160" i="16"/>
  <c r="H160" i="16" s="1"/>
  <c r="H187" i="16"/>
  <c r="I182" i="16"/>
  <c r="C265" i="16"/>
  <c r="H26" i="17"/>
  <c r="K20" i="17"/>
  <c r="C161" i="17"/>
  <c r="D160" i="17"/>
  <c r="C160" i="17" s="1"/>
  <c r="C174" i="17"/>
  <c r="C178" i="17"/>
  <c r="J54" i="15"/>
  <c r="H269" i="15"/>
  <c r="L273" i="15"/>
  <c r="D275" i="15"/>
  <c r="D274" i="15" s="1"/>
  <c r="L20" i="16"/>
  <c r="H20" i="16" s="1"/>
  <c r="H54" i="16"/>
  <c r="H76" i="16"/>
  <c r="F83" i="16"/>
  <c r="F75" i="16" s="1"/>
  <c r="F52" i="16" s="1"/>
  <c r="J83" i="16"/>
  <c r="H96" i="16"/>
  <c r="C108" i="16"/>
  <c r="C162" i="16"/>
  <c r="C188" i="16"/>
  <c r="C252" i="16"/>
  <c r="C266" i="16"/>
  <c r="E20" i="17"/>
  <c r="I20" i="17"/>
  <c r="C21" i="17"/>
  <c r="H31" i="17"/>
  <c r="C54" i="17"/>
  <c r="C76" i="17"/>
  <c r="C108" i="17"/>
  <c r="C162" i="17"/>
  <c r="J181" i="17"/>
  <c r="K52" i="18"/>
  <c r="K51" i="18" s="1"/>
  <c r="K50" i="18" s="1"/>
  <c r="H160" i="18"/>
  <c r="H182" i="18"/>
  <c r="H187" i="18"/>
  <c r="F211" i="18"/>
  <c r="C232" i="18"/>
  <c r="H232" i="18"/>
  <c r="C240" i="18"/>
  <c r="H240" i="18"/>
  <c r="L272" i="18"/>
  <c r="H83" i="19"/>
  <c r="G174" i="19"/>
  <c r="K174" i="19"/>
  <c r="H178" i="19"/>
  <c r="H187" i="19"/>
  <c r="I182" i="19"/>
  <c r="G211" i="19"/>
  <c r="G272" i="19" s="1"/>
  <c r="H240" i="19"/>
  <c r="I53" i="20"/>
  <c r="J211" i="20"/>
  <c r="H266" i="20"/>
  <c r="I265" i="20"/>
  <c r="H265" i="20" s="1"/>
  <c r="F272" i="20"/>
  <c r="F53" i="21"/>
  <c r="C26" i="15"/>
  <c r="C45" i="15"/>
  <c r="H76" i="18"/>
  <c r="J75" i="18"/>
  <c r="J52" i="18" s="1"/>
  <c r="F51" i="18"/>
  <c r="F50" i="18" s="1"/>
  <c r="H76" i="20"/>
  <c r="H182" i="20"/>
  <c r="H21" i="16"/>
  <c r="H55" i="16"/>
  <c r="H77" i="16"/>
  <c r="C121" i="16"/>
  <c r="C153" i="16"/>
  <c r="C175" i="16"/>
  <c r="C179" i="16"/>
  <c r="C183" i="16"/>
  <c r="C219" i="16"/>
  <c r="C233" i="16"/>
  <c r="C241" i="16"/>
  <c r="C253" i="16"/>
  <c r="C267" i="16"/>
  <c r="C269" i="16"/>
  <c r="C275" i="16" s="1"/>
  <c r="C274" i="16" s="1"/>
  <c r="G275" i="16"/>
  <c r="G274" i="16" s="1"/>
  <c r="K275" i="16"/>
  <c r="K274" i="16" s="1"/>
  <c r="G20" i="17"/>
  <c r="C55" i="17"/>
  <c r="C77" i="17"/>
  <c r="C121" i="17"/>
  <c r="C153" i="17"/>
  <c r="C175" i="17"/>
  <c r="C179" i="17"/>
  <c r="H183" i="17"/>
  <c r="K272" i="17"/>
  <c r="G52" i="18"/>
  <c r="G51" i="18" s="1"/>
  <c r="G50" i="18" s="1"/>
  <c r="H54" i="18"/>
  <c r="I53" i="18"/>
  <c r="F181" i="18"/>
  <c r="H212" i="18"/>
  <c r="I211" i="18"/>
  <c r="G272" i="18"/>
  <c r="G52" i="19"/>
  <c r="L75" i="19"/>
  <c r="H161" i="19"/>
  <c r="I160" i="19"/>
  <c r="H160" i="19" s="1"/>
  <c r="H274" i="19"/>
  <c r="H26" i="15"/>
  <c r="J120" i="16"/>
  <c r="H120" i="16" s="1"/>
  <c r="J152" i="16"/>
  <c r="H152" i="16" s="1"/>
  <c r="J178" i="16"/>
  <c r="H178" i="16" s="1"/>
  <c r="J182" i="16"/>
  <c r="J212" i="16"/>
  <c r="J232" i="16"/>
  <c r="H232" i="16" s="1"/>
  <c r="J240" i="16"/>
  <c r="H240" i="16" s="1"/>
  <c r="J252" i="16"/>
  <c r="H252" i="16" s="1"/>
  <c r="J266" i="16"/>
  <c r="H269" i="16"/>
  <c r="D20" i="17"/>
  <c r="L20" i="17"/>
  <c r="J54" i="17"/>
  <c r="J76" i="17"/>
  <c r="J120" i="17"/>
  <c r="H120" i="17" s="1"/>
  <c r="J152" i="17"/>
  <c r="H152" i="17" s="1"/>
  <c r="J178" i="17"/>
  <c r="H178" i="17" s="1"/>
  <c r="L272" i="17"/>
  <c r="C275" i="18"/>
  <c r="C274" i="18" s="1"/>
  <c r="G273" i="18"/>
  <c r="E174" i="18"/>
  <c r="E52" i="18" s="1"/>
  <c r="E51" i="18" s="1"/>
  <c r="J211" i="18"/>
  <c r="J181" i="18" s="1"/>
  <c r="K272" i="18"/>
  <c r="C266" i="18"/>
  <c r="H266" i="18"/>
  <c r="I265" i="18"/>
  <c r="H265" i="18" s="1"/>
  <c r="F272" i="18"/>
  <c r="H152" i="19"/>
  <c r="H232" i="19"/>
  <c r="H265" i="19"/>
  <c r="F75" i="20"/>
  <c r="C178" i="20"/>
  <c r="H188" i="17"/>
  <c r="H212" i="17"/>
  <c r="D252" i="17"/>
  <c r="C252" i="17" s="1"/>
  <c r="F20" i="18"/>
  <c r="J20" i="18"/>
  <c r="H20" i="18" s="1"/>
  <c r="H21" i="18"/>
  <c r="H55" i="18"/>
  <c r="D161" i="18"/>
  <c r="H161" i="18"/>
  <c r="H175" i="18"/>
  <c r="H179" i="18"/>
  <c r="H183" i="18"/>
  <c r="D187" i="18"/>
  <c r="D211" i="18"/>
  <c r="H219" i="18"/>
  <c r="H233" i="18"/>
  <c r="H241" i="18"/>
  <c r="H253" i="18"/>
  <c r="D265" i="18"/>
  <c r="C265" i="18" s="1"/>
  <c r="H267" i="18"/>
  <c r="H269" i="18"/>
  <c r="L273" i="18"/>
  <c r="D20" i="19"/>
  <c r="L20" i="19"/>
  <c r="F26" i="19"/>
  <c r="D54" i="19"/>
  <c r="H54" i="19"/>
  <c r="D76" i="19"/>
  <c r="H108" i="19"/>
  <c r="D120" i="19"/>
  <c r="C120" i="19" s="1"/>
  <c r="D152" i="19"/>
  <c r="C152" i="19" s="1"/>
  <c r="D160" i="19"/>
  <c r="H162" i="19"/>
  <c r="D178" i="19"/>
  <c r="C178" i="19" s="1"/>
  <c r="D182" i="19"/>
  <c r="H188" i="19"/>
  <c r="D212" i="19"/>
  <c r="H212" i="19"/>
  <c r="D232" i="19"/>
  <c r="C232" i="19" s="1"/>
  <c r="D240" i="19"/>
  <c r="C240" i="19" s="1"/>
  <c r="H252" i="19"/>
  <c r="D266" i="19"/>
  <c r="H266" i="19"/>
  <c r="J20" i="20"/>
  <c r="H21" i="20"/>
  <c r="K26" i="20"/>
  <c r="D53" i="20"/>
  <c r="H55" i="20"/>
  <c r="H77" i="20"/>
  <c r="D83" i="20"/>
  <c r="D75" i="20" s="1"/>
  <c r="H121" i="20"/>
  <c r="H153" i="20"/>
  <c r="D161" i="20"/>
  <c r="H175" i="20"/>
  <c r="H179" i="20"/>
  <c r="H183" i="20"/>
  <c r="D187" i="20"/>
  <c r="D211" i="20"/>
  <c r="H219" i="20"/>
  <c r="H233" i="20"/>
  <c r="H241" i="20"/>
  <c r="H253" i="20"/>
  <c r="D265" i="20"/>
  <c r="H267" i="20"/>
  <c r="H269" i="20"/>
  <c r="D20" i="21"/>
  <c r="L20" i="21"/>
  <c r="G75" i="21"/>
  <c r="G52" i="21" s="1"/>
  <c r="G51" i="21" s="1"/>
  <c r="C77" i="21"/>
  <c r="I75" i="21"/>
  <c r="H160" i="21"/>
  <c r="H182" i="21"/>
  <c r="H187" i="21"/>
  <c r="C212" i="21"/>
  <c r="F211" i="21"/>
  <c r="F181" i="21" s="1"/>
  <c r="C232" i="21"/>
  <c r="H232" i="21"/>
  <c r="C240" i="21"/>
  <c r="H240" i="21"/>
  <c r="F52" i="22"/>
  <c r="F51" i="22" s="1"/>
  <c r="F50" i="22" s="1"/>
  <c r="H83" i="22"/>
  <c r="G174" i="22"/>
  <c r="G52" i="22" s="1"/>
  <c r="K174" i="22"/>
  <c r="K52" i="22" s="1"/>
  <c r="K51" i="22" s="1"/>
  <c r="K50" i="22" s="1"/>
  <c r="H178" i="22"/>
  <c r="K181" i="22"/>
  <c r="H187" i="22"/>
  <c r="I182" i="22"/>
  <c r="G211" i="22"/>
  <c r="G181" i="22" s="1"/>
  <c r="K211" i="22"/>
  <c r="H240" i="22"/>
  <c r="C26" i="18"/>
  <c r="C45" i="18"/>
  <c r="C252" i="18"/>
  <c r="E275" i="18"/>
  <c r="E274" i="18" s="1"/>
  <c r="I275" i="18"/>
  <c r="I274" i="18" s="1"/>
  <c r="I20" i="19"/>
  <c r="C21" i="19"/>
  <c r="C275" i="19" s="1"/>
  <c r="C274" i="19" s="1"/>
  <c r="H26" i="19"/>
  <c r="H45" i="19"/>
  <c r="G275" i="19"/>
  <c r="G274" i="19" s="1"/>
  <c r="K275" i="19"/>
  <c r="K274" i="19" s="1"/>
  <c r="G20" i="20"/>
  <c r="C26" i="20"/>
  <c r="C45" i="20"/>
  <c r="E275" i="20"/>
  <c r="E274" i="20" s="1"/>
  <c r="I275" i="20"/>
  <c r="I274" i="20" s="1"/>
  <c r="E20" i="21"/>
  <c r="C21" i="21"/>
  <c r="C275" i="21" s="1"/>
  <c r="C274" i="21" s="1"/>
  <c r="H43" i="21"/>
  <c r="C55" i="21"/>
  <c r="C67" i="21"/>
  <c r="H67" i="21"/>
  <c r="K181" i="21"/>
  <c r="H252" i="21"/>
  <c r="H53" i="22"/>
  <c r="L174" i="22"/>
  <c r="L211" i="22"/>
  <c r="L181" i="22" s="1"/>
  <c r="C178" i="21"/>
  <c r="I211" i="21"/>
  <c r="G272" i="21"/>
  <c r="H161" i="22"/>
  <c r="I160" i="22"/>
  <c r="H160" i="22" s="1"/>
  <c r="H274" i="22"/>
  <c r="E187" i="17"/>
  <c r="E20" i="18"/>
  <c r="E178" i="18"/>
  <c r="C178" i="18" s="1"/>
  <c r="E212" i="18"/>
  <c r="E211" i="18" s="1"/>
  <c r="E181" i="18" s="1"/>
  <c r="E83" i="19"/>
  <c r="E75" i="19" s="1"/>
  <c r="E52" i="19" s="1"/>
  <c r="E161" i="19"/>
  <c r="E160" i="19" s="1"/>
  <c r="E187" i="19"/>
  <c r="E182" i="19" s="1"/>
  <c r="E181" i="19" s="1"/>
  <c r="E20" i="20"/>
  <c r="E54" i="20"/>
  <c r="E53" i="20" s="1"/>
  <c r="E76" i="20"/>
  <c r="E120" i="20"/>
  <c r="C120" i="20" s="1"/>
  <c r="E152" i="20"/>
  <c r="C152" i="20" s="1"/>
  <c r="E174" i="20"/>
  <c r="C174" i="20" s="1"/>
  <c r="E178" i="20"/>
  <c r="E182" i="20"/>
  <c r="E212" i="20"/>
  <c r="E232" i="20"/>
  <c r="C232" i="20" s="1"/>
  <c r="E240" i="20"/>
  <c r="C240" i="20" s="1"/>
  <c r="E252" i="20"/>
  <c r="C252" i="20" s="1"/>
  <c r="E266" i="20"/>
  <c r="E265" i="20" s="1"/>
  <c r="C269" i="20"/>
  <c r="C275" i="20" s="1"/>
  <c r="C274" i="20" s="1"/>
  <c r="G20" i="21"/>
  <c r="K20" i="21"/>
  <c r="D53" i="21"/>
  <c r="C69" i="21"/>
  <c r="C76" i="21"/>
  <c r="H83" i="21"/>
  <c r="E211" i="21"/>
  <c r="C266" i="21"/>
  <c r="H266" i="21"/>
  <c r="I265" i="21"/>
  <c r="H265" i="21" s="1"/>
  <c r="L52" i="22"/>
  <c r="F75" i="22"/>
  <c r="F272" i="22" s="1"/>
  <c r="H152" i="22"/>
  <c r="H174" i="22"/>
  <c r="K272" i="22"/>
  <c r="H55" i="21"/>
  <c r="H77" i="21"/>
  <c r="D83" i="21"/>
  <c r="H121" i="21"/>
  <c r="H153" i="21"/>
  <c r="D161" i="21"/>
  <c r="H161" i="21"/>
  <c r="H175" i="21"/>
  <c r="H179" i="21"/>
  <c r="H183" i="21"/>
  <c r="D187" i="21"/>
  <c r="D211" i="21"/>
  <c r="H219" i="21"/>
  <c r="H233" i="21"/>
  <c r="H241" i="21"/>
  <c r="H253" i="21"/>
  <c r="D265" i="21"/>
  <c r="C265" i="21" s="1"/>
  <c r="H267" i="21"/>
  <c r="H269" i="21"/>
  <c r="D20" i="22"/>
  <c r="L20" i="22"/>
  <c r="F26" i="22"/>
  <c r="D54" i="22"/>
  <c r="H54" i="22"/>
  <c r="D76" i="22"/>
  <c r="H76" i="22"/>
  <c r="H108" i="22"/>
  <c r="D120" i="22"/>
  <c r="C120" i="22" s="1"/>
  <c r="D152" i="22"/>
  <c r="C152" i="22" s="1"/>
  <c r="D160" i="22"/>
  <c r="H162" i="22"/>
  <c r="D178" i="22"/>
  <c r="C178" i="22" s="1"/>
  <c r="D182" i="22"/>
  <c r="H188" i="22"/>
  <c r="D212" i="22"/>
  <c r="H212" i="22"/>
  <c r="D232" i="22"/>
  <c r="C232" i="22" s="1"/>
  <c r="D240" i="22"/>
  <c r="C240" i="22" s="1"/>
  <c r="D252" i="22"/>
  <c r="C252" i="22" s="1"/>
  <c r="H252" i="22"/>
  <c r="D266" i="22"/>
  <c r="H266" i="22"/>
  <c r="F20" i="23"/>
  <c r="J20" i="23"/>
  <c r="H21" i="23"/>
  <c r="K26" i="23"/>
  <c r="D53" i="23"/>
  <c r="E67" i="23"/>
  <c r="C67" i="23" s="1"/>
  <c r="J75" i="23"/>
  <c r="J52" i="23" s="1"/>
  <c r="J51" i="23" s="1"/>
  <c r="H120" i="23"/>
  <c r="H160" i="23"/>
  <c r="H187" i="23"/>
  <c r="E52" i="24"/>
  <c r="C152" i="24"/>
  <c r="C161" i="24"/>
  <c r="D160" i="24"/>
  <c r="C160" i="24" s="1"/>
  <c r="C174" i="24"/>
  <c r="C178" i="24"/>
  <c r="F181" i="24"/>
  <c r="K181" i="24"/>
  <c r="C187" i="24"/>
  <c r="D182" i="24"/>
  <c r="L181" i="24"/>
  <c r="E272" i="24"/>
  <c r="I20" i="22"/>
  <c r="H20" i="22" s="1"/>
  <c r="C21" i="22"/>
  <c r="C275" i="22" s="1"/>
  <c r="C274" i="22" s="1"/>
  <c r="H26" i="22"/>
  <c r="H45" i="22"/>
  <c r="G275" i="22"/>
  <c r="G274" i="22" s="1"/>
  <c r="K275" i="22"/>
  <c r="K274" i="22" s="1"/>
  <c r="G20" i="23"/>
  <c r="H55" i="23"/>
  <c r="F75" i="23"/>
  <c r="F272" i="23" s="1"/>
  <c r="K52" i="24"/>
  <c r="H161" i="24"/>
  <c r="I160" i="24"/>
  <c r="H160" i="24" s="1"/>
  <c r="H187" i="24"/>
  <c r="I182" i="24"/>
  <c r="C265" i="24"/>
  <c r="K272" i="24"/>
  <c r="H266" i="23"/>
  <c r="I265" i="23"/>
  <c r="H265" i="23" s="1"/>
  <c r="C26" i="24"/>
  <c r="F20" i="24"/>
  <c r="E54" i="21"/>
  <c r="E53" i="21" s="1"/>
  <c r="E120" i="21"/>
  <c r="E75" i="21" s="1"/>
  <c r="E152" i="21"/>
  <c r="C152" i="21" s="1"/>
  <c r="E174" i="21"/>
  <c r="C174" i="21" s="1"/>
  <c r="E178" i="21"/>
  <c r="E182" i="21"/>
  <c r="E83" i="22"/>
  <c r="E75" i="22" s="1"/>
  <c r="E161" i="22"/>
  <c r="E160" i="22" s="1"/>
  <c r="E187" i="22"/>
  <c r="E182" i="22" s="1"/>
  <c r="E181" i="22" s="1"/>
  <c r="E20" i="23"/>
  <c r="I20" i="23"/>
  <c r="C21" i="23"/>
  <c r="C275" i="23" s="1"/>
  <c r="C274" i="23" s="1"/>
  <c r="E54" i="23"/>
  <c r="C54" i="23" s="1"/>
  <c r="I67" i="23"/>
  <c r="H67" i="23" s="1"/>
  <c r="H76" i="23"/>
  <c r="I75" i="23"/>
  <c r="L272" i="23"/>
  <c r="I53" i="24"/>
  <c r="L51" i="24"/>
  <c r="L50" i="24" s="1"/>
  <c r="G211" i="24"/>
  <c r="G181" i="24" s="1"/>
  <c r="H77" i="23"/>
  <c r="H121" i="23"/>
  <c r="H153" i="23"/>
  <c r="D161" i="23"/>
  <c r="H161" i="23"/>
  <c r="H175" i="23"/>
  <c r="H179" i="23"/>
  <c r="H183" i="23"/>
  <c r="D187" i="23"/>
  <c r="D211" i="23"/>
  <c r="D265" i="23"/>
  <c r="H267" i="23"/>
  <c r="H269" i="23"/>
  <c r="D20" i="24"/>
  <c r="L20" i="24"/>
  <c r="H54" i="24"/>
  <c r="F67" i="24"/>
  <c r="J67" i="24"/>
  <c r="J53" i="24" s="1"/>
  <c r="H68" i="24"/>
  <c r="C76" i="24"/>
  <c r="C162" i="24"/>
  <c r="C188" i="24"/>
  <c r="C212" i="24"/>
  <c r="C252" i="24"/>
  <c r="C266" i="24"/>
  <c r="D272" i="27"/>
  <c r="K181" i="28"/>
  <c r="K51" i="28" s="1"/>
  <c r="K272" i="28"/>
  <c r="C252" i="23"/>
  <c r="C21" i="24"/>
  <c r="H26" i="24"/>
  <c r="D174" i="26"/>
  <c r="C178" i="26"/>
  <c r="C53" i="27"/>
  <c r="D52" i="27"/>
  <c r="G272" i="28"/>
  <c r="C252" i="28"/>
  <c r="L272" i="28"/>
  <c r="L181" i="28"/>
  <c r="L51" i="28" s="1"/>
  <c r="L50" i="28" s="1"/>
  <c r="H55" i="24"/>
  <c r="C77" i="24"/>
  <c r="C153" i="24"/>
  <c r="C175" i="24"/>
  <c r="C179" i="24"/>
  <c r="C183" i="24"/>
  <c r="C219" i="24"/>
  <c r="C233" i="24"/>
  <c r="C241" i="24"/>
  <c r="C253" i="24"/>
  <c r="C267" i="24"/>
  <c r="C269" i="24"/>
  <c r="L273" i="27"/>
  <c r="J51" i="27"/>
  <c r="H174" i="27"/>
  <c r="K272" i="27"/>
  <c r="H252" i="28"/>
  <c r="J273" i="28"/>
  <c r="J50" i="28"/>
  <c r="E76" i="23"/>
  <c r="E120" i="23"/>
  <c r="C120" i="23" s="1"/>
  <c r="E152" i="23"/>
  <c r="C152" i="23" s="1"/>
  <c r="E178" i="23"/>
  <c r="E174" i="23" s="1"/>
  <c r="C174" i="23" s="1"/>
  <c r="E182" i="23"/>
  <c r="E181" i="23" s="1"/>
  <c r="E266" i="23"/>
  <c r="E265" i="23" s="1"/>
  <c r="G20" i="24"/>
  <c r="K20" i="24"/>
  <c r="H20" i="24" s="1"/>
  <c r="J76" i="24"/>
  <c r="J120" i="24"/>
  <c r="H120" i="24" s="1"/>
  <c r="J152" i="24"/>
  <c r="H152" i="24" s="1"/>
  <c r="J174" i="24"/>
  <c r="H174" i="24" s="1"/>
  <c r="J178" i="24"/>
  <c r="H178" i="24" s="1"/>
  <c r="J182" i="24"/>
  <c r="J212" i="24"/>
  <c r="J232" i="24"/>
  <c r="H232" i="24" s="1"/>
  <c r="J240" i="24"/>
  <c r="H240" i="24" s="1"/>
  <c r="J252" i="24"/>
  <c r="H252" i="24" s="1"/>
  <c r="J266" i="24"/>
  <c r="H269" i="24"/>
  <c r="G272" i="25"/>
  <c r="H20" i="26"/>
  <c r="G51" i="28"/>
  <c r="G50" i="28" s="1"/>
  <c r="C26" i="25"/>
  <c r="C45" i="25"/>
  <c r="K182" i="25"/>
  <c r="K181" i="25" s="1"/>
  <c r="C21" i="26"/>
  <c r="H26" i="26"/>
  <c r="C179" i="26"/>
  <c r="C269" i="26"/>
  <c r="G273" i="26"/>
  <c r="C26" i="27"/>
  <c r="C45" i="27"/>
  <c r="C54" i="27"/>
  <c r="C21" i="28"/>
  <c r="C275" i="28" s="1"/>
  <c r="C274" i="28" s="1"/>
  <c r="H26" i="28"/>
  <c r="E50" i="28"/>
  <c r="I54" i="28"/>
  <c r="C253" i="28"/>
  <c r="I266" i="28"/>
  <c r="G20" i="29"/>
  <c r="K20" i="29"/>
  <c r="J50" i="29"/>
  <c r="J273" i="29"/>
  <c r="E272" i="29"/>
  <c r="J272" i="29"/>
  <c r="L273" i="30"/>
  <c r="C240" i="30"/>
  <c r="E211" i="30"/>
  <c r="E181" i="30" s="1"/>
  <c r="K52" i="31"/>
  <c r="K51" i="31" s="1"/>
  <c r="K50" i="31" s="1"/>
  <c r="H53" i="31"/>
  <c r="F75" i="31"/>
  <c r="F52" i="31" s="1"/>
  <c r="F51" i="31" s="1"/>
  <c r="F50" i="31" s="1"/>
  <c r="C83" i="31"/>
  <c r="H21" i="26"/>
  <c r="H275" i="26" s="1"/>
  <c r="H274" i="26" s="1"/>
  <c r="L275" i="26"/>
  <c r="L274" i="26" s="1"/>
  <c r="F275" i="27"/>
  <c r="F274" i="27" s="1"/>
  <c r="J275" i="27"/>
  <c r="J274" i="27" s="1"/>
  <c r="D265" i="28"/>
  <c r="C265" i="28" s="1"/>
  <c r="D20" i="29"/>
  <c r="L20" i="29"/>
  <c r="F26" i="29"/>
  <c r="G273" i="29"/>
  <c r="C160" i="30"/>
  <c r="H182" i="30"/>
  <c r="J181" i="30"/>
  <c r="J51" i="30" s="1"/>
  <c r="G52" i="31"/>
  <c r="H76" i="31"/>
  <c r="C21" i="25"/>
  <c r="C275" i="25" s="1"/>
  <c r="C274" i="25" s="1"/>
  <c r="H26" i="25"/>
  <c r="H45" i="25"/>
  <c r="C269" i="27"/>
  <c r="C26" i="28"/>
  <c r="I20" i="29"/>
  <c r="C21" i="29"/>
  <c r="H26" i="29"/>
  <c r="H45" i="29"/>
  <c r="E50" i="29"/>
  <c r="L272" i="29"/>
  <c r="F273" i="30"/>
  <c r="C178" i="30"/>
  <c r="E174" i="30"/>
  <c r="C174" i="30" s="1"/>
  <c r="J272" i="30"/>
  <c r="G181" i="31"/>
  <c r="C53" i="29"/>
  <c r="D52" i="29"/>
  <c r="D272" i="29"/>
  <c r="F272" i="30"/>
  <c r="I53" i="29"/>
  <c r="C54" i="29"/>
  <c r="I187" i="29"/>
  <c r="C21" i="30"/>
  <c r="H26" i="30"/>
  <c r="H45" i="30"/>
  <c r="I160" i="30"/>
  <c r="K161" i="30"/>
  <c r="K160" i="30" s="1"/>
  <c r="K52" i="30" s="1"/>
  <c r="K51" i="30" s="1"/>
  <c r="K50" i="30" s="1"/>
  <c r="I178" i="30"/>
  <c r="I240" i="30"/>
  <c r="C269" i="30"/>
  <c r="I83" i="31"/>
  <c r="H83" i="31" s="1"/>
  <c r="H138" i="31"/>
  <c r="E161" i="31"/>
  <c r="E160" i="31" s="1"/>
  <c r="C160" i="31" s="1"/>
  <c r="J161" i="31"/>
  <c r="J160" i="31" s="1"/>
  <c r="J272" i="31" s="1"/>
  <c r="D174" i="31"/>
  <c r="L174" i="31"/>
  <c r="C179" i="31"/>
  <c r="J181" i="31"/>
  <c r="H199" i="31"/>
  <c r="C212" i="31"/>
  <c r="D211" i="31"/>
  <c r="C211" i="31" s="1"/>
  <c r="H219" i="31"/>
  <c r="C232" i="31"/>
  <c r="H233" i="31"/>
  <c r="C266" i="31"/>
  <c r="D265" i="31"/>
  <c r="C265" i="31" s="1"/>
  <c r="H274" i="31"/>
  <c r="G75" i="32"/>
  <c r="G272" i="32" s="1"/>
  <c r="J75" i="32"/>
  <c r="C91" i="32"/>
  <c r="D83" i="32"/>
  <c r="C83" i="32" s="1"/>
  <c r="H152" i="32"/>
  <c r="H178" i="32"/>
  <c r="J174" i="32"/>
  <c r="D187" i="30"/>
  <c r="D76" i="31"/>
  <c r="D120" i="31"/>
  <c r="C120" i="31" s="1"/>
  <c r="H134" i="31"/>
  <c r="C153" i="31"/>
  <c r="L160" i="31"/>
  <c r="L52" i="31" s="1"/>
  <c r="L51" i="31" s="1"/>
  <c r="L50" i="31" s="1"/>
  <c r="E174" i="31"/>
  <c r="E52" i="31" s="1"/>
  <c r="E51" i="31" s="1"/>
  <c r="I178" i="31"/>
  <c r="H178" i="31" s="1"/>
  <c r="C187" i="31"/>
  <c r="I212" i="31"/>
  <c r="H232" i="31"/>
  <c r="H265" i="31"/>
  <c r="K272" i="31"/>
  <c r="H26" i="32"/>
  <c r="K20" i="32"/>
  <c r="K75" i="32"/>
  <c r="K272" i="32" s="1"/>
  <c r="F75" i="32"/>
  <c r="F52" i="32" s="1"/>
  <c r="H120" i="32"/>
  <c r="C269" i="29"/>
  <c r="C272" i="29" s="1"/>
  <c r="C26" i="30"/>
  <c r="C21" i="31"/>
  <c r="C275" i="31" s="1"/>
  <c r="I152" i="31"/>
  <c r="H152" i="31" s="1"/>
  <c r="C161" i="31"/>
  <c r="H166" i="31"/>
  <c r="H240" i="31"/>
  <c r="G272" i="31"/>
  <c r="H54" i="32"/>
  <c r="I53" i="32"/>
  <c r="H83" i="32"/>
  <c r="H161" i="32"/>
  <c r="L160" i="32"/>
  <c r="H160" i="31"/>
  <c r="D181" i="31"/>
  <c r="C181" i="31" s="1"/>
  <c r="I187" i="31"/>
  <c r="H187" i="31" s="1"/>
  <c r="H188" i="31"/>
  <c r="F272" i="31"/>
  <c r="C274" i="31"/>
  <c r="G52" i="32"/>
  <c r="G51" i="32" s="1"/>
  <c r="G50" i="32" s="1"/>
  <c r="H76" i="32"/>
  <c r="I75" i="32"/>
  <c r="H174" i="32"/>
  <c r="H252" i="31"/>
  <c r="H266" i="31"/>
  <c r="F20" i="32"/>
  <c r="J20" i="32"/>
  <c r="H21" i="32"/>
  <c r="H275" i="32" s="1"/>
  <c r="H274" i="32" s="1"/>
  <c r="H55" i="32"/>
  <c r="H77" i="32"/>
  <c r="C147" i="32"/>
  <c r="C175" i="32"/>
  <c r="H175" i="32"/>
  <c r="D187" i="32"/>
  <c r="H188" i="32"/>
  <c r="L187" i="32"/>
  <c r="L182" i="32" s="1"/>
  <c r="L181" i="32" s="1"/>
  <c r="C245" i="32"/>
  <c r="C252" i="32"/>
  <c r="H54" i="33"/>
  <c r="H183" i="32"/>
  <c r="I182" i="32"/>
  <c r="H187" i="32"/>
  <c r="H219" i="32"/>
  <c r="I212" i="32"/>
  <c r="H233" i="32"/>
  <c r="I232" i="32"/>
  <c r="H232" i="32" s="1"/>
  <c r="D152" i="32"/>
  <c r="C152" i="32" s="1"/>
  <c r="C161" i="32"/>
  <c r="H162" i="32"/>
  <c r="D178" i="32"/>
  <c r="E182" i="32"/>
  <c r="C241" i="32"/>
  <c r="H241" i="32"/>
  <c r="I240" i="32"/>
  <c r="H240" i="32" s="1"/>
  <c r="C266" i="32"/>
  <c r="E265" i="32"/>
  <c r="C265" i="32" s="1"/>
  <c r="F20" i="33"/>
  <c r="C26" i="33"/>
  <c r="L52" i="33"/>
  <c r="L51" i="33" s="1"/>
  <c r="L50" i="33" s="1"/>
  <c r="E20" i="32"/>
  <c r="C20" i="32" s="1"/>
  <c r="I20" i="32"/>
  <c r="H20" i="32" s="1"/>
  <c r="C21" i="32"/>
  <c r="C275" i="32" s="1"/>
  <c r="C274" i="32" s="1"/>
  <c r="E54" i="32"/>
  <c r="E76" i="32"/>
  <c r="J160" i="32"/>
  <c r="H160" i="32" s="1"/>
  <c r="C171" i="32"/>
  <c r="F182" i="32"/>
  <c r="F212" i="32"/>
  <c r="C227" i="32"/>
  <c r="E240" i="32"/>
  <c r="H76" i="33"/>
  <c r="I252" i="32"/>
  <c r="H252" i="32" s="1"/>
  <c r="I266" i="32"/>
  <c r="G20" i="33"/>
  <c r="K20" i="33"/>
  <c r="I53" i="33"/>
  <c r="I83" i="33"/>
  <c r="H83" i="33" s="1"/>
  <c r="F120" i="33"/>
  <c r="K120" i="33"/>
  <c r="K75" i="33" s="1"/>
  <c r="C134" i="33"/>
  <c r="H153" i="33"/>
  <c r="J152" i="33"/>
  <c r="H152" i="33" s="1"/>
  <c r="C166" i="33"/>
  <c r="H175" i="33"/>
  <c r="G181" i="33"/>
  <c r="E181" i="33"/>
  <c r="H187" i="33"/>
  <c r="I182" i="33"/>
  <c r="C265" i="33"/>
  <c r="D20" i="33"/>
  <c r="L20" i="33"/>
  <c r="D54" i="33"/>
  <c r="D76" i="33"/>
  <c r="C114" i="33"/>
  <c r="G120" i="33"/>
  <c r="G75" i="33" s="1"/>
  <c r="H131" i="33"/>
  <c r="C152" i="33"/>
  <c r="D161" i="33"/>
  <c r="C162" i="33"/>
  <c r="H162" i="33"/>
  <c r="F174" i="33"/>
  <c r="C175" i="33"/>
  <c r="C211" i="33"/>
  <c r="F211" i="33"/>
  <c r="K211" i="33"/>
  <c r="K181" i="33" s="1"/>
  <c r="C232" i="33"/>
  <c r="C240" i="33"/>
  <c r="L272" i="33"/>
  <c r="C26" i="34"/>
  <c r="F20" i="34"/>
  <c r="H99" i="33"/>
  <c r="C108" i="33"/>
  <c r="C126" i="33"/>
  <c r="H147" i="33"/>
  <c r="H161" i="33"/>
  <c r="C174" i="33"/>
  <c r="H121" i="33"/>
  <c r="J120" i="33"/>
  <c r="J75" i="33" s="1"/>
  <c r="F181" i="33"/>
  <c r="C187" i="33"/>
  <c r="D182" i="33"/>
  <c r="C188" i="33"/>
  <c r="C212" i="33"/>
  <c r="C252" i="33"/>
  <c r="C266" i="33"/>
  <c r="E20" i="34"/>
  <c r="I20" i="34"/>
  <c r="C21" i="34"/>
  <c r="C31" i="34"/>
  <c r="H58" i="34"/>
  <c r="H161" i="34"/>
  <c r="H178" i="34"/>
  <c r="G181" i="34"/>
  <c r="G51" i="34" s="1"/>
  <c r="G272" i="34"/>
  <c r="E272" i="34"/>
  <c r="D54" i="34"/>
  <c r="C55" i="34"/>
  <c r="C76" i="34"/>
  <c r="D75" i="34"/>
  <c r="C75" i="34" s="1"/>
  <c r="C120" i="34"/>
  <c r="C266" i="34"/>
  <c r="D265" i="34"/>
  <c r="C265" i="34" s="1"/>
  <c r="H274" i="34"/>
  <c r="C179" i="33"/>
  <c r="C183" i="33"/>
  <c r="C219" i="33"/>
  <c r="C233" i="33"/>
  <c r="C241" i="33"/>
  <c r="C253" i="33"/>
  <c r="C267" i="33"/>
  <c r="C269" i="33"/>
  <c r="C275" i="33" s="1"/>
  <c r="C274" i="33" s="1"/>
  <c r="H54" i="34"/>
  <c r="H76" i="34"/>
  <c r="C182" i="34"/>
  <c r="C232" i="34"/>
  <c r="D211" i="34"/>
  <c r="C211" i="34" s="1"/>
  <c r="K272" i="34"/>
  <c r="J178" i="33"/>
  <c r="H178" i="33" s="1"/>
  <c r="J182" i="33"/>
  <c r="J212" i="33"/>
  <c r="J232" i="33"/>
  <c r="H232" i="33" s="1"/>
  <c r="J240" i="33"/>
  <c r="H240" i="33" s="1"/>
  <c r="J252" i="33"/>
  <c r="H252" i="33" s="1"/>
  <c r="J266" i="33"/>
  <c r="H269" i="33"/>
  <c r="D20" i="34"/>
  <c r="C20" i="34" s="1"/>
  <c r="L20" i="34"/>
  <c r="H174" i="34"/>
  <c r="F272" i="34"/>
  <c r="C77" i="34"/>
  <c r="I120" i="34"/>
  <c r="H120" i="34" s="1"/>
  <c r="C121" i="34"/>
  <c r="I152" i="34"/>
  <c r="H152" i="34" s="1"/>
  <c r="C153" i="34"/>
  <c r="I160" i="34"/>
  <c r="C161" i="34"/>
  <c r="C175" i="34"/>
  <c r="C179" i="34"/>
  <c r="C183" i="34"/>
  <c r="I232" i="34"/>
  <c r="C233" i="34"/>
  <c r="I240" i="34"/>
  <c r="H240" i="34" s="1"/>
  <c r="C241" i="34"/>
  <c r="I252" i="34"/>
  <c r="H252" i="34" s="1"/>
  <c r="C253" i="34"/>
  <c r="I266" i="34"/>
  <c r="C267" i="34"/>
  <c r="C269" i="34"/>
  <c r="C188" i="34"/>
  <c r="C212" i="34"/>
  <c r="J187" i="34"/>
  <c r="J211" i="34"/>
  <c r="E50" i="34" l="1"/>
  <c r="E273" i="34"/>
  <c r="K50" i="34"/>
  <c r="K273" i="34"/>
  <c r="H160" i="34"/>
  <c r="L181" i="34"/>
  <c r="L51" i="34" s="1"/>
  <c r="H53" i="34"/>
  <c r="H26" i="34"/>
  <c r="K20" i="34"/>
  <c r="H20" i="34" s="1"/>
  <c r="F51" i="34"/>
  <c r="E272" i="33"/>
  <c r="E52" i="33"/>
  <c r="C120" i="33"/>
  <c r="J174" i="33"/>
  <c r="H174" i="33" s="1"/>
  <c r="H20" i="33"/>
  <c r="H120" i="33"/>
  <c r="H75" i="32"/>
  <c r="L52" i="32"/>
  <c r="L51" i="32" s="1"/>
  <c r="L272" i="31"/>
  <c r="G51" i="31"/>
  <c r="G50" i="31" s="1"/>
  <c r="C26" i="31"/>
  <c r="F20" i="31"/>
  <c r="C20" i="31" s="1"/>
  <c r="C54" i="31"/>
  <c r="D53" i="31"/>
  <c r="C53" i="31" s="1"/>
  <c r="K273" i="31"/>
  <c r="F273" i="31"/>
  <c r="C211" i="30"/>
  <c r="C76" i="30"/>
  <c r="H76" i="30"/>
  <c r="I75" i="30"/>
  <c r="H75" i="30" s="1"/>
  <c r="C53" i="30"/>
  <c r="D52" i="30"/>
  <c r="E272" i="30"/>
  <c r="H161" i="29"/>
  <c r="I160" i="29"/>
  <c r="H160" i="29" s="1"/>
  <c r="H178" i="29"/>
  <c r="I174" i="29"/>
  <c r="H174" i="29" s="1"/>
  <c r="C266" i="29"/>
  <c r="D265" i="29"/>
  <c r="C152" i="28"/>
  <c r="D75" i="28"/>
  <c r="C75" i="28" s="1"/>
  <c r="F272" i="28"/>
  <c r="C211" i="28"/>
  <c r="F51" i="28"/>
  <c r="H275" i="28"/>
  <c r="H274" i="28" s="1"/>
  <c r="C161" i="28"/>
  <c r="D160" i="28"/>
  <c r="H76" i="28"/>
  <c r="I75" i="28"/>
  <c r="H75" i="28" s="1"/>
  <c r="C53" i="28"/>
  <c r="H120" i="27"/>
  <c r="I75" i="27"/>
  <c r="K273" i="27"/>
  <c r="G273" i="27"/>
  <c r="C174" i="27"/>
  <c r="C272" i="27" s="1"/>
  <c r="E52" i="27"/>
  <c r="E51" i="27" s="1"/>
  <c r="H152" i="26"/>
  <c r="I75" i="26"/>
  <c r="C211" i="26"/>
  <c r="D181" i="26"/>
  <c r="C181" i="26" s="1"/>
  <c r="L50" i="25"/>
  <c r="L273" i="25"/>
  <c r="F273" i="25"/>
  <c r="F20" i="25"/>
  <c r="C20" i="25" s="1"/>
  <c r="G273" i="25"/>
  <c r="H152" i="25"/>
  <c r="J75" i="25"/>
  <c r="H54" i="25"/>
  <c r="I53" i="25"/>
  <c r="C265" i="25"/>
  <c r="D181" i="25"/>
  <c r="C181" i="25" s="1"/>
  <c r="C54" i="25"/>
  <c r="D53" i="25"/>
  <c r="H178" i="25"/>
  <c r="I174" i="25"/>
  <c r="D75" i="24"/>
  <c r="C75" i="24" s="1"/>
  <c r="G51" i="24"/>
  <c r="G273" i="24" s="1"/>
  <c r="E51" i="24"/>
  <c r="I272" i="24"/>
  <c r="C275" i="24"/>
  <c r="C274" i="24" s="1"/>
  <c r="C211" i="24"/>
  <c r="C20" i="23"/>
  <c r="G272" i="23"/>
  <c r="H83" i="23"/>
  <c r="L181" i="23"/>
  <c r="L52" i="23"/>
  <c r="G52" i="23"/>
  <c r="G181" i="23"/>
  <c r="F181" i="23"/>
  <c r="K272" i="23"/>
  <c r="C211" i="23"/>
  <c r="C212" i="23"/>
  <c r="L51" i="23"/>
  <c r="C178" i="23"/>
  <c r="K52" i="23"/>
  <c r="K51" i="23" s="1"/>
  <c r="K50" i="23" s="1"/>
  <c r="I211" i="23"/>
  <c r="H211" i="23" s="1"/>
  <c r="H240" i="23"/>
  <c r="H212" i="23"/>
  <c r="G272" i="22"/>
  <c r="H211" i="22"/>
  <c r="C187" i="22"/>
  <c r="E52" i="22"/>
  <c r="E51" i="22" s="1"/>
  <c r="D174" i="22"/>
  <c r="L272" i="22"/>
  <c r="J52" i="22"/>
  <c r="J51" i="22" s="1"/>
  <c r="K52" i="21"/>
  <c r="K51" i="21" s="1"/>
  <c r="K50" i="21" s="1"/>
  <c r="K272" i="21"/>
  <c r="G50" i="21"/>
  <c r="G273" i="21"/>
  <c r="L52" i="21"/>
  <c r="L51" i="21" s="1"/>
  <c r="L272" i="21"/>
  <c r="F52" i="21"/>
  <c r="C253" i="21"/>
  <c r="D252" i="21"/>
  <c r="C252" i="21" s="1"/>
  <c r="C26" i="21"/>
  <c r="F20" i="21"/>
  <c r="C211" i="21"/>
  <c r="J211" i="21"/>
  <c r="J181" i="21" s="1"/>
  <c r="C20" i="21"/>
  <c r="H275" i="21"/>
  <c r="H274" i="21" s="1"/>
  <c r="C83" i="21"/>
  <c r="H120" i="21"/>
  <c r="H75" i="21"/>
  <c r="J52" i="21"/>
  <c r="H20" i="21"/>
  <c r="C120" i="21"/>
  <c r="H54" i="21"/>
  <c r="E75" i="20"/>
  <c r="C75" i="20" s="1"/>
  <c r="C265" i="20"/>
  <c r="H275" i="20"/>
  <c r="H274" i="20" s="1"/>
  <c r="I211" i="20"/>
  <c r="F52" i="20"/>
  <c r="F51" i="20" s="1"/>
  <c r="F273" i="20" s="1"/>
  <c r="J181" i="20"/>
  <c r="C76" i="20"/>
  <c r="H83" i="20"/>
  <c r="L52" i="20"/>
  <c r="L51" i="20" s="1"/>
  <c r="J75" i="20"/>
  <c r="J52" i="20" s="1"/>
  <c r="C20" i="20"/>
  <c r="H161" i="20"/>
  <c r="C83" i="20"/>
  <c r="K272" i="20"/>
  <c r="K52" i="20"/>
  <c r="K51" i="20" s="1"/>
  <c r="K50" i="20" s="1"/>
  <c r="L75" i="20"/>
  <c r="L272" i="20" s="1"/>
  <c r="G52" i="20"/>
  <c r="G51" i="20" s="1"/>
  <c r="L50" i="19"/>
  <c r="L273" i="19"/>
  <c r="G181" i="19"/>
  <c r="G51" i="19" s="1"/>
  <c r="H20" i="19"/>
  <c r="C160" i="19"/>
  <c r="H76" i="19"/>
  <c r="H75" i="19"/>
  <c r="F272" i="19"/>
  <c r="K52" i="19"/>
  <c r="E51" i="19"/>
  <c r="D252" i="19"/>
  <c r="C252" i="19" s="1"/>
  <c r="D174" i="19"/>
  <c r="C174" i="19" s="1"/>
  <c r="J52" i="19"/>
  <c r="C187" i="19"/>
  <c r="J211" i="19"/>
  <c r="J272" i="19" s="1"/>
  <c r="C20" i="18"/>
  <c r="I272" i="18"/>
  <c r="K273" i="18"/>
  <c r="C54" i="18"/>
  <c r="D53" i="18"/>
  <c r="C53" i="18" s="1"/>
  <c r="C211" i="18"/>
  <c r="D75" i="18"/>
  <c r="C75" i="18" s="1"/>
  <c r="L50" i="17"/>
  <c r="L273" i="17"/>
  <c r="G272" i="17"/>
  <c r="C275" i="17"/>
  <c r="C274" i="17" s="1"/>
  <c r="K52" i="17"/>
  <c r="K51" i="17" s="1"/>
  <c r="K50" i="17" s="1"/>
  <c r="I182" i="17"/>
  <c r="F53" i="17"/>
  <c r="F181" i="17"/>
  <c r="C266" i="17"/>
  <c r="D265" i="17"/>
  <c r="C265" i="17" s="1"/>
  <c r="C26" i="17"/>
  <c r="F20" i="17"/>
  <c r="C20" i="17" s="1"/>
  <c r="G51" i="17"/>
  <c r="C212" i="17"/>
  <c r="D211" i="17"/>
  <c r="C211" i="17" s="1"/>
  <c r="C83" i="17"/>
  <c r="L52" i="16"/>
  <c r="L51" i="16" s="1"/>
  <c r="L272" i="16"/>
  <c r="J75" i="16"/>
  <c r="D272" i="16"/>
  <c r="C212" i="16"/>
  <c r="H83" i="16"/>
  <c r="G51" i="16"/>
  <c r="F181" i="16"/>
  <c r="F51" i="16" s="1"/>
  <c r="K53" i="16"/>
  <c r="H83" i="15"/>
  <c r="I75" i="15"/>
  <c r="C75" i="15"/>
  <c r="D52" i="15"/>
  <c r="D51" i="15" s="1"/>
  <c r="F52" i="15"/>
  <c r="F51" i="15" s="1"/>
  <c r="C54" i="15"/>
  <c r="D272" i="15"/>
  <c r="E174" i="15"/>
  <c r="E52" i="15"/>
  <c r="E51" i="15" s="1"/>
  <c r="G50" i="34"/>
  <c r="G273" i="34"/>
  <c r="K52" i="33"/>
  <c r="K51" i="33" s="1"/>
  <c r="K272" i="33"/>
  <c r="G50" i="24"/>
  <c r="E273" i="19"/>
  <c r="E50" i="19"/>
  <c r="E50" i="18"/>
  <c r="E273" i="18"/>
  <c r="L50" i="32"/>
  <c r="L273" i="32"/>
  <c r="J273" i="23"/>
  <c r="J50" i="23"/>
  <c r="E272" i="21"/>
  <c r="K50" i="28"/>
  <c r="K273" i="28"/>
  <c r="G52" i="33"/>
  <c r="G51" i="33" s="1"/>
  <c r="G272" i="33"/>
  <c r="E273" i="31"/>
  <c r="E50" i="31"/>
  <c r="J273" i="30"/>
  <c r="J50" i="30"/>
  <c r="E273" i="22"/>
  <c r="E50" i="22"/>
  <c r="G51" i="22"/>
  <c r="F50" i="20"/>
  <c r="H182" i="33"/>
  <c r="I181" i="33"/>
  <c r="C212" i="32"/>
  <c r="F211" i="32"/>
  <c r="F272" i="32" s="1"/>
  <c r="H187" i="29"/>
  <c r="I182" i="29"/>
  <c r="C52" i="29"/>
  <c r="F273" i="29"/>
  <c r="F20" i="29"/>
  <c r="C26" i="29"/>
  <c r="H266" i="24"/>
  <c r="J265" i="24"/>
  <c r="H265" i="24" s="1"/>
  <c r="D51" i="27"/>
  <c r="C52" i="27"/>
  <c r="D52" i="26"/>
  <c r="C174" i="26"/>
  <c r="G273" i="28"/>
  <c r="C67" i="24"/>
  <c r="F53" i="24"/>
  <c r="C187" i="21"/>
  <c r="D182" i="21"/>
  <c r="H266" i="34"/>
  <c r="I265" i="34"/>
  <c r="H265" i="34" s="1"/>
  <c r="I75" i="34"/>
  <c r="D53" i="34"/>
  <c r="C54" i="34"/>
  <c r="L273" i="33"/>
  <c r="D160" i="33"/>
  <c r="C160" i="33" s="1"/>
  <c r="C161" i="33"/>
  <c r="I75" i="33"/>
  <c r="H75" i="33" s="1"/>
  <c r="C54" i="32"/>
  <c r="E53" i="32"/>
  <c r="F75" i="33"/>
  <c r="F52" i="33" s="1"/>
  <c r="F51" i="33" s="1"/>
  <c r="H182" i="32"/>
  <c r="L273" i="31"/>
  <c r="E272" i="31"/>
  <c r="I211" i="31"/>
  <c r="H212" i="31"/>
  <c r="D75" i="31"/>
  <c r="C76" i="31"/>
  <c r="K52" i="32"/>
  <c r="K51" i="32" s="1"/>
  <c r="I182" i="31"/>
  <c r="I174" i="31"/>
  <c r="H174" i="31" s="1"/>
  <c r="H240" i="30"/>
  <c r="I211" i="30"/>
  <c r="K273" i="30"/>
  <c r="C275" i="29"/>
  <c r="C274" i="29" s="1"/>
  <c r="E52" i="30"/>
  <c r="H54" i="28"/>
  <c r="I53" i="28"/>
  <c r="C275" i="26"/>
  <c r="C274" i="26" s="1"/>
  <c r="H182" i="25"/>
  <c r="C161" i="23"/>
  <c r="D160" i="23"/>
  <c r="C160" i="23" s="1"/>
  <c r="H53" i="24"/>
  <c r="I52" i="24"/>
  <c r="E181" i="21"/>
  <c r="C266" i="23"/>
  <c r="H182" i="24"/>
  <c r="I181" i="24"/>
  <c r="J272" i="23"/>
  <c r="I53" i="23"/>
  <c r="E50" i="24"/>
  <c r="E273" i="24"/>
  <c r="D52" i="23"/>
  <c r="C266" i="22"/>
  <c r="D265" i="22"/>
  <c r="C265" i="22" s="1"/>
  <c r="C182" i="22"/>
  <c r="C160" i="22"/>
  <c r="C26" i="22"/>
  <c r="F20" i="22"/>
  <c r="F273" i="22"/>
  <c r="C161" i="21"/>
  <c r="D160" i="21"/>
  <c r="C160" i="21" s="1"/>
  <c r="C83" i="22"/>
  <c r="D75" i="21"/>
  <c r="C75" i="21" s="1"/>
  <c r="C54" i="21"/>
  <c r="E211" i="20"/>
  <c r="K273" i="22"/>
  <c r="H211" i="21"/>
  <c r="K273" i="21"/>
  <c r="I272" i="21"/>
  <c r="F52" i="23"/>
  <c r="F51" i="23" s="1"/>
  <c r="E272" i="22"/>
  <c r="I181" i="22"/>
  <c r="H181" i="22" s="1"/>
  <c r="H182" i="22"/>
  <c r="H272" i="22" s="1"/>
  <c r="C187" i="20"/>
  <c r="D182" i="20"/>
  <c r="D272" i="20" s="1"/>
  <c r="C53" i="20"/>
  <c r="C76" i="19"/>
  <c r="D75" i="19"/>
  <c r="C75" i="19" s="1"/>
  <c r="C161" i="18"/>
  <c r="D160" i="18"/>
  <c r="J174" i="17"/>
  <c r="H54" i="17"/>
  <c r="J53" i="17"/>
  <c r="J174" i="16"/>
  <c r="H174" i="16" s="1"/>
  <c r="I272" i="20"/>
  <c r="H211" i="18"/>
  <c r="C174" i="18"/>
  <c r="H275" i="16"/>
  <c r="H274" i="16" s="1"/>
  <c r="J51" i="18"/>
  <c r="C54" i="20"/>
  <c r="K181" i="19"/>
  <c r="K51" i="19" s="1"/>
  <c r="I181" i="18"/>
  <c r="H181" i="18" s="1"/>
  <c r="H20" i="17"/>
  <c r="F272" i="16"/>
  <c r="I52" i="17"/>
  <c r="I75" i="16"/>
  <c r="I272" i="16" s="1"/>
  <c r="C51" i="15"/>
  <c r="H212" i="32"/>
  <c r="I211" i="32"/>
  <c r="H211" i="32" s="1"/>
  <c r="D75" i="32"/>
  <c r="I52" i="32"/>
  <c r="H53" i="32"/>
  <c r="G273" i="31"/>
  <c r="I75" i="31"/>
  <c r="H178" i="30"/>
  <c r="I174" i="30"/>
  <c r="H174" i="30" s="1"/>
  <c r="H53" i="29"/>
  <c r="I52" i="29"/>
  <c r="H20" i="29"/>
  <c r="H161" i="31"/>
  <c r="C20" i="29"/>
  <c r="H161" i="30"/>
  <c r="C272" i="26"/>
  <c r="H76" i="24"/>
  <c r="J75" i="24"/>
  <c r="H75" i="24" s="1"/>
  <c r="J50" i="27"/>
  <c r="J273" i="27"/>
  <c r="D181" i="28"/>
  <c r="C275" i="27"/>
  <c r="C274" i="27" s="1"/>
  <c r="C265" i="23"/>
  <c r="D272" i="24"/>
  <c r="L273" i="24"/>
  <c r="H75" i="23"/>
  <c r="E53" i="23"/>
  <c r="C53" i="23" s="1"/>
  <c r="E52" i="21"/>
  <c r="H67" i="24"/>
  <c r="D181" i="24"/>
  <c r="C181" i="24" s="1"/>
  <c r="C182" i="24"/>
  <c r="C76" i="22"/>
  <c r="D75" i="22"/>
  <c r="C75" i="22" s="1"/>
  <c r="C161" i="22"/>
  <c r="J272" i="21"/>
  <c r="I52" i="22"/>
  <c r="C161" i="20"/>
  <c r="D160" i="20"/>
  <c r="C160" i="20" s="1"/>
  <c r="K273" i="20"/>
  <c r="H26" i="20"/>
  <c r="K20" i="20"/>
  <c r="H20" i="20" s="1"/>
  <c r="C212" i="19"/>
  <c r="D211" i="19"/>
  <c r="K272" i="19"/>
  <c r="C83" i="19"/>
  <c r="H266" i="16"/>
  <c r="J265" i="16"/>
  <c r="H265" i="16" s="1"/>
  <c r="H212" i="16"/>
  <c r="J211" i="16"/>
  <c r="C161" i="19"/>
  <c r="J272" i="18"/>
  <c r="F51" i="21"/>
  <c r="E272" i="19"/>
  <c r="I181" i="19"/>
  <c r="H182" i="19"/>
  <c r="D52" i="17"/>
  <c r="H212" i="33"/>
  <c r="J211" i="33"/>
  <c r="J181" i="33" s="1"/>
  <c r="D75" i="33"/>
  <c r="C75" i="33" s="1"/>
  <c r="C76" i="33"/>
  <c r="C20" i="33"/>
  <c r="H53" i="33"/>
  <c r="I52" i="33"/>
  <c r="H266" i="32"/>
  <c r="I265" i="32"/>
  <c r="H265" i="32" s="1"/>
  <c r="E211" i="32"/>
  <c r="C240" i="32"/>
  <c r="H187" i="34"/>
  <c r="J182" i="34"/>
  <c r="H232" i="34"/>
  <c r="I211" i="34"/>
  <c r="D181" i="34"/>
  <c r="C181" i="34" s="1"/>
  <c r="C275" i="34"/>
  <c r="C274" i="34" s="1"/>
  <c r="D181" i="33"/>
  <c r="C181" i="33" s="1"/>
  <c r="C182" i="33"/>
  <c r="H275" i="33"/>
  <c r="H274" i="33" s="1"/>
  <c r="D53" i="33"/>
  <c r="C54" i="33"/>
  <c r="I272" i="33"/>
  <c r="E51" i="33"/>
  <c r="C178" i="32"/>
  <c r="D174" i="32"/>
  <c r="C174" i="32" s="1"/>
  <c r="G273" i="32"/>
  <c r="J272" i="32"/>
  <c r="C187" i="32"/>
  <c r="D182" i="32"/>
  <c r="J52" i="32"/>
  <c r="J51" i="32" s="1"/>
  <c r="C275" i="30"/>
  <c r="C274" i="30" s="1"/>
  <c r="K272" i="30"/>
  <c r="J51" i="31"/>
  <c r="H266" i="28"/>
  <c r="I265" i="28"/>
  <c r="H181" i="25"/>
  <c r="K51" i="25"/>
  <c r="K272" i="25"/>
  <c r="C76" i="23"/>
  <c r="E75" i="23"/>
  <c r="C75" i="23" s="1"/>
  <c r="L273" i="28"/>
  <c r="H275" i="24"/>
  <c r="H274" i="24" s="1"/>
  <c r="C20" i="24"/>
  <c r="G272" i="24"/>
  <c r="K51" i="24"/>
  <c r="D52" i="24"/>
  <c r="I181" i="23"/>
  <c r="H181" i="23" s="1"/>
  <c r="H26" i="23"/>
  <c r="K20" i="23"/>
  <c r="H20" i="23" s="1"/>
  <c r="C212" i="22"/>
  <c r="D211" i="22"/>
  <c r="C174" i="22"/>
  <c r="C20" i="22"/>
  <c r="L51" i="22"/>
  <c r="I272" i="22"/>
  <c r="I52" i="21"/>
  <c r="C54" i="19"/>
  <c r="D53" i="19"/>
  <c r="H275" i="18"/>
  <c r="H274" i="18" s="1"/>
  <c r="I272" i="19"/>
  <c r="E272" i="18"/>
  <c r="F273" i="18"/>
  <c r="C212" i="20"/>
  <c r="C266" i="20"/>
  <c r="I52" i="20"/>
  <c r="H53" i="20"/>
  <c r="L272" i="19"/>
  <c r="C212" i="18"/>
  <c r="I272" i="17"/>
  <c r="H54" i="15"/>
  <c r="J53" i="15"/>
  <c r="D181" i="16"/>
  <c r="C181" i="16" s="1"/>
  <c r="C182" i="16"/>
  <c r="C75" i="17"/>
  <c r="H275" i="15"/>
  <c r="H274" i="15" s="1"/>
  <c r="C52" i="15"/>
  <c r="H266" i="33"/>
  <c r="J265" i="33"/>
  <c r="H265" i="33" s="1"/>
  <c r="C76" i="32"/>
  <c r="E75" i="32"/>
  <c r="D182" i="30"/>
  <c r="C187" i="30"/>
  <c r="C174" i="31"/>
  <c r="H160" i="30"/>
  <c r="I52" i="30"/>
  <c r="H212" i="24"/>
  <c r="J211" i="24"/>
  <c r="H211" i="24" s="1"/>
  <c r="D272" i="26"/>
  <c r="C187" i="23"/>
  <c r="D182" i="23"/>
  <c r="H275" i="23"/>
  <c r="H274" i="23" s="1"/>
  <c r="C54" i="22"/>
  <c r="D53" i="22"/>
  <c r="H272" i="21"/>
  <c r="C53" i="21"/>
  <c r="C187" i="17"/>
  <c r="E182" i="17"/>
  <c r="H181" i="21"/>
  <c r="C211" i="20"/>
  <c r="C266" i="19"/>
  <c r="D265" i="19"/>
  <c r="C265" i="19" s="1"/>
  <c r="C182" i="19"/>
  <c r="D181" i="19"/>
  <c r="C181" i="19" s="1"/>
  <c r="C26" i="19"/>
  <c r="F20" i="19"/>
  <c r="C20" i="19" s="1"/>
  <c r="F273" i="19"/>
  <c r="H272" i="18"/>
  <c r="C187" i="18"/>
  <c r="D182" i="18"/>
  <c r="H76" i="17"/>
  <c r="J75" i="17"/>
  <c r="H75" i="17" s="1"/>
  <c r="I52" i="18"/>
  <c r="H53" i="18"/>
  <c r="I52" i="19"/>
  <c r="H182" i="16"/>
  <c r="I181" i="16"/>
  <c r="C75" i="16"/>
  <c r="C272" i="16" s="1"/>
  <c r="D52" i="16"/>
  <c r="E50" i="16"/>
  <c r="E273" i="16"/>
  <c r="L50" i="34" l="1"/>
  <c r="L273" i="34"/>
  <c r="F50" i="34"/>
  <c r="F273" i="34"/>
  <c r="J52" i="33"/>
  <c r="J51" i="33" s="1"/>
  <c r="H272" i="32"/>
  <c r="C265" i="29"/>
  <c r="D181" i="29"/>
  <c r="D52" i="28"/>
  <c r="C52" i="28" s="1"/>
  <c r="C160" i="28"/>
  <c r="C272" i="28" s="1"/>
  <c r="D272" i="28"/>
  <c r="F50" i="28"/>
  <c r="F273" i="28"/>
  <c r="E273" i="27"/>
  <c r="E50" i="27"/>
  <c r="H75" i="27"/>
  <c r="H272" i="27" s="1"/>
  <c r="I52" i="27"/>
  <c r="I272" i="27"/>
  <c r="I52" i="26"/>
  <c r="H75" i="26"/>
  <c r="H272" i="26" s="1"/>
  <c r="I272" i="26"/>
  <c r="H174" i="25"/>
  <c r="I272" i="25"/>
  <c r="H75" i="25"/>
  <c r="H272" i="25" s="1"/>
  <c r="J52" i="25"/>
  <c r="J51" i="25" s="1"/>
  <c r="J272" i="25"/>
  <c r="C53" i="25"/>
  <c r="C272" i="25" s="1"/>
  <c r="D52" i="25"/>
  <c r="D272" i="25"/>
  <c r="H53" i="25"/>
  <c r="I52" i="25"/>
  <c r="H272" i="24"/>
  <c r="K273" i="23"/>
  <c r="G51" i="23"/>
  <c r="E272" i="23"/>
  <c r="L50" i="23"/>
  <c r="L273" i="23"/>
  <c r="J50" i="22"/>
  <c r="J273" i="22"/>
  <c r="J51" i="21"/>
  <c r="L50" i="21"/>
  <c r="L273" i="21"/>
  <c r="D52" i="20"/>
  <c r="L50" i="20"/>
  <c r="L273" i="20"/>
  <c r="E52" i="20"/>
  <c r="J51" i="20"/>
  <c r="G50" i="20"/>
  <c r="G273" i="20"/>
  <c r="E272" i="20"/>
  <c r="H211" i="20"/>
  <c r="I181" i="20"/>
  <c r="H181" i="20" s="1"/>
  <c r="H75" i="20"/>
  <c r="J272" i="20"/>
  <c r="G50" i="19"/>
  <c r="G273" i="19"/>
  <c r="J51" i="19"/>
  <c r="J181" i="19"/>
  <c r="H211" i="19"/>
  <c r="H272" i="19" s="1"/>
  <c r="F52" i="17"/>
  <c r="F51" i="17" s="1"/>
  <c r="C53" i="17"/>
  <c r="F272" i="17"/>
  <c r="D272" i="17"/>
  <c r="G50" i="17"/>
  <c r="G273" i="17"/>
  <c r="I181" i="17"/>
  <c r="H181" i="17" s="1"/>
  <c r="H182" i="17"/>
  <c r="D181" i="17"/>
  <c r="K273" i="17"/>
  <c r="F50" i="16"/>
  <c r="F273" i="16"/>
  <c r="G50" i="16"/>
  <c r="G273" i="16"/>
  <c r="K52" i="16"/>
  <c r="K51" i="16" s="1"/>
  <c r="H53" i="16"/>
  <c r="K272" i="16"/>
  <c r="L50" i="16"/>
  <c r="L273" i="16"/>
  <c r="H75" i="15"/>
  <c r="I52" i="15"/>
  <c r="I51" i="15" s="1"/>
  <c r="I272" i="15"/>
  <c r="E273" i="15"/>
  <c r="E50" i="15"/>
  <c r="F50" i="15"/>
  <c r="F273" i="15"/>
  <c r="C174" i="15"/>
  <c r="C272" i="15" s="1"/>
  <c r="E272" i="15"/>
  <c r="D50" i="15"/>
  <c r="C50" i="15" s="1"/>
  <c r="D273" i="15"/>
  <c r="C273" i="15" s="1"/>
  <c r="K50" i="19"/>
  <c r="K273" i="19"/>
  <c r="C182" i="23"/>
  <c r="C272" i="23" s="1"/>
  <c r="D181" i="23"/>
  <c r="C181" i="23" s="1"/>
  <c r="J273" i="32"/>
  <c r="J50" i="32"/>
  <c r="I51" i="33"/>
  <c r="F50" i="21"/>
  <c r="F273" i="21"/>
  <c r="C75" i="32"/>
  <c r="D52" i="32"/>
  <c r="C52" i="20"/>
  <c r="F50" i="23"/>
  <c r="F273" i="23"/>
  <c r="C75" i="31"/>
  <c r="C272" i="31" s="1"/>
  <c r="D52" i="31"/>
  <c r="E52" i="32"/>
  <c r="C53" i="32"/>
  <c r="H52" i="30"/>
  <c r="H53" i="15"/>
  <c r="H272" i="15" s="1"/>
  <c r="J52" i="15"/>
  <c r="J272" i="15"/>
  <c r="K50" i="24"/>
  <c r="K273" i="24"/>
  <c r="J52" i="24"/>
  <c r="H52" i="24" s="1"/>
  <c r="K50" i="25"/>
  <c r="K273" i="25"/>
  <c r="J273" i="31"/>
  <c r="J50" i="31"/>
  <c r="C182" i="32"/>
  <c r="D181" i="32"/>
  <c r="D272" i="32"/>
  <c r="J272" i="33"/>
  <c r="H211" i="33"/>
  <c r="H272" i="33" s="1"/>
  <c r="J273" i="18"/>
  <c r="J50" i="18"/>
  <c r="J52" i="17"/>
  <c r="J51" i="17" s="1"/>
  <c r="H53" i="17"/>
  <c r="C53" i="34"/>
  <c r="C272" i="34" s="1"/>
  <c r="D52" i="34"/>
  <c r="D273" i="27"/>
  <c r="C273" i="27" s="1"/>
  <c r="C51" i="27"/>
  <c r="D50" i="27"/>
  <c r="C50" i="27" s="1"/>
  <c r="H182" i="29"/>
  <c r="H272" i="29" s="1"/>
  <c r="I181" i="29"/>
  <c r="H181" i="29" s="1"/>
  <c r="I272" i="29"/>
  <c r="H181" i="33"/>
  <c r="G50" i="22"/>
  <c r="G273" i="22"/>
  <c r="G50" i="33"/>
  <c r="G273" i="33"/>
  <c r="K50" i="33"/>
  <c r="K273" i="33"/>
  <c r="C182" i="18"/>
  <c r="D181" i="18"/>
  <c r="C181" i="18" s="1"/>
  <c r="E181" i="17"/>
  <c r="E51" i="17" s="1"/>
  <c r="E272" i="17"/>
  <c r="C182" i="17"/>
  <c r="C272" i="17" s="1"/>
  <c r="D52" i="21"/>
  <c r="C53" i="19"/>
  <c r="D52" i="19"/>
  <c r="C211" i="22"/>
  <c r="C272" i="22" s="1"/>
  <c r="D272" i="22"/>
  <c r="D272" i="23"/>
  <c r="C53" i="33"/>
  <c r="C272" i="33" s="1"/>
  <c r="D52" i="33"/>
  <c r="D272" i="34"/>
  <c r="J181" i="34"/>
  <c r="J51" i="34" s="1"/>
  <c r="H182" i="34"/>
  <c r="J272" i="34"/>
  <c r="H181" i="19"/>
  <c r="E181" i="20"/>
  <c r="E51" i="21"/>
  <c r="H52" i="17"/>
  <c r="I51" i="17"/>
  <c r="D272" i="18"/>
  <c r="C182" i="20"/>
  <c r="C272" i="20" s="1"/>
  <c r="D181" i="20"/>
  <c r="C181" i="20" s="1"/>
  <c r="J181" i="24"/>
  <c r="H181" i="24" s="1"/>
  <c r="I181" i="30"/>
  <c r="H181" i="30" s="1"/>
  <c r="H211" i="30"/>
  <c r="H272" i="30" s="1"/>
  <c r="I272" i="30"/>
  <c r="K50" i="32"/>
  <c r="K273" i="32"/>
  <c r="H211" i="31"/>
  <c r="I272" i="31"/>
  <c r="F181" i="32"/>
  <c r="F51" i="32" s="1"/>
  <c r="F272" i="33"/>
  <c r="C52" i="16"/>
  <c r="D51" i="16"/>
  <c r="I51" i="19"/>
  <c r="H52" i="19"/>
  <c r="E51" i="20"/>
  <c r="C181" i="17"/>
  <c r="D51" i="24"/>
  <c r="J272" i="16"/>
  <c r="H211" i="16"/>
  <c r="C211" i="19"/>
  <c r="C272" i="19" s="1"/>
  <c r="D272" i="19"/>
  <c r="H52" i="29"/>
  <c r="I51" i="29"/>
  <c r="H75" i="31"/>
  <c r="I52" i="31"/>
  <c r="D52" i="18"/>
  <c r="C160" i="18"/>
  <c r="D272" i="31"/>
  <c r="C53" i="22"/>
  <c r="D52" i="22"/>
  <c r="I51" i="21"/>
  <c r="H52" i="21"/>
  <c r="C211" i="32"/>
  <c r="C272" i="32" s="1"/>
  <c r="E272" i="32"/>
  <c r="D51" i="28"/>
  <c r="C181" i="28"/>
  <c r="H75" i="16"/>
  <c r="I52" i="16"/>
  <c r="I51" i="24"/>
  <c r="H53" i="28"/>
  <c r="H272" i="28" s="1"/>
  <c r="I52" i="28"/>
  <c r="I272" i="28"/>
  <c r="H182" i="31"/>
  <c r="I181" i="31"/>
  <c r="H181" i="31" s="1"/>
  <c r="I181" i="32"/>
  <c r="H181" i="32" s="1"/>
  <c r="H52" i="18"/>
  <c r="I51" i="18"/>
  <c r="C182" i="30"/>
  <c r="C272" i="30" s="1"/>
  <c r="D181" i="30"/>
  <c r="D272" i="30"/>
  <c r="H52" i="20"/>
  <c r="J181" i="16"/>
  <c r="H181" i="16" s="1"/>
  <c r="L50" i="22"/>
  <c r="L273" i="22"/>
  <c r="I181" i="28"/>
  <c r="H181" i="28" s="1"/>
  <c r="H265" i="28"/>
  <c r="E273" i="33"/>
  <c r="E50" i="33"/>
  <c r="D272" i="33"/>
  <c r="H211" i="34"/>
  <c r="H272" i="34" s="1"/>
  <c r="I272" i="34"/>
  <c r="I181" i="34"/>
  <c r="H181" i="34" s="1"/>
  <c r="D51" i="17"/>
  <c r="C52" i="17"/>
  <c r="I51" i="22"/>
  <c r="H52" i="22"/>
  <c r="J272" i="24"/>
  <c r="E52" i="23"/>
  <c r="E51" i="23" s="1"/>
  <c r="H52" i="32"/>
  <c r="E181" i="32"/>
  <c r="H174" i="17"/>
  <c r="H272" i="17" s="1"/>
  <c r="J272" i="17"/>
  <c r="D181" i="22"/>
  <c r="C181" i="22" s="1"/>
  <c r="D51" i="23"/>
  <c r="I52" i="23"/>
  <c r="H53" i="23"/>
  <c r="H272" i="23" s="1"/>
  <c r="I272" i="23"/>
  <c r="C52" i="30"/>
  <c r="E51" i="30"/>
  <c r="F50" i="33"/>
  <c r="F273" i="33"/>
  <c r="I272" i="32"/>
  <c r="H75" i="34"/>
  <c r="I52" i="34"/>
  <c r="C182" i="21"/>
  <c r="C272" i="21" s="1"/>
  <c r="D181" i="21"/>
  <c r="C181" i="21" s="1"/>
  <c r="D272" i="21"/>
  <c r="F52" i="24"/>
  <c r="F51" i="24" s="1"/>
  <c r="C53" i="24"/>
  <c r="C272" i="24" s="1"/>
  <c r="F272" i="24"/>
  <c r="C52" i="26"/>
  <c r="D51" i="26"/>
  <c r="J52" i="16"/>
  <c r="J273" i="33" l="1"/>
  <c r="J50" i="33"/>
  <c r="H52" i="33"/>
  <c r="C181" i="29"/>
  <c r="D51" i="29"/>
  <c r="I51" i="27"/>
  <c r="H52" i="27"/>
  <c r="I51" i="26"/>
  <c r="H52" i="26"/>
  <c r="H52" i="25"/>
  <c r="I51" i="25"/>
  <c r="C52" i="25"/>
  <c r="D51" i="25"/>
  <c r="J273" i="25"/>
  <c r="J50" i="25"/>
  <c r="G50" i="23"/>
  <c r="G273" i="23"/>
  <c r="J273" i="21"/>
  <c r="J50" i="21"/>
  <c r="I51" i="20"/>
  <c r="H272" i="20"/>
  <c r="J50" i="20"/>
  <c r="J273" i="20"/>
  <c r="J50" i="19"/>
  <c r="J273" i="19"/>
  <c r="C272" i="18"/>
  <c r="F50" i="17"/>
  <c r="F273" i="17"/>
  <c r="K50" i="16"/>
  <c r="K273" i="16"/>
  <c r="I273" i="15"/>
  <c r="I50" i="15"/>
  <c r="D51" i="30"/>
  <c r="C181" i="30"/>
  <c r="J51" i="16"/>
  <c r="C52" i="23"/>
  <c r="D273" i="17"/>
  <c r="C51" i="17"/>
  <c r="D50" i="17"/>
  <c r="C50" i="17" s="1"/>
  <c r="I50" i="20"/>
  <c r="I273" i="20"/>
  <c r="H273" i="20" s="1"/>
  <c r="H51" i="20"/>
  <c r="I51" i="16"/>
  <c r="H52" i="16"/>
  <c r="C52" i="22"/>
  <c r="D51" i="22"/>
  <c r="H52" i="31"/>
  <c r="I51" i="31"/>
  <c r="D273" i="24"/>
  <c r="C51" i="24"/>
  <c r="D50" i="24"/>
  <c r="E50" i="20"/>
  <c r="E273" i="20"/>
  <c r="H272" i="31"/>
  <c r="E50" i="21"/>
  <c r="E273" i="21"/>
  <c r="C52" i="19"/>
  <c r="D51" i="19"/>
  <c r="I51" i="30"/>
  <c r="D51" i="31"/>
  <c r="C52" i="31"/>
  <c r="D51" i="20"/>
  <c r="E273" i="23"/>
  <c r="E50" i="23"/>
  <c r="H52" i="28"/>
  <c r="I51" i="28"/>
  <c r="D50" i="26"/>
  <c r="C50" i="26" s="1"/>
  <c r="D273" i="26"/>
  <c r="C273" i="26" s="1"/>
  <c r="C51" i="26"/>
  <c r="F50" i="24"/>
  <c r="F273" i="24"/>
  <c r="H52" i="34"/>
  <c r="I51" i="34"/>
  <c r="I51" i="32"/>
  <c r="I50" i="18"/>
  <c r="H50" i="18" s="1"/>
  <c r="I273" i="18"/>
  <c r="H273" i="18" s="1"/>
  <c r="H51" i="18"/>
  <c r="C52" i="24"/>
  <c r="J273" i="34"/>
  <c r="J50" i="34"/>
  <c r="E273" i="17"/>
  <c r="E50" i="17"/>
  <c r="J273" i="17"/>
  <c r="J50" i="17"/>
  <c r="E273" i="30"/>
  <c r="E50" i="30"/>
  <c r="H52" i="23"/>
  <c r="I51" i="23"/>
  <c r="I273" i="22"/>
  <c r="H273" i="22" s="1"/>
  <c r="H51" i="22"/>
  <c r="I50" i="22"/>
  <c r="H50" i="22" s="1"/>
  <c r="I50" i="24"/>
  <c r="I273" i="24"/>
  <c r="H51" i="29"/>
  <c r="I273" i="29"/>
  <c r="H273" i="29" s="1"/>
  <c r="I50" i="29"/>
  <c r="H50" i="29" s="1"/>
  <c r="H272" i="16"/>
  <c r="I273" i="19"/>
  <c r="H273" i="19" s="1"/>
  <c r="H51" i="19"/>
  <c r="I50" i="19"/>
  <c r="H50" i="19" s="1"/>
  <c r="F50" i="32"/>
  <c r="F273" i="32"/>
  <c r="I273" i="17"/>
  <c r="H51" i="17"/>
  <c r="I50" i="17"/>
  <c r="H50" i="17" s="1"/>
  <c r="C52" i="21"/>
  <c r="D51" i="21"/>
  <c r="C52" i="34"/>
  <c r="D51" i="34"/>
  <c r="J51" i="24"/>
  <c r="H52" i="15"/>
  <c r="J51" i="15"/>
  <c r="C52" i="32"/>
  <c r="D51" i="32"/>
  <c r="I273" i="33"/>
  <c r="H273" i="33" s="1"/>
  <c r="H51" i="33"/>
  <c r="I50" i="33"/>
  <c r="D273" i="23"/>
  <c r="C273" i="23" s="1"/>
  <c r="C51" i="23"/>
  <c r="D50" i="23"/>
  <c r="C50" i="23" s="1"/>
  <c r="D50" i="28"/>
  <c r="C50" i="28" s="1"/>
  <c r="D273" i="28"/>
  <c r="C273" i="28" s="1"/>
  <c r="C51" i="28"/>
  <c r="I50" i="21"/>
  <c r="H50" i="21" s="1"/>
  <c r="I273" i="21"/>
  <c r="H273" i="21" s="1"/>
  <c r="H51" i="21"/>
  <c r="C52" i="18"/>
  <c r="D51" i="18"/>
  <c r="D273" i="16"/>
  <c r="C273" i="16" s="1"/>
  <c r="C51" i="16"/>
  <c r="D50" i="16"/>
  <c r="C50" i="16" s="1"/>
  <c r="D51" i="33"/>
  <c r="C52" i="33"/>
  <c r="C181" i="32"/>
  <c r="E51" i="32"/>
  <c r="H50" i="33" l="1"/>
  <c r="D50" i="29"/>
  <c r="C50" i="29" s="1"/>
  <c r="D273" i="29"/>
  <c r="C273" i="29" s="1"/>
  <c r="C51" i="29"/>
  <c r="I50" i="27"/>
  <c r="H50" i="27" s="1"/>
  <c r="H51" i="27"/>
  <c r="I273" i="27"/>
  <c r="H273" i="27" s="1"/>
  <c r="I273" i="26"/>
  <c r="H273" i="26" s="1"/>
  <c r="I50" i="26"/>
  <c r="H50" i="26" s="1"/>
  <c r="H51" i="26"/>
  <c r="D273" i="25"/>
  <c r="C273" i="25" s="1"/>
  <c r="D50" i="25"/>
  <c r="C50" i="25" s="1"/>
  <c r="C51" i="25"/>
  <c r="I50" i="25"/>
  <c r="H50" i="25" s="1"/>
  <c r="I273" i="25"/>
  <c r="H273" i="25" s="1"/>
  <c r="H51" i="25"/>
  <c r="C50" i="24"/>
  <c r="H50" i="20"/>
  <c r="J50" i="24"/>
  <c r="H50" i="24" s="1"/>
  <c r="J273" i="24"/>
  <c r="H273" i="24" s="1"/>
  <c r="C51" i="18"/>
  <c r="D50" i="18"/>
  <c r="C50" i="18" s="1"/>
  <c r="D273" i="18"/>
  <c r="C273" i="18" s="1"/>
  <c r="J273" i="15"/>
  <c r="H273" i="15" s="1"/>
  <c r="H51" i="15"/>
  <c r="J50" i="15"/>
  <c r="H50" i="15" s="1"/>
  <c r="E273" i="32"/>
  <c r="E50" i="32"/>
  <c r="C51" i="21"/>
  <c r="D273" i="21"/>
  <c r="C273" i="21" s="1"/>
  <c r="D50" i="21"/>
  <c r="C50" i="21" s="1"/>
  <c r="H273" i="17"/>
  <c r="H51" i="24"/>
  <c r="I273" i="23"/>
  <c r="H273" i="23" s="1"/>
  <c r="I50" i="23"/>
  <c r="H50" i="23" s="1"/>
  <c r="H51" i="23"/>
  <c r="D273" i="31"/>
  <c r="C273" i="31" s="1"/>
  <c r="C51" i="31"/>
  <c r="D50" i="31"/>
  <c r="C50" i="31" s="1"/>
  <c r="I273" i="31"/>
  <c r="H273" i="31" s="1"/>
  <c r="H51" i="31"/>
  <c r="I50" i="31"/>
  <c r="H50" i="31" s="1"/>
  <c r="I273" i="30"/>
  <c r="H273" i="30" s="1"/>
  <c r="H51" i="30"/>
  <c r="I50" i="30"/>
  <c r="H50" i="30" s="1"/>
  <c r="H51" i="16"/>
  <c r="I50" i="16"/>
  <c r="H50" i="16" s="1"/>
  <c r="I273" i="16"/>
  <c r="H273" i="16" s="1"/>
  <c r="J50" i="16"/>
  <c r="J273" i="16"/>
  <c r="D273" i="32"/>
  <c r="C273" i="32" s="1"/>
  <c r="C51" i="32"/>
  <c r="D50" i="32"/>
  <c r="D273" i="34"/>
  <c r="C273" i="34" s="1"/>
  <c r="D50" i="34"/>
  <c r="C50" i="34" s="1"/>
  <c r="C51" i="34"/>
  <c r="I273" i="32"/>
  <c r="H273" i="32" s="1"/>
  <c r="I50" i="32"/>
  <c r="H50" i="32" s="1"/>
  <c r="H51" i="32"/>
  <c r="I273" i="28"/>
  <c r="H273" i="28" s="1"/>
  <c r="H51" i="28"/>
  <c r="I50" i="28"/>
  <c r="H50" i="28" s="1"/>
  <c r="C51" i="20"/>
  <c r="D50" i="20"/>
  <c r="C50" i="20" s="1"/>
  <c r="D273" i="20"/>
  <c r="C273" i="20" s="1"/>
  <c r="D273" i="19"/>
  <c r="C273" i="19" s="1"/>
  <c r="C51" i="19"/>
  <c r="D50" i="19"/>
  <c r="C50" i="19" s="1"/>
  <c r="D273" i="22"/>
  <c r="C273" i="22" s="1"/>
  <c r="C51" i="22"/>
  <c r="D50" i="22"/>
  <c r="C50" i="22" s="1"/>
  <c r="D273" i="33"/>
  <c r="C273" i="33" s="1"/>
  <c r="C51" i="33"/>
  <c r="D50" i="33"/>
  <c r="C50" i="33" s="1"/>
  <c r="I273" i="34"/>
  <c r="H273" i="34" s="1"/>
  <c r="H51" i="34"/>
  <c r="I50" i="34"/>
  <c r="H50" i="34" s="1"/>
  <c r="C273" i="24"/>
  <c r="C273" i="17"/>
  <c r="D50" i="30"/>
  <c r="C50" i="30" s="1"/>
  <c r="D273" i="30"/>
  <c r="C273" i="30" s="1"/>
  <c r="C51" i="30"/>
  <c r="C50" i="32" l="1"/>
  <c r="H284" i="14" l="1"/>
  <c r="C284" i="14"/>
  <c r="H283" i="14"/>
  <c r="C283" i="14"/>
  <c r="H282" i="14"/>
  <c r="C282" i="14"/>
  <c r="H281" i="14"/>
  <c r="C281" i="14"/>
  <c r="H280" i="14"/>
  <c r="C280" i="14"/>
  <c r="H279" i="14"/>
  <c r="C279" i="14"/>
  <c r="H278" i="14"/>
  <c r="C278" i="14"/>
  <c r="H277" i="14"/>
  <c r="C277" i="14"/>
  <c r="L276" i="14"/>
  <c r="K276" i="14"/>
  <c r="J276" i="14"/>
  <c r="I276" i="14"/>
  <c r="H276" i="14"/>
  <c r="G276" i="14"/>
  <c r="F276" i="14"/>
  <c r="E276" i="14"/>
  <c r="D276" i="14"/>
  <c r="C276" i="14"/>
  <c r="H271" i="14"/>
  <c r="C271" i="14"/>
  <c r="H270" i="14"/>
  <c r="C270" i="14"/>
  <c r="L269" i="14"/>
  <c r="K269" i="14"/>
  <c r="J269" i="14"/>
  <c r="I269" i="14"/>
  <c r="G269" i="14"/>
  <c r="F269" i="14"/>
  <c r="E269" i="14"/>
  <c r="D269" i="14"/>
  <c r="H268" i="14"/>
  <c r="C268" i="14"/>
  <c r="L267" i="14"/>
  <c r="K267" i="14"/>
  <c r="J267" i="14"/>
  <c r="J266" i="14" s="1"/>
  <c r="J265" i="14" s="1"/>
  <c r="I267" i="14"/>
  <c r="G267" i="14"/>
  <c r="F267" i="14"/>
  <c r="F266" i="14" s="1"/>
  <c r="F265" i="14" s="1"/>
  <c r="E267" i="14"/>
  <c r="D267" i="14"/>
  <c r="L266" i="14"/>
  <c r="L265" i="14" s="1"/>
  <c r="K266" i="14"/>
  <c r="K265" i="14" s="1"/>
  <c r="G266" i="14"/>
  <c r="G265" i="14" s="1"/>
  <c r="D266" i="14"/>
  <c r="D265" i="14" s="1"/>
  <c r="H264" i="14"/>
  <c r="C264" i="14"/>
  <c r="L263" i="14"/>
  <c r="K263" i="14"/>
  <c r="J263" i="14"/>
  <c r="I263" i="14"/>
  <c r="H263" i="14" s="1"/>
  <c r="G263" i="14"/>
  <c r="F263" i="14"/>
  <c r="E263" i="14"/>
  <c r="D263" i="14"/>
  <c r="H262" i="14"/>
  <c r="C262" i="14"/>
  <c r="H261" i="14"/>
  <c r="C261" i="14"/>
  <c r="H260" i="14"/>
  <c r="C260" i="14"/>
  <c r="H259" i="14"/>
  <c r="C259" i="14"/>
  <c r="H258" i="14"/>
  <c r="C258" i="14"/>
  <c r="L257" i="14"/>
  <c r="K257" i="14"/>
  <c r="J257" i="14"/>
  <c r="I257" i="14"/>
  <c r="H257" i="14" s="1"/>
  <c r="G257" i="14"/>
  <c r="F257" i="14"/>
  <c r="E257" i="14"/>
  <c r="D257" i="14"/>
  <c r="H256" i="14"/>
  <c r="C256" i="14"/>
  <c r="H255" i="14"/>
  <c r="C255" i="14"/>
  <c r="H254" i="14"/>
  <c r="C254" i="14"/>
  <c r="L253" i="14"/>
  <c r="L252" i="14" s="1"/>
  <c r="K253" i="14"/>
  <c r="J253" i="14"/>
  <c r="G253" i="14"/>
  <c r="F253" i="14"/>
  <c r="F252" i="14" s="1"/>
  <c r="D253" i="14"/>
  <c r="D252" i="14" s="1"/>
  <c r="K252" i="14"/>
  <c r="J252" i="14"/>
  <c r="G252" i="14"/>
  <c r="H251" i="14"/>
  <c r="C251" i="14"/>
  <c r="L250" i="14"/>
  <c r="K250" i="14"/>
  <c r="J250" i="14"/>
  <c r="I250" i="14"/>
  <c r="G250" i="14"/>
  <c r="F250" i="14"/>
  <c r="E250" i="14"/>
  <c r="D250" i="14"/>
  <c r="C250" i="14" s="1"/>
  <c r="H249" i="14"/>
  <c r="C249" i="14"/>
  <c r="H248" i="14"/>
  <c r="C248" i="14"/>
  <c r="H247" i="14"/>
  <c r="C247" i="14"/>
  <c r="H246" i="14"/>
  <c r="C246" i="14"/>
  <c r="L245" i="14"/>
  <c r="K245" i="14"/>
  <c r="J245" i="14"/>
  <c r="I245" i="14"/>
  <c r="G245" i="14"/>
  <c r="F245" i="14"/>
  <c r="E245" i="14"/>
  <c r="C245" i="14" s="1"/>
  <c r="D245" i="14"/>
  <c r="H244" i="14"/>
  <c r="C244" i="14"/>
  <c r="H243" i="14"/>
  <c r="C243" i="14"/>
  <c r="H242" i="14"/>
  <c r="C242" i="14"/>
  <c r="L241" i="14"/>
  <c r="K241" i="14"/>
  <c r="J241" i="14"/>
  <c r="I241" i="14"/>
  <c r="G241" i="14"/>
  <c r="G240" i="14" s="1"/>
  <c r="F241" i="14"/>
  <c r="E241" i="14"/>
  <c r="D241" i="14"/>
  <c r="L240" i="14"/>
  <c r="K240" i="14"/>
  <c r="J240" i="14"/>
  <c r="F240" i="14"/>
  <c r="D240" i="14"/>
  <c r="H239" i="14"/>
  <c r="C239" i="14"/>
  <c r="H238" i="14"/>
  <c r="C238" i="14"/>
  <c r="H237" i="14"/>
  <c r="C237" i="14"/>
  <c r="H236" i="14"/>
  <c r="C236" i="14"/>
  <c r="H235" i="14"/>
  <c r="C235" i="14"/>
  <c r="H234" i="14"/>
  <c r="C234" i="14"/>
  <c r="L233" i="14"/>
  <c r="K233" i="14"/>
  <c r="J233" i="14"/>
  <c r="I233" i="14"/>
  <c r="G233" i="14"/>
  <c r="F233" i="14"/>
  <c r="E233" i="14"/>
  <c r="D233" i="14"/>
  <c r="L232" i="14"/>
  <c r="K232" i="14"/>
  <c r="J232" i="14"/>
  <c r="G232" i="14"/>
  <c r="F232" i="14"/>
  <c r="D232" i="14"/>
  <c r="H231" i="14"/>
  <c r="C231" i="14"/>
  <c r="H230" i="14"/>
  <c r="C230" i="14"/>
  <c r="H229" i="14"/>
  <c r="C229" i="14"/>
  <c r="H228" i="14"/>
  <c r="C228" i="14"/>
  <c r="L227" i="14"/>
  <c r="K227" i="14"/>
  <c r="J227" i="14"/>
  <c r="I227" i="14"/>
  <c r="H227" i="14" s="1"/>
  <c r="G227" i="14"/>
  <c r="F227" i="14"/>
  <c r="E227" i="14"/>
  <c r="D227" i="14"/>
  <c r="H226" i="14"/>
  <c r="C226" i="14"/>
  <c r="H225" i="14"/>
  <c r="C225" i="14"/>
  <c r="H224" i="14"/>
  <c r="C224" i="14"/>
  <c r="H223" i="14"/>
  <c r="C223" i="14"/>
  <c r="H222" i="14"/>
  <c r="C222" i="14"/>
  <c r="H221" i="14"/>
  <c r="C221" i="14"/>
  <c r="H220" i="14"/>
  <c r="C220" i="14"/>
  <c r="L219" i="14"/>
  <c r="K219" i="14"/>
  <c r="J219" i="14"/>
  <c r="I219" i="14"/>
  <c r="G219" i="14"/>
  <c r="F219" i="14"/>
  <c r="E219" i="14"/>
  <c r="D219" i="14"/>
  <c r="H218" i="14"/>
  <c r="C218" i="14"/>
  <c r="H217" i="14"/>
  <c r="C217" i="14"/>
  <c r="L216" i="14"/>
  <c r="K216" i="14"/>
  <c r="J216" i="14"/>
  <c r="I216" i="14"/>
  <c r="G216" i="14"/>
  <c r="F216" i="14"/>
  <c r="E216" i="14"/>
  <c r="D216" i="14"/>
  <c r="C216" i="14"/>
  <c r="H215" i="14"/>
  <c r="C215" i="14"/>
  <c r="L214" i="14"/>
  <c r="K214" i="14"/>
  <c r="K212" i="14" s="1"/>
  <c r="K211" i="14" s="1"/>
  <c r="J214" i="14"/>
  <c r="I214" i="14"/>
  <c r="G214" i="14"/>
  <c r="F214" i="14"/>
  <c r="C214" i="14" s="1"/>
  <c r="E214" i="14"/>
  <c r="D214" i="14"/>
  <c r="H213" i="14"/>
  <c r="C213" i="14"/>
  <c r="L212" i="14"/>
  <c r="J212" i="14"/>
  <c r="F212" i="14"/>
  <c r="D212" i="14"/>
  <c r="L211" i="14"/>
  <c r="J211" i="14"/>
  <c r="F211" i="14"/>
  <c r="D211" i="14"/>
  <c r="H210" i="14"/>
  <c r="C210" i="14"/>
  <c r="H209" i="14"/>
  <c r="C209" i="14"/>
  <c r="L208" i="14"/>
  <c r="K208" i="14"/>
  <c r="J208" i="14"/>
  <c r="I208" i="14"/>
  <c r="G208" i="14"/>
  <c r="F208" i="14"/>
  <c r="E208" i="14"/>
  <c r="D208" i="14"/>
  <c r="C208" i="14" s="1"/>
  <c r="H207" i="14"/>
  <c r="C207" i="14"/>
  <c r="H206" i="14"/>
  <c r="C206" i="14"/>
  <c r="H205" i="14"/>
  <c r="C205" i="14"/>
  <c r="H204" i="14"/>
  <c r="C204" i="14"/>
  <c r="H203" i="14"/>
  <c r="C203" i="14"/>
  <c r="H202" i="14"/>
  <c r="C202" i="14"/>
  <c r="H201" i="14"/>
  <c r="C201" i="14"/>
  <c r="H200" i="14"/>
  <c r="C200" i="14"/>
  <c r="L199" i="14"/>
  <c r="K199" i="14"/>
  <c r="J199" i="14"/>
  <c r="I199" i="14"/>
  <c r="G199" i="14"/>
  <c r="F199" i="14"/>
  <c r="E199" i="14"/>
  <c r="D199" i="14"/>
  <c r="H198" i="14"/>
  <c r="C198" i="14"/>
  <c r="H197" i="14"/>
  <c r="C197" i="14"/>
  <c r="H196" i="14"/>
  <c r="C196" i="14"/>
  <c r="H195" i="14"/>
  <c r="C195" i="14"/>
  <c r="H194" i="14"/>
  <c r="C194" i="14"/>
  <c r="H193" i="14"/>
  <c r="C193" i="14"/>
  <c r="H192" i="14"/>
  <c r="C192" i="14"/>
  <c r="H191" i="14"/>
  <c r="C191" i="14"/>
  <c r="H190" i="14"/>
  <c r="C190" i="14"/>
  <c r="H189" i="14"/>
  <c r="C189" i="14"/>
  <c r="L188" i="14"/>
  <c r="K188" i="14"/>
  <c r="J188" i="14"/>
  <c r="J187" i="14" s="1"/>
  <c r="I188" i="14"/>
  <c r="G188" i="14"/>
  <c r="G187" i="14" s="1"/>
  <c r="F188" i="14"/>
  <c r="F187" i="14" s="1"/>
  <c r="E188" i="14"/>
  <c r="C188" i="14" s="1"/>
  <c r="D188" i="14"/>
  <c r="L187" i="14"/>
  <c r="I187" i="14"/>
  <c r="D187" i="14"/>
  <c r="H186" i="14"/>
  <c r="C186" i="14"/>
  <c r="H185" i="14"/>
  <c r="C185" i="14"/>
  <c r="H184" i="14"/>
  <c r="C184" i="14"/>
  <c r="L183" i="14"/>
  <c r="L182" i="14" s="1"/>
  <c r="K183" i="14"/>
  <c r="J183" i="14"/>
  <c r="I183" i="14"/>
  <c r="G183" i="14"/>
  <c r="F183" i="14"/>
  <c r="E183" i="14"/>
  <c r="D183" i="14"/>
  <c r="D182" i="14" s="1"/>
  <c r="G182" i="14"/>
  <c r="H180" i="14"/>
  <c r="C180" i="14"/>
  <c r="L179" i="14"/>
  <c r="L178" i="14" s="1"/>
  <c r="K179" i="14"/>
  <c r="J179" i="14"/>
  <c r="I179" i="14"/>
  <c r="G179" i="14"/>
  <c r="G178" i="14" s="1"/>
  <c r="G174" i="14" s="1"/>
  <c r="F179" i="14"/>
  <c r="F178" i="14" s="1"/>
  <c r="F174" i="14" s="1"/>
  <c r="E179" i="14"/>
  <c r="E178" i="14" s="1"/>
  <c r="D179" i="14"/>
  <c r="D178" i="14" s="1"/>
  <c r="K178" i="14"/>
  <c r="J178" i="14"/>
  <c r="H177" i="14"/>
  <c r="C177" i="14"/>
  <c r="H176" i="14"/>
  <c r="C176" i="14"/>
  <c r="L175" i="14"/>
  <c r="K175" i="14"/>
  <c r="J175" i="14"/>
  <c r="I175" i="14"/>
  <c r="G175" i="14"/>
  <c r="F175" i="14"/>
  <c r="E175" i="14"/>
  <c r="D175" i="14"/>
  <c r="J174" i="14"/>
  <c r="H173" i="14"/>
  <c r="C173" i="14"/>
  <c r="H172" i="14"/>
  <c r="C172" i="14"/>
  <c r="L171" i="14"/>
  <c r="K171" i="14"/>
  <c r="J171" i="14"/>
  <c r="I171" i="14"/>
  <c r="G171" i="14"/>
  <c r="F171" i="14"/>
  <c r="E171" i="14"/>
  <c r="D171" i="14"/>
  <c r="H170" i="14"/>
  <c r="C170" i="14"/>
  <c r="H169" i="14"/>
  <c r="C169" i="14"/>
  <c r="H168" i="14"/>
  <c r="C168" i="14"/>
  <c r="H167" i="14"/>
  <c r="C167" i="14"/>
  <c r="L166" i="14"/>
  <c r="K166" i="14"/>
  <c r="J166" i="14"/>
  <c r="I166" i="14"/>
  <c r="G166" i="14"/>
  <c r="F166" i="14"/>
  <c r="E166" i="14"/>
  <c r="D166" i="14"/>
  <c r="C166" i="14" s="1"/>
  <c r="H165" i="14"/>
  <c r="C165" i="14"/>
  <c r="H164" i="14"/>
  <c r="C164" i="14"/>
  <c r="H163" i="14"/>
  <c r="C163" i="14"/>
  <c r="L162" i="14"/>
  <c r="L161" i="14" s="1"/>
  <c r="L160" i="14" s="1"/>
  <c r="K162" i="14"/>
  <c r="J162" i="14"/>
  <c r="I162" i="14"/>
  <c r="G162" i="14"/>
  <c r="F162" i="14"/>
  <c r="E162" i="14"/>
  <c r="D162" i="14"/>
  <c r="D161" i="14" s="1"/>
  <c r="C162" i="14"/>
  <c r="J161" i="14"/>
  <c r="J160" i="14" s="1"/>
  <c r="I161" i="14"/>
  <c r="F161" i="14"/>
  <c r="F160" i="14" s="1"/>
  <c r="E161" i="14"/>
  <c r="H159" i="14"/>
  <c r="C159" i="14"/>
  <c r="H158" i="14"/>
  <c r="C158" i="14"/>
  <c r="H157" i="14"/>
  <c r="C157" i="14"/>
  <c r="H156" i="14"/>
  <c r="C156" i="14"/>
  <c r="H155" i="14"/>
  <c r="C155" i="14"/>
  <c r="H154" i="14"/>
  <c r="C154" i="14"/>
  <c r="L153" i="14"/>
  <c r="K153" i="14"/>
  <c r="J153" i="14"/>
  <c r="J152" i="14" s="1"/>
  <c r="I153" i="14"/>
  <c r="G153" i="14"/>
  <c r="F153" i="14"/>
  <c r="F152" i="14" s="1"/>
  <c r="E153" i="14"/>
  <c r="D153" i="14"/>
  <c r="L152" i="14"/>
  <c r="K152" i="14"/>
  <c r="G152" i="14"/>
  <c r="D152" i="14"/>
  <c r="H151" i="14"/>
  <c r="C151" i="14"/>
  <c r="H150" i="14"/>
  <c r="C150" i="14"/>
  <c r="H149" i="14"/>
  <c r="C149" i="14"/>
  <c r="H148" i="14"/>
  <c r="C148" i="14"/>
  <c r="L147" i="14"/>
  <c r="K147" i="14"/>
  <c r="J147" i="14"/>
  <c r="I147" i="14"/>
  <c r="H147" i="14" s="1"/>
  <c r="G147" i="14"/>
  <c r="F147" i="14"/>
  <c r="E147" i="14"/>
  <c r="D147" i="14"/>
  <c r="H146" i="14"/>
  <c r="C146" i="14"/>
  <c r="H145" i="14"/>
  <c r="C145" i="14"/>
  <c r="H144" i="14"/>
  <c r="C144" i="14"/>
  <c r="H143" i="14"/>
  <c r="C143" i="14"/>
  <c r="H142" i="14"/>
  <c r="C142" i="14"/>
  <c r="H141" i="14"/>
  <c r="C141" i="14"/>
  <c r="H140" i="14"/>
  <c r="C140" i="14"/>
  <c r="H139" i="14"/>
  <c r="C139" i="14"/>
  <c r="L138" i="14"/>
  <c r="K138" i="14"/>
  <c r="J138" i="14"/>
  <c r="I138" i="14"/>
  <c r="G138" i="14"/>
  <c r="F138" i="14"/>
  <c r="E138" i="14"/>
  <c r="D138" i="14"/>
  <c r="C138" i="14" s="1"/>
  <c r="H137" i="14"/>
  <c r="C137" i="14"/>
  <c r="I136" i="14"/>
  <c r="H136" i="14"/>
  <c r="D136" i="14"/>
  <c r="C136" i="14" s="1"/>
  <c r="H135" i="14"/>
  <c r="C135" i="14"/>
  <c r="L134" i="14"/>
  <c r="K134" i="14"/>
  <c r="J134" i="14"/>
  <c r="I134" i="14"/>
  <c r="H134" i="14" s="1"/>
  <c r="G134" i="14"/>
  <c r="F134" i="14"/>
  <c r="E134" i="14"/>
  <c r="D134" i="14"/>
  <c r="H133" i="14"/>
  <c r="C133" i="14"/>
  <c r="H132" i="14"/>
  <c r="C132" i="14"/>
  <c r="L131" i="14"/>
  <c r="K131" i="14"/>
  <c r="J131" i="14"/>
  <c r="I131" i="14"/>
  <c r="G131" i="14"/>
  <c r="F131" i="14"/>
  <c r="E131" i="14"/>
  <c r="D131" i="14"/>
  <c r="C131" i="14" s="1"/>
  <c r="H130" i="14"/>
  <c r="C130" i="14"/>
  <c r="H129" i="14"/>
  <c r="C129" i="14"/>
  <c r="H128" i="14"/>
  <c r="C128" i="14"/>
  <c r="H127" i="14"/>
  <c r="C127" i="14"/>
  <c r="L126" i="14"/>
  <c r="K126" i="14"/>
  <c r="J126" i="14"/>
  <c r="I126" i="14"/>
  <c r="G126" i="14"/>
  <c r="F126" i="14"/>
  <c r="E126" i="14"/>
  <c r="D126" i="14"/>
  <c r="C126" i="14" s="1"/>
  <c r="H125" i="14"/>
  <c r="C125" i="14"/>
  <c r="H124" i="14"/>
  <c r="C124" i="14"/>
  <c r="H123" i="14"/>
  <c r="C123" i="14"/>
  <c r="H122" i="14"/>
  <c r="C122" i="14"/>
  <c r="L121" i="14"/>
  <c r="L120" i="14" s="1"/>
  <c r="K121" i="14"/>
  <c r="J121" i="14"/>
  <c r="I121" i="14"/>
  <c r="G121" i="14"/>
  <c r="F121" i="14"/>
  <c r="E121" i="14"/>
  <c r="D121" i="14"/>
  <c r="D120" i="14" s="1"/>
  <c r="C121" i="14"/>
  <c r="J120" i="14"/>
  <c r="F120" i="14"/>
  <c r="E120" i="14"/>
  <c r="H119" i="14"/>
  <c r="C119" i="14"/>
  <c r="H118" i="14"/>
  <c r="C118" i="14"/>
  <c r="H117" i="14"/>
  <c r="C117" i="14"/>
  <c r="H116" i="14"/>
  <c r="C116" i="14"/>
  <c r="H115" i="14"/>
  <c r="C115" i="14"/>
  <c r="L114" i="14"/>
  <c r="K114" i="14"/>
  <c r="J114" i="14"/>
  <c r="I114" i="14"/>
  <c r="G114" i="14"/>
  <c r="F114" i="14"/>
  <c r="E114" i="14"/>
  <c r="D114" i="14"/>
  <c r="H113" i="14"/>
  <c r="C113" i="14"/>
  <c r="H112" i="14"/>
  <c r="C112" i="14"/>
  <c r="H111" i="14"/>
  <c r="C111" i="14"/>
  <c r="H110" i="14"/>
  <c r="C110" i="14"/>
  <c r="H109" i="14"/>
  <c r="C109" i="14"/>
  <c r="L108" i="14"/>
  <c r="K108" i="14"/>
  <c r="J108" i="14"/>
  <c r="I108" i="14"/>
  <c r="G108" i="14"/>
  <c r="F108" i="14"/>
  <c r="E108" i="14"/>
  <c r="D108" i="14"/>
  <c r="H107" i="14"/>
  <c r="C107" i="14"/>
  <c r="H106" i="14"/>
  <c r="C106" i="14"/>
  <c r="H105" i="14"/>
  <c r="C105" i="14"/>
  <c r="H104" i="14"/>
  <c r="C104" i="14"/>
  <c r="H103" i="14"/>
  <c r="C103" i="14"/>
  <c r="H102" i="14"/>
  <c r="C102" i="14"/>
  <c r="H101" i="14"/>
  <c r="C101" i="14"/>
  <c r="H100" i="14"/>
  <c r="C100" i="14"/>
  <c r="L99" i="14"/>
  <c r="K99" i="14"/>
  <c r="J99" i="14"/>
  <c r="I99" i="14"/>
  <c r="G99" i="14"/>
  <c r="F99" i="14"/>
  <c r="E99" i="14"/>
  <c r="D99" i="14"/>
  <c r="C99" i="14" s="1"/>
  <c r="H98" i="14"/>
  <c r="C98" i="14"/>
  <c r="H97" i="14"/>
  <c r="C97" i="14"/>
  <c r="H96" i="14"/>
  <c r="C96" i="14"/>
  <c r="H95" i="14"/>
  <c r="C95" i="14"/>
  <c r="H94" i="14"/>
  <c r="C94" i="14"/>
  <c r="H93" i="14"/>
  <c r="C93" i="14"/>
  <c r="H92" i="14"/>
  <c r="C92" i="14"/>
  <c r="L91" i="14"/>
  <c r="K91" i="14"/>
  <c r="J91" i="14"/>
  <c r="I91" i="14"/>
  <c r="G91" i="14"/>
  <c r="F91" i="14"/>
  <c r="E91" i="14"/>
  <c r="D91" i="14"/>
  <c r="C91" i="14"/>
  <c r="H90" i="14"/>
  <c r="C90" i="14"/>
  <c r="H89" i="14"/>
  <c r="C89" i="14"/>
  <c r="H88" i="14"/>
  <c r="C88" i="14"/>
  <c r="H87" i="14"/>
  <c r="C87" i="14"/>
  <c r="H86" i="14"/>
  <c r="C86" i="14"/>
  <c r="L85" i="14"/>
  <c r="K85" i="14"/>
  <c r="H85" i="14" s="1"/>
  <c r="J85" i="14"/>
  <c r="I85" i="14"/>
  <c r="G85" i="14"/>
  <c r="G83" i="14" s="1"/>
  <c r="F85" i="14"/>
  <c r="E85" i="14"/>
  <c r="D85" i="14"/>
  <c r="C85" i="14"/>
  <c r="H84" i="14"/>
  <c r="C84" i="14"/>
  <c r="L83" i="14"/>
  <c r="K83" i="14"/>
  <c r="D83" i="14"/>
  <c r="H82" i="14"/>
  <c r="C82" i="14"/>
  <c r="H81" i="14"/>
  <c r="C81" i="14"/>
  <c r="L80" i="14"/>
  <c r="K80" i="14"/>
  <c r="J80" i="14"/>
  <c r="I80" i="14"/>
  <c r="G80" i="14"/>
  <c r="F80" i="14"/>
  <c r="E80" i="14"/>
  <c r="D80" i="14"/>
  <c r="H79" i="14"/>
  <c r="C79" i="14"/>
  <c r="H78" i="14"/>
  <c r="C78" i="14"/>
  <c r="L77" i="14"/>
  <c r="L76" i="14" s="1"/>
  <c r="K77" i="14"/>
  <c r="K76" i="14" s="1"/>
  <c r="J77" i="14"/>
  <c r="J76" i="14" s="1"/>
  <c r="I77" i="14"/>
  <c r="H77" i="14" s="1"/>
  <c r="G77" i="14"/>
  <c r="G76" i="14" s="1"/>
  <c r="F77" i="14"/>
  <c r="E77" i="14"/>
  <c r="E76" i="14" s="1"/>
  <c r="D77" i="14"/>
  <c r="I76" i="14"/>
  <c r="F76" i="14"/>
  <c r="H74" i="14"/>
  <c r="C74" i="14"/>
  <c r="H73" i="14"/>
  <c r="C73" i="14"/>
  <c r="H72" i="14"/>
  <c r="C72" i="14"/>
  <c r="H71" i="14"/>
  <c r="C71" i="14"/>
  <c r="H70" i="14"/>
  <c r="C70" i="14"/>
  <c r="L69" i="14"/>
  <c r="K69" i="14"/>
  <c r="K67" i="14" s="1"/>
  <c r="J69" i="14"/>
  <c r="J67" i="14" s="1"/>
  <c r="J53" i="14" s="1"/>
  <c r="I69" i="14"/>
  <c r="H69" i="14" s="1"/>
  <c r="G69" i="14"/>
  <c r="G67" i="14" s="1"/>
  <c r="F69" i="14"/>
  <c r="E69" i="14"/>
  <c r="D69" i="14"/>
  <c r="D67" i="14" s="1"/>
  <c r="I68" i="14"/>
  <c r="H68" i="14"/>
  <c r="C68" i="14"/>
  <c r="L67" i="14"/>
  <c r="I67" i="14"/>
  <c r="F67" i="14"/>
  <c r="E67" i="14"/>
  <c r="H66" i="14"/>
  <c r="C66" i="14"/>
  <c r="H65" i="14"/>
  <c r="C65" i="14"/>
  <c r="I64" i="14"/>
  <c r="H64" i="14"/>
  <c r="C64" i="14"/>
  <c r="H63" i="14"/>
  <c r="C63" i="14"/>
  <c r="H62" i="14"/>
  <c r="C62" i="14"/>
  <c r="H61" i="14"/>
  <c r="C61" i="14"/>
  <c r="H60" i="14"/>
  <c r="C60" i="14"/>
  <c r="H59" i="14"/>
  <c r="C59" i="14"/>
  <c r="L58" i="14"/>
  <c r="K58" i="14"/>
  <c r="J58" i="14"/>
  <c r="I58" i="14"/>
  <c r="G58" i="14"/>
  <c r="F58" i="14"/>
  <c r="E58" i="14"/>
  <c r="D58" i="14"/>
  <c r="C58" i="14"/>
  <c r="H57" i="14"/>
  <c r="C57" i="14"/>
  <c r="H56" i="14"/>
  <c r="C56" i="14"/>
  <c r="L55" i="14"/>
  <c r="K55" i="14"/>
  <c r="J55" i="14"/>
  <c r="J54" i="14" s="1"/>
  <c r="I55" i="14"/>
  <c r="G55" i="14"/>
  <c r="F55" i="14"/>
  <c r="F54" i="14" s="1"/>
  <c r="E55" i="14"/>
  <c r="D55" i="14"/>
  <c r="L54" i="14"/>
  <c r="L53" i="14" s="1"/>
  <c r="G54" i="14"/>
  <c r="G53" i="14" s="1"/>
  <c r="D54" i="14"/>
  <c r="F53" i="14"/>
  <c r="H47" i="14"/>
  <c r="C47" i="14"/>
  <c r="H46" i="14"/>
  <c r="C46" i="14"/>
  <c r="L45" i="14"/>
  <c r="H45" i="14" s="1"/>
  <c r="G45" i="14"/>
  <c r="H44" i="14"/>
  <c r="C44" i="14"/>
  <c r="K43" i="14"/>
  <c r="J43" i="14"/>
  <c r="I43" i="14"/>
  <c r="F43" i="14"/>
  <c r="E43" i="14"/>
  <c r="C43" i="14" s="1"/>
  <c r="D43" i="14"/>
  <c r="H42" i="14"/>
  <c r="C42" i="14"/>
  <c r="I41" i="14"/>
  <c r="H41" i="14" s="1"/>
  <c r="D41" i="14"/>
  <c r="C41" i="14" s="1"/>
  <c r="H40" i="14"/>
  <c r="C40" i="14"/>
  <c r="H39" i="14"/>
  <c r="C39" i="14"/>
  <c r="H38" i="14"/>
  <c r="C38" i="14"/>
  <c r="H37" i="14"/>
  <c r="C37" i="14"/>
  <c r="K36" i="14"/>
  <c r="H36" i="14"/>
  <c r="F36" i="14"/>
  <c r="C36" i="14" s="1"/>
  <c r="H35" i="14"/>
  <c r="C35" i="14"/>
  <c r="H34" i="14"/>
  <c r="C34" i="14"/>
  <c r="K33" i="14"/>
  <c r="H33" i="14"/>
  <c r="F33" i="14"/>
  <c r="C33" i="14" s="1"/>
  <c r="H32" i="14"/>
  <c r="C32" i="14"/>
  <c r="K31" i="14"/>
  <c r="F31" i="14"/>
  <c r="C31" i="14" s="1"/>
  <c r="H30" i="14"/>
  <c r="C30" i="14"/>
  <c r="H29" i="14"/>
  <c r="C29" i="14"/>
  <c r="H28" i="14"/>
  <c r="C28" i="14"/>
  <c r="K27" i="14"/>
  <c r="H27" i="14" s="1"/>
  <c r="F27" i="14"/>
  <c r="C27" i="14" s="1"/>
  <c r="H25" i="14"/>
  <c r="C25" i="14"/>
  <c r="C24" i="14"/>
  <c r="H23" i="14"/>
  <c r="C23" i="14"/>
  <c r="H22" i="14"/>
  <c r="C22" i="14"/>
  <c r="L21" i="14"/>
  <c r="K21" i="14"/>
  <c r="K275" i="14" s="1"/>
  <c r="K274" i="14" s="1"/>
  <c r="J21" i="14"/>
  <c r="J275" i="14" s="1"/>
  <c r="J274" i="14" s="1"/>
  <c r="I21" i="14"/>
  <c r="I275" i="14" s="1"/>
  <c r="I274" i="14" s="1"/>
  <c r="H21" i="14"/>
  <c r="G21" i="14"/>
  <c r="G275" i="14" s="1"/>
  <c r="G274" i="14" s="1"/>
  <c r="F21" i="14"/>
  <c r="F275" i="14" s="1"/>
  <c r="F274" i="14" s="1"/>
  <c r="E21" i="14"/>
  <c r="E275" i="14" s="1"/>
  <c r="E274" i="14" s="1"/>
  <c r="D21" i="14"/>
  <c r="E20" i="14"/>
  <c r="H284" i="13"/>
  <c r="C284" i="13"/>
  <c r="H283" i="13"/>
  <c r="C283" i="13"/>
  <c r="H282" i="13"/>
  <c r="C282" i="13"/>
  <c r="H281" i="13"/>
  <c r="C281" i="13"/>
  <c r="H280" i="13"/>
  <c r="C280" i="13"/>
  <c r="H279" i="13"/>
  <c r="C279" i="13"/>
  <c r="H278" i="13"/>
  <c r="C278" i="13"/>
  <c r="H277" i="13"/>
  <c r="C277" i="13"/>
  <c r="L276" i="13"/>
  <c r="K276" i="13"/>
  <c r="J276" i="13"/>
  <c r="I276" i="13"/>
  <c r="H276" i="13"/>
  <c r="G276" i="13"/>
  <c r="F276" i="13"/>
  <c r="E276" i="13"/>
  <c r="D276" i="13"/>
  <c r="C276" i="13"/>
  <c r="H271" i="13"/>
  <c r="C271" i="13"/>
  <c r="H270" i="13"/>
  <c r="C270" i="13"/>
  <c r="L269" i="13"/>
  <c r="K269" i="13"/>
  <c r="J269" i="13"/>
  <c r="I269" i="13"/>
  <c r="G269" i="13"/>
  <c r="F269" i="13"/>
  <c r="E269" i="13"/>
  <c r="D269" i="13"/>
  <c r="C269" i="13" s="1"/>
  <c r="H268" i="13"/>
  <c r="C268" i="13"/>
  <c r="L267" i="13"/>
  <c r="K267" i="13"/>
  <c r="J267" i="13"/>
  <c r="I267" i="13"/>
  <c r="I266" i="13" s="1"/>
  <c r="I265" i="13" s="1"/>
  <c r="G267" i="13"/>
  <c r="F267" i="13"/>
  <c r="F266" i="13" s="1"/>
  <c r="E267" i="13"/>
  <c r="E266" i="13" s="1"/>
  <c r="E265" i="13" s="1"/>
  <c r="D267" i="13"/>
  <c r="L266" i="13"/>
  <c r="L265" i="13" s="1"/>
  <c r="K266" i="13"/>
  <c r="K265" i="13" s="1"/>
  <c r="G266" i="13"/>
  <c r="G265" i="13" s="1"/>
  <c r="D266" i="13"/>
  <c r="F265" i="13"/>
  <c r="H264" i="13"/>
  <c r="C264" i="13"/>
  <c r="L263" i="13"/>
  <c r="K263" i="13"/>
  <c r="J263" i="13"/>
  <c r="H263" i="13" s="1"/>
  <c r="I263" i="13"/>
  <c r="G263" i="13"/>
  <c r="F263" i="13"/>
  <c r="E263" i="13"/>
  <c r="D263" i="13"/>
  <c r="H262" i="13"/>
  <c r="C262" i="13"/>
  <c r="H261" i="13"/>
  <c r="C261" i="13"/>
  <c r="H260" i="13"/>
  <c r="C260" i="13"/>
  <c r="H259" i="13"/>
  <c r="C259" i="13"/>
  <c r="H258" i="13"/>
  <c r="C258" i="13"/>
  <c r="L257" i="13"/>
  <c r="K257" i="13"/>
  <c r="J257" i="13"/>
  <c r="H257" i="13" s="1"/>
  <c r="I257" i="13"/>
  <c r="G257" i="13"/>
  <c r="F257" i="13"/>
  <c r="E257" i="13"/>
  <c r="D257" i="13"/>
  <c r="C257" i="13" s="1"/>
  <c r="H256" i="13"/>
  <c r="C256" i="13"/>
  <c r="H255" i="13"/>
  <c r="C255" i="13"/>
  <c r="H254" i="13"/>
  <c r="C254" i="13"/>
  <c r="L253" i="13"/>
  <c r="K253" i="13"/>
  <c r="J253" i="13"/>
  <c r="I253" i="13"/>
  <c r="I252" i="13" s="1"/>
  <c r="G253" i="13"/>
  <c r="F253" i="13"/>
  <c r="F252" i="13" s="1"/>
  <c r="E253" i="13"/>
  <c r="E252" i="13" s="1"/>
  <c r="D253" i="13"/>
  <c r="L252" i="13"/>
  <c r="K252" i="13"/>
  <c r="G252" i="13"/>
  <c r="D252" i="13"/>
  <c r="H251" i="13"/>
  <c r="C251" i="13"/>
  <c r="L250" i="13"/>
  <c r="K250" i="13"/>
  <c r="J250" i="13"/>
  <c r="I250" i="13"/>
  <c r="H250" i="13"/>
  <c r="G250" i="13"/>
  <c r="F250" i="13"/>
  <c r="E250" i="13"/>
  <c r="D250" i="13"/>
  <c r="C250" i="13" s="1"/>
  <c r="H249" i="13"/>
  <c r="C249" i="13"/>
  <c r="H248" i="13"/>
  <c r="C248" i="13"/>
  <c r="H247" i="13"/>
  <c r="C247" i="13"/>
  <c r="H246" i="13"/>
  <c r="C246" i="13"/>
  <c r="L245" i="13"/>
  <c r="K245" i="13"/>
  <c r="J245" i="13"/>
  <c r="H245" i="13" s="1"/>
  <c r="I245" i="13"/>
  <c r="G245" i="13"/>
  <c r="F245" i="13"/>
  <c r="E245" i="13"/>
  <c r="D245" i="13"/>
  <c r="H244" i="13"/>
  <c r="C244" i="13"/>
  <c r="H243" i="13"/>
  <c r="C243" i="13"/>
  <c r="H242" i="13"/>
  <c r="C242" i="13"/>
  <c r="L241" i="13"/>
  <c r="K241" i="13"/>
  <c r="J241" i="13"/>
  <c r="I241" i="13"/>
  <c r="I240" i="13" s="1"/>
  <c r="G241" i="13"/>
  <c r="F241" i="13"/>
  <c r="E241" i="13"/>
  <c r="E240" i="13" s="1"/>
  <c r="D241" i="13"/>
  <c r="C241" i="13" s="1"/>
  <c r="L240" i="13"/>
  <c r="K240" i="13"/>
  <c r="G240" i="13"/>
  <c r="D240" i="13"/>
  <c r="H239" i="13"/>
  <c r="C239" i="13"/>
  <c r="H238" i="13"/>
  <c r="C238" i="13"/>
  <c r="H237" i="13"/>
  <c r="C237" i="13"/>
  <c r="H236" i="13"/>
  <c r="C236" i="13"/>
  <c r="H235" i="13"/>
  <c r="C235" i="13"/>
  <c r="H234" i="13"/>
  <c r="C234" i="13"/>
  <c r="L233" i="13"/>
  <c r="K233" i="13"/>
  <c r="J233" i="13"/>
  <c r="I233" i="13"/>
  <c r="I232" i="13" s="1"/>
  <c r="G233" i="13"/>
  <c r="F233" i="13"/>
  <c r="F232" i="13" s="1"/>
  <c r="E233" i="13"/>
  <c r="E232" i="13" s="1"/>
  <c r="D233" i="13"/>
  <c r="C233" i="13" s="1"/>
  <c r="L232" i="13"/>
  <c r="K232" i="13"/>
  <c r="G232" i="13"/>
  <c r="D232" i="13"/>
  <c r="H231" i="13"/>
  <c r="C231" i="13"/>
  <c r="H230" i="13"/>
  <c r="C230" i="13"/>
  <c r="H229" i="13"/>
  <c r="C229" i="13"/>
  <c r="H228" i="13"/>
  <c r="C228" i="13"/>
  <c r="L227" i="13"/>
  <c r="K227" i="13"/>
  <c r="J227" i="13"/>
  <c r="H227" i="13" s="1"/>
  <c r="I227" i="13"/>
  <c r="G227" i="13"/>
  <c r="F227" i="13"/>
  <c r="E227" i="13"/>
  <c r="D227" i="13"/>
  <c r="H226" i="13"/>
  <c r="C226" i="13"/>
  <c r="H225" i="13"/>
  <c r="C225" i="13"/>
  <c r="H224" i="13"/>
  <c r="C224" i="13"/>
  <c r="H223" i="13"/>
  <c r="C223" i="13"/>
  <c r="H222" i="13"/>
  <c r="C222" i="13"/>
  <c r="H221" i="13"/>
  <c r="C221" i="13"/>
  <c r="H220" i="13"/>
  <c r="C220" i="13"/>
  <c r="L219" i="13"/>
  <c r="K219" i="13"/>
  <c r="J219" i="13"/>
  <c r="I219" i="13"/>
  <c r="H219" i="13"/>
  <c r="G219" i="13"/>
  <c r="F219" i="13"/>
  <c r="E219" i="13"/>
  <c r="D219" i="13"/>
  <c r="H218" i="13"/>
  <c r="C218" i="13"/>
  <c r="H217" i="13"/>
  <c r="C217" i="13"/>
  <c r="L216" i="13"/>
  <c r="K216" i="13"/>
  <c r="J216" i="13"/>
  <c r="H216" i="13" s="1"/>
  <c r="I216" i="13"/>
  <c r="G216" i="13"/>
  <c r="F216" i="13"/>
  <c r="E216" i="13"/>
  <c r="D216" i="13"/>
  <c r="H215" i="13"/>
  <c r="C215" i="13"/>
  <c r="L214" i="13"/>
  <c r="L212" i="13" s="1"/>
  <c r="L211" i="13" s="1"/>
  <c r="K214" i="13"/>
  <c r="J214" i="13"/>
  <c r="I214" i="13"/>
  <c r="H214" i="13"/>
  <c r="G214" i="13"/>
  <c r="F214" i="13"/>
  <c r="E214" i="13"/>
  <c r="D214" i="13"/>
  <c r="C214" i="13" s="1"/>
  <c r="H213" i="13"/>
  <c r="C213" i="13"/>
  <c r="K212" i="13"/>
  <c r="K211" i="13" s="1"/>
  <c r="G212" i="13"/>
  <c r="G211" i="13" s="1"/>
  <c r="H210" i="13"/>
  <c r="C210" i="13"/>
  <c r="H209" i="13"/>
  <c r="C209" i="13"/>
  <c r="L208" i="13"/>
  <c r="K208" i="13"/>
  <c r="J208" i="13"/>
  <c r="I208" i="13"/>
  <c r="G208" i="13"/>
  <c r="F208" i="13"/>
  <c r="E208" i="13"/>
  <c r="D208" i="13"/>
  <c r="C208" i="13" s="1"/>
  <c r="H207" i="13"/>
  <c r="C207" i="13"/>
  <c r="H206" i="13"/>
  <c r="C206" i="13"/>
  <c r="H205" i="13"/>
  <c r="C205" i="13"/>
  <c r="H204" i="13"/>
  <c r="C204" i="13"/>
  <c r="H203" i="13"/>
  <c r="C203" i="13"/>
  <c r="H202" i="13"/>
  <c r="C202" i="13"/>
  <c r="H201" i="13"/>
  <c r="C201" i="13"/>
  <c r="H200" i="13"/>
  <c r="C200" i="13"/>
  <c r="L199" i="13"/>
  <c r="K199" i="13"/>
  <c r="J199" i="13"/>
  <c r="I199" i="13"/>
  <c r="H199" i="13" s="1"/>
  <c r="G199" i="13"/>
  <c r="F199" i="13"/>
  <c r="E199" i="13"/>
  <c r="D199" i="13"/>
  <c r="H198" i="13"/>
  <c r="C198" i="13"/>
  <c r="H197" i="13"/>
  <c r="C197" i="13"/>
  <c r="H196" i="13"/>
  <c r="C196" i="13"/>
  <c r="H195" i="13"/>
  <c r="C195" i="13"/>
  <c r="H194" i="13"/>
  <c r="C194" i="13"/>
  <c r="H193" i="13"/>
  <c r="C193" i="13"/>
  <c r="H192" i="13"/>
  <c r="C192" i="13"/>
  <c r="H191" i="13"/>
  <c r="C191" i="13"/>
  <c r="H190" i="13"/>
  <c r="C190" i="13"/>
  <c r="H189" i="13"/>
  <c r="C189" i="13"/>
  <c r="L188" i="13"/>
  <c r="K188" i="13"/>
  <c r="J188" i="13"/>
  <c r="H188" i="13" s="1"/>
  <c r="I188" i="13"/>
  <c r="I187" i="13" s="1"/>
  <c r="G188" i="13"/>
  <c r="F188" i="13"/>
  <c r="F187" i="13" s="1"/>
  <c r="E188" i="13"/>
  <c r="E187" i="13" s="1"/>
  <c r="D188" i="13"/>
  <c r="C188" i="13" s="1"/>
  <c r="L187" i="13"/>
  <c r="H186" i="13"/>
  <c r="C186" i="13"/>
  <c r="H185" i="13"/>
  <c r="C185" i="13"/>
  <c r="H184" i="13"/>
  <c r="C184" i="13"/>
  <c r="L183" i="13"/>
  <c r="L182" i="13" s="1"/>
  <c r="K183" i="13"/>
  <c r="J183" i="13"/>
  <c r="I183" i="13"/>
  <c r="H183" i="13"/>
  <c r="G183" i="13"/>
  <c r="F183" i="13"/>
  <c r="E183" i="13"/>
  <c r="D183" i="13"/>
  <c r="C183" i="13" s="1"/>
  <c r="H180" i="13"/>
  <c r="C180" i="13"/>
  <c r="L179" i="13"/>
  <c r="L178" i="13" s="1"/>
  <c r="K179" i="13"/>
  <c r="K178" i="13" s="1"/>
  <c r="J179" i="13"/>
  <c r="I179" i="13"/>
  <c r="H179" i="13" s="1"/>
  <c r="G179" i="13"/>
  <c r="G178" i="13" s="1"/>
  <c r="F179" i="13"/>
  <c r="E179" i="13"/>
  <c r="D179" i="13"/>
  <c r="J178" i="13"/>
  <c r="F178" i="13"/>
  <c r="E178" i="13"/>
  <c r="H177" i="13"/>
  <c r="C177" i="13"/>
  <c r="H176" i="13"/>
  <c r="C176" i="13"/>
  <c r="L175" i="13"/>
  <c r="L174" i="13" s="1"/>
  <c r="K175" i="13"/>
  <c r="J175" i="13"/>
  <c r="J174" i="13" s="1"/>
  <c r="I175" i="13"/>
  <c r="H175" i="13"/>
  <c r="G175" i="13"/>
  <c r="F175" i="13"/>
  <c r="E175" i="13"/>
  <c r="D175" i="13"/>
  <c r="C175" i="13" s="1"/>
  <c r="F174" i="13"/>
  <c r="E174" i="13"/>
  <c r="H173" i="13"/>
  <c r="C173" i="13"/>
  <c r="H172" i="13"/>
  <c r="C172" i="13"/>
  <c r="L171" i="13"/>
  <c r="K171" i="13"/>
  <c r="J171" i="13"/>
  <c r="I171" i="13"/>
  <c r="H171" i="13" s="1"/>
  <c r="G171" i="13"/>
  <c r="F171" i="13"/>
  <c r="E171" i="13"/>
  <c r="D171" i="13"/>
  <c r="H170" i="13"/>
  <c r="C170" i="13"/>
  <c r="H169" i="13"/>
  <c r="C169" i="13"/>
  <c r="H168" i="13"/>
  <c r="C168" i="13"/>
  <c r="H167" i="13"/>
  <c r="C167" i="13"/>
  <c r="L166" i="13"/>
  <c r="K166" i="13"/>
  <c r="J166" i="13"/>
  <c r="H166" i="13" s="1"/>
  <c r="I166" i="13"/>
  <c r="G166" i="13"/>
  <c r="F166" i="13"/>
  <c r="E166" i="13"/>
  <c r="D166" i="13"/>
  <c r="H165" i="13"/>
  <c r="C165" i="13"/>
  <c r="H164" i="13"/>
  <c r="C164" i="13"/>
  <c r="H163" i="13"/>
  <c r="C163" i="13"/>
  <c r="L162" i="13"/>
  <c r="K162" i="13"/>
  <c r="J162" i="13"/>
  <c r="I162" i="13"/>
  <c r="I161" i="13" s="1"/>
  <c r="G162" i="13"/>
  <c r="F162" i="13"/>
  <c r="F161" i="13" s="1"/>
  <c r="F160" i="13" s="1"/>
  <c r="E162" i="13"/>
  <c r="E161" i="13" s="1"/>
  <c r="E160" i="13" s="1"/>
  <c r="D162" i="13"/>
  <c r="C162" i="13" s="1"/>
  <c r="L161" i="13"/>
  <c r="L160" i="13" s="1"/>
  <c r="K161" i="13"/>
  <c r="K160" i="13" s="1"/>
  <c r="G161" i="13"/>
  <c r="G160" i="13" s="1"/>
  <c r="D161" i="13"/>
  <c r="H159" i="13"/>
  <c r="C159" i="13"/>
  <c r="H158" i="13"/>
  <c r="C158" i="13"/>
  <c r="H157" i="13"/>
  <c r="C157" i="13"/>
  <c r="H156" i="13"/>
  <c r="C156" i="13"/>
  <c r="H155" i="13"/>
  <c r="C155" i="13"/>
  <c r="H154" i="13"/>
  <c r="C154" i="13"/>
  <c r="L153" i="13"/>
  <c r="L152" i="13" s="1"/>
  <c r="K153" i="13"/>
  <c r="K152" i="13" s="1"/>
  <c r="J153" i="13"/>
  <c r="I153" i="13"/>
  <c r="H153" i="13"/>
  <c r="G153" i="13"/>
  <c r="G152" i="13" s="1"/>
  <c r="F153" i="13"/>
  <c r="E153" i="13"/>
  <c r="D153" i="13"/>
  <c r="C153" i="13" s="1"/>
  <c r="J152" i="13"/>
  <c r="I152" i="13"/>
  <c r="F152" i="13"/>
  <c r="E152" i="13"/>
  <c r="H151" i="13"/>
  <c r="C151" i="13"/>
  <c r="H150" i="13"/>
  <c r="C150" i="13"/>
  <c r="H149" i="13"/>
  <c r="C149" i="13"/>
  <c r="H148" i="13"/>
  <c r="C148" i="13"/>
  <c r="L147" i="13"/>
  <c r="K147" i="13"/>
  <c r="J147" i="13"/>
  <c r="I147" i="13"/>
  <c r="H147" i="13" s="1"/>
  <c r="G147" i="13"/>
  <c r="F147" i="13"/>
  <c r="E147" i="13"/>
  <c r="D147" i="13"/>
  <c r="C147" i="13" s="1"/>
  <c r="H146" i="13"/>
  <c r="C146" i="13"/>
  <c r="H145" i="13"/>
  <c r="C145" i="13"/>
  <c r="H144" i="13"/>
  <c r="C144" i="13"/>
  <c r="H143" i="13"/>
  <c r="C143" i="13"/>
  <c r="H142" i="13"/>
  <c r="C142" i="13"/>
  <c r="H141" i="13"/>
  <c r="C141" i="13"/>
  <c r="H140" i="13"/>
  <c r="C140" i="13"/>
  <c r="H139" i="13"/>
  <c r="C139" i="13"/>
  <c r="L138" i="13"/>
  <c r="K138" i="13"/>
  <c r="J138" i="13"/>
  <c r="H138" i="13" s="1"/>
  <c r="I138" i="13"/>
  <c r="G138" i="13"/>
  <c r="F138" i="13"/>
  <c r="E138" i="13"/>
  <c r="D138" i="13"/>
  <c r="J137" i="13"/>
  <c r="H137" i="13" s="1"/>
  <c r="E137" i="13"/>
  <c r="C137" i="13" s="1"/>
  <c r="J136" i="13"/>
  <c r="H136" i="13" s="1"/>
  <c r="E136" i="13"/>
  <c r="E134" i="13" s="1"/>
  <c r="H135" i="13"/>
  <c r="C135" i="13"/>
  <c r="L134" i="13"/>
  <c r="K134" i="13"/>
  <c r="J134" i="13"/>
  <c r="I134" i="13"/>
  <c r="G134" i="13"/>
  <c r="F134" i="13"/>
  <c r="D134" i="13"/>
  <c r="H133" i="13"/>
  <c r="C133" i="13"/>
  <c r="H132" i="13"/>
  <c r="C132" i="13"/>
  <c r="L131" i="13"/>
  <c r="K131" i="13"/>
  <c r="J131" i="13"/>
  <c r="I131" i="13"/>
  <c r="H131" i="13" s="1"/>
  <c r="G131" i="13"/>
  <c r="F131" i="13"/>
  <c r="E131" i="13"/>
  <c r="D131" i="13"/>
  <c r="H130" i="13"/>
  <c r="C130" i="13"/>
  <c r="H129" i="13"/>
  <c r="C129" i="13"/>
  <c r="H128" i="13"/>
  <c r="C128" i="13"/>
  <c r="H127" i="13"/>
  <c r="C127" i="13"/>
  <c r="L126" i="13"/>
  <c r="K126" i="13"/>
  <c r="J126" i="13"/>
  <c r="I126" i="13"/>
  <c r="G126" i="13"/>
  <c r="F126" i="13"/>
  <c r="E126" i="13"/>
  <c r="D126" i="13"/>
  <c r="H125" i="13"/>
  <c r="C125" i="13"/>
  <c r="H124" i="13"/>
  <c r="C124" i="13"/>
  <c r="H123" i="13"/>
  <c r="C123" i="13"/>
  <c r="H122" i="13"/>
  <c r="C122" i="13"/>
  <c r="L121" i="13"/>
  <c r="L120" i="13" s="1"/>
  <c r="K121" i="13"/>
  <c r="J121" i="13"/>
  <c r="I121" i="13"/>
  <c r="H121" i="13"/>
  <c r="G121" i="13"/>
  <c r="F121" i="13"/>
  <c r="E121" i="13"/>
  <c r="D121" i="13"/>
  <c r="C121" i="13" s="1"/>
  <c r="K120" i="13"/>
  <c r="J120" i="13"/>
  <c r="H120" i="13" s="1"/>
  <c r="I120" i="13"/>
  <c r="G120" i="13"/>
  <c r="F120" i="13"/>
  <c r="H119" i="13"/>
  <c r="C119" i="13"/>
  <c r="H118" i="13"/>
  <c r="C118" i="13"/>
  <c r="J117" i="13"/>
  <c r="H117" i="13" s="1"/>
  <c r="C117" i="13"/>
  <c r="H116" i="13"/>
  <c r="C116" i="13"/>
  <c r="H115" i="13"/>
  <c r="C115" i="13"/>
  <c r="L114" i="13"/>
  <c r="K114" i="13"/>
  <c r="I114" i="13"/>
  <c r="G114" i="13"/>
  <c r="F114" i="13"/>
  <c r="E114" i="13"/>
  <c r="D114" i="13"/>
  <c r="C114" i="13" s="1"/>
  <c r="H113" i="13"/>
  <c r="C113" i="13"/>
  <c r="H112" i="13"/>
  <c r="C112" i="13"/>
  <c r="H111" i="13"/>
  <c r="C111" i="13"/>
  <c r="H110" i="13"/>
  <c r="C110" i="13"/>
  <c r="H109" i="13"/>
  <c r="C109" i="13"/>
  <c r="L108" i="13"/>
  <c r="K108" i="13"/>
  <c r="J108" i="13"/>
  <c r="I108" i="13"/>
  <c r="H108" i="13" s="1"/>
  <c r="G108" i="13"/>
  <c r="F108" i="13"/>
  <c r="E108" i="13"/>
  <c r="D108" i="13"/>
  <c r="C108" i="13"/>
  <c r="H107" i="13"/>
  <c r="C107" i="13"/>
  <c r="H106" i="13"/>
  <c r="C106" i="13"/>
  <c r="H105" i="13"/>
  <c r="C105" i="13"/>
  <c r="H104" i="13"/>
  <c r="C104" i="13"/>
  <c r="H103" i="13"/>
  <c r="C103" i="13"/>
  <c r="H102" i="13"/>
  <c r="C102" i="13"/>
  <c r="H101" i="13"/>
  <c r="C101" i="13"/>
  <c r="H100" i="13"/>
  <c r="C100" i="13"/>
  <c r="L99" i="13"/>
  <c r="K99" i="13"/>
  <c r="J99" i="13"/>
  <c r="I99" i="13"/>
  <c r="G99" i="13"/>
  <c r="F99" i="13"/>
  <c r="E99" i="13"/>
  <c r="D99" i="13"/>
  <c r="H98" i="13"/>
  <c r="E98" i="13"/>
  <c r="H97" i="13"/>
  <c r="C97" i="13"/>
  <c r="H96" i="13"/>
  <c r="C96" i="13"/>
  <c r="H95" i="13"/>
  <c r="C95" i="13"/>
  <c r="H94" i="13"/>
  <c r="C94" i="13"/>
  <c r="H93" i="13"/>
  <c r="C93" i="13"/>
  <c r="H92" i="13"/>
  <c r="C92" i="13"/>
  <c r="L91" i="13"/>
  <c r="K91" i="13"/>
  <c r="J91" i="13"/>
  <c r="I91" i="13"/>
  <c r="G91" i="13"/>
  <c r="F91" i="13"/>
  <c r="D91" i="13"/>
  <c r="H90" i="13"/>
  <c r="C90" i="13"/>
  <c r="H89" i="13"/>
  <c r="C89" i="13"/>
  <c r="H88" i="13"/>
  <c r="C88" i="13"/>
  <c r="K87" i="13"/>
  <c r="H87" i="13" s="1"/>
  <c r="C87" i="13"/>
  <c r="H86" i="13"/>
  <c r="C86" i="13"/>
  <c r="L85" i="13"/>
  <c r="K85" i="13"/>
  <c r="K83" i="13" s="1"/>
  <c r="J85" i="13"/>
  <c r="I85" i="13"/>
  <c r="G85" i="13"/>
  <c r="F85" i="13"/>
  <c r="C85" i="13" s="1"/>
  <c r="E85" i="13"/>
  <c r="D85" i="13"/>
  <c r="H84" i="13"/>
  <c r="C84" i="13"/>
  <c r="G83" i="13"/>
  <c r="H82" i="13"/>
  <c r="C82" i="13"/>
  <c r="H81" i="13"/>
  <c r="C81" i="13"/>
  <c r="L80" i="13"/>
  <c r="K80" i="13"/>
  <c r="J80" i="13"/>
  <c r="I80" i="13"/>
  <c r="H80" i="13" s="1"/>
  <c r="G80" i="13"/>
  <c r="F80" i="13"/>
  <c r="E80" i="13"/>
  <c r="D80" i="13"/>
  <c r="H79" i="13"/>
  <c r="C79" i="13"/>
  <c r="H78" i="13"/>
  <c r="C78" i="13"/>
  <c r="L77" i="13"/>
  <c r="K77" i="13"/>
  <c r="K76" i="13" s="1"/>
  <c r="J77" i="13"/>
  <c r="J76" i="13" s="1"/>
  <c r="I77" i="13"/>
  <c r="H77" i="13" s="1"/>
  <c r="G77" i="13"/>
  <c r="G76" i="13" s="1"/>
  <c r="F77" i="13"/>
  <c r="F76" i="13" s="1"/>
  <c r="E77" i="13"/>
  <c r="D77" i="13"/>
  <c r="C77" i="13" s="1"/>
  <c r="L76" i="13"/>
  <c r="D76" i="13"/>
  <c r="G75" i="13"/>
  <c r="H74" i="13"/>
  <c r="C74" i="13"/>
  <c r="H73" i="13"/>
  <c r="C73" i="13"/>
  <c r="H72" i="13"/>
  <c r="C72" i="13"/>
  <c r="H71" i="13"/>
  <c r="C71" i="13"/>
  <c r="J70" i="13"/>
  <c r="H70" i="13"/>
  <c r="C70" i="13"/>
  <c r="L69" i="13"/>
  <c r="L67" i="13" s="1"/>
  <c r="K69" i="13"/>
  <c r="J69" i="13"/>
  <c r="I69" i="13"/>
  <c r="H69" i="13" s="1"/>
  <c r="G69" i="13"/>
  <c r="F69" i="13"/>
  <c r="E69" i="13"/>
  <c r="E67" i="13" s="1"/>
  <c r="D69" i="13"/>
  <c r="J68" i="13"/>
  <c r="I68" i="13"/>
  <c r="H68" i="13"/>
  <c r="C68" i="13"/>
  <c r="K67" i="13"/>
  <c r="J67" i="13"/>
  <c r="I67" i="13"/>
  <c r="G67" i="13"/>
  <c r="F67" i="13"/>
  <c r="H66" i="13"/>
  <c r="C66" i="13"/>
  <c r="H65" i="13"/>
  <c r="C65" i="13"/>
  <c r="I64" i="13"/>
  <c r="C64" i="13"/>
  <c r="H63" i="13"/>
  <c r="C63" i="13"/>
  <c r="H62" i="13"/>
  <c r="C62" i="13"/>
  <c r="J61" i="13"/>
  <c r="H61" i="13"/>
  <c r="C61" i="13"/>
  <c r="H60" i="13"/>
  <c r="C60" i="13"/>
  <c r="H59" i="13"/>
  <c r="C59" i="13"/>
  <c r="L58" i="13"/>
  <c r="K58" i="13"/>
  <c r="J58" i="13"/>
  <c r="G58" i="13"/>
  <c r="F58" i="13"/>
  <c r="E58" i="13"/>
  <c r="D58" i="13"/>
  <c r="J57" i="13"/>
  <c r="C57" i="13"/>
  <c r="H56" i="13"/>
  <c r="C56" i="13"/>
  <c r="L55" i="13"/>
  <c r="L54" i="13" s="1"/>
  <c r="L53" i="13" s="1"/>
  <c r="K55" i="13"/>
  <c r="K54" i="13" s="1"/>
  <c r="K53" i="13" s="1"/>
  <c r="I55" i="13"/>
  <c r="G55" i="13"/>
  <c r="F55" i="13"/>
  <c r="E55" i="13"/>
  <c r="C55" i="13" s="1"/>
  <c r="D55" i="13"/>
  <c r="D54" i="13" s="1"/>
  <c r="G54" i="13"/>
  <c r="G53" i="13" s="1"/>
  <c r="H47" i="13"/>
  <c r="C47" i="13"/>
  <c r="H46" i="13"/>
  <c r="C46" i="13"/>
  <c r="L45" i="13"/>
  <c r="H45" i="13" s="1"/>
  <c r="G45" i="13"/>
  <c r="C45" i="13"/>
  <c r="H44" i="13"/>
  <c r="C44" i="13"/>
  <c r="K43" i="13"/>
  <c r="J43" i="13"/>
  <c r="H43" i="13" s="1"/>
  <c r="I43" i="13"/>
  <c r="F43" i="13"/>
  <c r="E43" i="13"/>
  <c r="D43" i="13"/>
  <c r="H42" i="13"/>
  <c r="C42" i="13"/>
  <c r="I41" i="13"/>
  <c r="H41" i="13"/>
  <c r="D41" i="13"/>
  <c r="C41" i="13" s="1"/>
  <c r="H40" i="13"/>
  <c r="C40" i="13"/>
  <c r="H39" i="13"/>
  <c r="C39" i="13"/>
  <c r="H38" i="13"/>
  <c r="C38" i="13"/>
  <c r="H37" i="13"/>
  <c r="C37" i="13"/>
  <c r="K36" i="13"/>
  <c r="H36" i="13"/>
  <c r="F36" i="13"/>
  <c r="C36" i="13" s="1"/>
  <c r="H35" i="13"/>
  <c r="C35" i="13"/>
  <c r="H34" i="13"/>
  <c r="C34" i="13"/>
  <c r="K33" i="13"/>
  <c r="H33" i="13"/>
  <c r="F33" i="13"/>
  <c r="C33" i="13" s="1"/>
  <c r="H32" i="13"/>
  <c r="C32" i="13"/>
  <c r="K31" i="13"/>
  <c r="H31" i="13" s="1"/>
  <c r="F31" i="13"/>
  <c r="C31" i="13"/>
  <c r="H30" i="13"/>
  <c r="C30" i="13"/>
  <c r="H29" i="13"/>
  <c r="C29" i="13"/>
  <c r="H28" i="13"/>
  <c r="C28" i="13"/>
  <c r="K27" i="13"/>
  <c r="H27" i="13"/>
  <c r="F27" i="13"/>
  <c r="C27" i="13" s="1"/>
  <c r="K26" i="13"/>
  <c r="H26" i="13"/>
  <c r="H25" i="13"/>
  <c r="C25" i="13"/>
  <c r="C24" i="13"/>
  <c r="H23" i="13"/>
  <c r="C23" i="13"/>
  <c r="H22" i="13"/>
  <c r="C22" i="13"/>
  <c r="L21" i="13"/>
  <c r="L275" i="13" s="1"/>
  <c r="L274" i="13" s="1"/>
  <c r="K21" i="13"/>
  <c r="K275" i="13" s="1"/>
  <c r="K274" i="13" s="1"/>
  <c r="J21" i="13"/>
  <c r="J275" i="13" s="1"/>
  <c r="J274" i="13" s="1"/>
  <c r="I21" i="13"/>
  <c r="G21" i="13"/>
  <c r="G275" i="13" s="1"/>
  <c r="G274" i="13" s="1"/>
  <c r="F21" i="13"/>
  <c r="F275" i="13" s="1"/>
  <c r="F274" i="13" s="1"/>
  <c r="E21" i="13"/>
  <c r="E275" i="13" s="1"/>
  <c r="E274" i="13" s="1"/>
  <c r="D21" i="13"/>
  <c r="D275" i="13" s="1"/>
  <c r="D274" i="13" s="1"/>
  <c r="C21" i="13"/>
  <c r="C275" i="13" s="1"/>
  <c r="C274" i="13" s="1"/>
  <c r="L20" i="13"/>
  <c r="K20" i="13"/>
  <c r="D20" i="13"/>
  <c r="H284" i="12"/>
  <c r="C284" i="12"/>
  <c r="H283" i="12"/>
  <c r="C283" i="12"/>
  <c r="H282" i="12"/>
  <c r="C282" i="12"/>
  <c r="H281" i="12"/>
  <c r="C281" i="12"/>
  <c r="H280" i="12"/>
  <c r="C280" i="12"/>
  <c r="H279" i="12"/>
  <c r="C279" i="12"/>
  <c r="H278" i="12"/>
  <c r="C278" i="12"/>
  <c r="H277" i="12"/>
  <c r="H276" i="12" s="1"/>
  <c r="C277" i="12"/>
  <c r="C276" i="12" s="1"/>
  <c r="L276" i="12"/>
  <c r="K276" i="12"/>
  <c r="J276" i="12"/>
  <c r="I276" i="12"/>
  <c r="G276" i="12"/>
  <c r="F276" i="12"/>
  <c r="E276" i="12"/>
  <c r="D276" i="12"/>
  <c r="H271" i="12"/>
  <c r="C271" i="12"/>
  <c r="H270" i="12"/>
  <c r="C270" i="12"/>
  <c r="L269" i="12"/>
  <c r="K269" i="12"/>
  <c r="J269" i="12"/>
  <c r="I269" i="12"/>
  <c r="G269" i="12"/>
  <c r="F269" i="12"/>
  <c r="E269" i="12"/>
  <c r="D269" i="12"/>
  <c r="H268" i="12"/>
  <c r="C268" i="12"/>
  <c r="L267" i="12"/>
  <c r="L266" i="12" s="1"/>
  <c r="K267" i="12"/>
  <c r="K266" i="12" s="1"/>
  <c r="K265" i="12" s="1"/>
  <c r="J267" i="12"/>
  <c r="I267" i="12"/>
  <c r="G267" i="12"/>
  <c r="G266" i="12" s="1"/>
  <c r="G265" i="12" s="1"/>
  <c r="F267" i="12"/>
  <c r="E267" i="12"/>
  <c r="D267" i="12"/>
  <c r="D266" i="12" s="1"/>
  <c r="D265" i="12" s="1"/>
  <c r="J266" i="12"/>
  <c r="J265" i="12" s="1"/>
  <c r="F266" i="12"/>
  <c r="F265" i="12" s="1"/>
  <c r="L265" i="12"/>
  <c r="H264" i="12"/>
  <c r="C264" i="12"/>
  <c r="L263" i="12"/>
  <c r="K263" i="12"/>
  <c r="J263" i="12"/>
  <c r="I263" i="12"/>
  <c r="H263" i="12"/>
  <c r="G263" i="12"/>
  <c r="F263" i="12"/>
  <c r="E263" i="12"/>
  <c r="D263" i="12"/>
  <c r="C263" i="12" s="1"/>
  <c r="H262" i="12"/>
  <c r="C262" i="12"/>
  <c r="H261" i="12"/>
  <c r="C261" i="12"/>
  <c r="H260" i="12"/>
  <c r="C260" i="12"/>
  <c r="H259" i="12"/>
  <c r="C259" i="12"/>
  <c r="H258" i="12"/>
  <c r="C258" i="12"/>
  <c r="L257" i="12"/>
  <c r="K257" i="12"/>
  <c r="K253" i="12" s="1"/>
  <c r="K252" i="12" s="1"/>
  <c r="J257" i="12"/>
  <c r="I257" i="12"/>
  <c r="H257" i="12" s="1"/>
  <c r="G257" i="12"/>
  <c r="G253" i="12" s="1"/>
  <c r="G252" i="12" s="1"/>
  <c r="F257" i="12"/>
  <c r="E257" i="12"/>
  <c r="E253" i="12" s="1"/>
  <c r="E252" i="12" s="1"/>
  <c r="D257" i="12"/>
  <c r="H256" i="12"/>
  <c r="C256" i="12"/>
  <c r="H255" i="12"/>
  <c r="C255" i="12"/>
  <c r="H254" i="12"/>
  <c r="C254" i="12"/>
  <c r="L253" i="12"/>
  <c r="J253" i="12"/>
  <c r="J252" i="12" s="1"/>
  <c r="F253" i="12"/>
  <c r="F252" i="12" s="1"/>
  <c r="D253" i="12"/>
  <c r="H251" i="12"/>
  <c r="C251" i="12"/>
  <c r="L250" i="12"/>
  <c r="K250" i="12"/>
  <c r="J250" i="12"/>
  <c r="I250" i="12"/>
  <c r="G250" i="12"/>
  <c r="F250" i="12"/>
  <c r="E250" i="12"/>
  <c r="D250" i="12"/>
  <c r="H249" i="12"/>
  <c r="C249" i="12"/>
  <c r="H248" i="12"/>
  <c r="C248" i="12"/>
  <c r="H247" i="12"/>
  <c r="C247" i="12"/>
  <c r="H246" i="12"/>
  <c r="C246" i="12"/>
  <c r="L245" i="12"/>
  <c r="K245" i="12"/>
  <c r="J245" i="12"/>
  <c r="I245" i="12"/>
  <c r="I240" i="12" s="1"/>
  <c r="G245" i="12"/>
  <c r="F245" i="12"/>
  <c r="E245" i="12"/>
  <c r="D245" i="12"/>
  <c r="H244" i="12"/>
  <c r="C244" i="12"/>
  <c r="H243" i="12"/>
  <c r="C243" i="12"/>
  <c r="H242" i="12"/>
  <c r="C242" i="12"/>
  <c r="L241" i="12"/>
  <c r="K241" i="12"/>
  <c r="K240" i="12" s="1"/>
  <c r="J241" i="12"/>
  <c r="I241" i="12"/>
  <c r="H241" i="12"/>
  <c r="G241" i="12"/>
  <c r="G240" i="12" s="1"/>
  <c r="F241" i="12"/>
  <c r="E241" i="12"/>
  <c r="D241" i="12"/>
  <c r="J240" i="12"/>
  <c r="F240" i="12"/>
  <c r="E240" i="12"/>
  <c r="H239" i="12"/>
  <c r="C239" i="12"/>
  <c r="H238" i="12"/>
  <c r="C238" i="12"/>
  <c r="H237" i="12"/>
  <c r="C237" i="12"/>
  <c r="H236" i="12"/>
  <c r="C236" i="12"/>
  <c r="H235" i="12"/>
  <c r="C235" i="12"/>
  <c r="H234" i="12"/>
  <c r="C234" i="12"/>
  <c r="L233" i="12"/>
  <c r="L232" i="12" s="1"/>
  <c r="K233" i="12"/>
  <c r="K232" i="12" s="1"/>
  <c r="J233" i="12"/>
  <c r="I233" i="12"/>
  <c r="I232" i="12" s="1"/>
  <c r="G233" i="12"/>
  <c r="G232" i="12" s="1"/>
  <c r="F233" i="12"/>
  <c r="E233" i="12"/>
  <c r="E232" i="12" s="1"/>
  <c r="D233" i="12"/>
  <c r="J232" i="12"/>
  <c r="F232" i="12"/>
  <c r="H231" i="12"/>
  <c r="C231" i="12"/>
  <c r="H230" i="12"/>
  <c r="C230" i="12"/>
  <c r="H229" i="12"/>
  <c r="C229" i="12"/>
  <c r="H228" i="12"/>
  <c r="C228" i="12"/>
  <c r="L227" i="12"/>
  <c r="K227" i="12"/>
  <c r="J227" i="12"/>
  <c r="H227" i="12" s="1"/>
  <c r="I227" i="12"/>
  <c r="G227" i="12"/>
  <c r="F227" i="12"/>
  <c r="E227" i="12"/>
  <c r="D227" i="12"/>
  <c r="C227" i="12" s="1"/>
  <c r="H226" i="12"/>
  <c r="C226" i="12"/>
  <c r="H225" i="12"/>
  <c r="C225" i="12"/>
  <c r="H224" i="12"/>
  <c r="C224" i="12"/>
  <c r="H223" i="12"/>
  <c r="C223" i="12"/>
  <c r="H222" i="12"/>
  <c r="C222" i="12"/>
  <c r="H221" i="12"/>
  <c r="C221" i="12"/>
  <c r="H220" i="12"/>
  <c r="C220" i="12"/>
  <c r="L219" i="12"/>
  <c r="K219" i="12"/>
  <c r="K212" i="12" s="1"/>
  <c r="K211" i="12" s="1"/>
  <c r="J219" i="12"/>
  <c r="I219" i="12"/>
  <c r="H219" i="12" s="1"/>
  <c r="G219" i="12"/>
  <c r="F219" i="12"/>
  <c r="E219" i="12"/>
  <c r="D219" i="12"/>
  <c r="H218" i="12"/>
  <c r="C218" i="12"/>
  <c r="H217" i="12"/>
  <c r="C217" i="12"/>
  <c r="L216" i="12"/>
  <c r="K216" i="12"/>
  <c r="J216" i="12"/>
  <c r="I216" i="12"/>
  <c r="G216" i="12"/>
  <c r="F216" i="12"/>
  <c r="E216" i="12"/>
  <c r="D216" i="12"/>
  <c r="H215" i="12"/>
  <c r="C215" i="12"/>
  <c r="L214" i="12"/>
  <c r="K214" i="12"/>
  <c r="J214" i="12"/>
  <c r="H214" i="12" s="1"/>
  <c r="I214" i="12"/>
  <c r="G214" i="12"/>
  <c r="F214" i="12"/>
  <c r="F212" i="12" s="1"/>
  <c r="F211" i="12" s="1"/>
  <c r="E214" i="12"/>
  <c r="E212" i="12" s="1"/>
  <c r="D214" i="12"/>
  <c r="H213" i="12"/>
  <c r="C213" i="12"/>
  <c r="J212" i="12"/>
  <c r="I212" i="12"/>
  <c r="H210" i="12"/>
  <c r="C210" i="12"/>
  <c r="H209" i="12"/>
  <c r="C209" i="12"/>
  <c r="L208" i="12"/>
  <c r="K208" i="12"/>
  <c r="J208" i="12"/>
  <c r="I208" i="12"/>
  <c r="G208" i="12"/>
  <c r="F208" i="12"/>
  <c r="E208" i="12"/>
  <c r="D208" i="12"/>
  <c r="H207" i="12"/>
  <c r="C207" i="12"/>
  <c r="H206" i="12"/>
  <c r="C206" i="12"/>
  <c r="H205" i="12"/>
  <c r="C205" i="12"/>
  <c r="H204" i="12"/>
  <c r="C204" i="12"/>
  <c r="H203" i="12"/>
  <c r="C203" i="12"/>
  <c r="H202" i="12"/>
  <c r="C202" i="12"/>
  <c r="H201" i="12"/>
  <c r="C201" i="12"/>
  <c r="H200" i="12"/>
  <c r="C200" i="12"/>
  <c r="L199" i="12"/>
  <c r="K199" i="12"/>
  <c r="H199" i="12" s="1"/>
  <c r="J199" i="12"/>
  <c r="I199" i="12"/>
  <c r="G199" i="12"/>
  <c r="F199" i="12"/>
  <c r="E199" i="12"/>
  <c r="D199" i="12"/>
  <c r="H198" i="12"/>
  <c r="C198" i="12"/>
  <c r="H197" i="12"/>
  <c r="C197" i="12"/>
  <c r="H196" i="12"/>
  <c r="C196" i="12"/>
  <c r="H195" i="12"/>
  <c r="C195" i="12"/>
  <c r="H194" i="12"/>
  <c r="C194" i="12"/>
  <c r="H193" i="12"/>
  <c r="C193" i="12"/>
  <c r="H192" i="12"/>
  <c r="C192" i="12"/>
  <c r="H191" i="12"/>
  <c r="C191" i="12"/>
  <c r="H190" i="12"/>
  <c r="C190" i="12"/>
  <c r="H189" i="12"/>
  <c r="C189" i="12"/>
  <c r="L188" i="12"/>
  <c r="K188" i="12"/>
  <c r="J188" i="12"/>
  <c r="I188" i="12"/>
  <c r="I187" i="12" s="1"/>
  <c r="G188" i="12"/>
  <c r="F188" i="12"/>
  <c r="E188" i="12"/>
  <c r="E187" i="12" s="1"/>
  <c r="D188" i="12"/>
  <c r="C188" i="12" s="1"/>
  <c r="L187" i="12"/>
  <c r="K187" i="12"/>
  <c r="G187" i="12"/>
  <c r="D187" i="12"/>
  <c r="H186" i="12"/>
  <c r="C186" i="12"/>
  <c r="H185" i="12"/>
  <c r="C185" i="12"/>
  <c r="H184" i="12"/>
  <c r="C184" i="12"/>
  <c r="L183" i="12"/>
  <c r="K183" i="12"/>
  <c r="K182" i="12" s="1"/>
  <c r="J183" i="12"/>
  <c r="I183" i="12"/>
  <c r="G183" i="12"/>
  <c r="G182" i="12" s="1"/>
  <c r="F183" i="12"/>
  <c r="E183" i="12"/>
  <c r="D183" i="12"/>
  <c r="H180" i="12"/>
  <c r="C180" i="12"/>
  <c r="L179" i="12"/>
  <c r="L178" i="12" s="1"/>
  <c r="K179" i="12"/>
  <c r="K178" i="12" s="1"/>
  <c r="J179" i="12"/>
  <c r="H179" i="12" s="1"/>
  <c r="I179" i="12"/>
  <c r="G179" i="12"/>
  <c r="G178" i="12" s="1"/>
  <c r="F179" i="12"/>
  <c r="F178" i="12" s="1"/>
  <c r="F174" i="12" s="1"/>
  <c r="E179" i="12"/>
  <c r="D179" i="12"/>
  <c r="I178" i="12"/>
  <c r="E178" i="12"/>
  <c r="H177" i="12"/>
  <c r="C177" i="12"/>
  <c r="H176" i="12"/>
  <c r="C176" i="12"/>
  <c r="L175" i="12"/>
  <c r="L174" i="12" s="1"/>
  <c r="K175" i="12"/>
  <c r="H175" i="12" s="1"/>
  <c r="J175" i="12"/>
  <c r="I175" i="12"/>
  <c r="G175" i="12"/>
  <c r="F175" i="12"/>
  <c r="E175" i="12"/>
  <c r="D175" i="12"/>
  <c r="I174" i="12"/>
  <c r="E174" i="12"/>
  <c r="H173" i="12"/>
  <c r="C173" i="12"/>
  <c r="H172" i="12"/>
  <c r="C172" i="12"/>
  <c r="L171" i="12"/>
  <c r="K171" i="12"/>
  <c r="H171" i="12" s="1"/>
  <c r="J171" i="12"/>
  <c r="I171" i="12"/>
  <c r="G171" i="12"/>
  <c r="F171" i="12"/>
  <c r="E171" i="12"/>
  <c r="D171" i="12"/>
  <c r="H170" i="12"/>
  <c r="C170" i="12"/>
  <c r="H169" i="12"/>
  <c r="C169" i="12"/>
  <c r="H168" i="12"/>
  <c r="C168" i="12"/>
  <c r="H167" i="12"/>
  <c r="C167" i="12"/>
  <c r="L166" i="12"/>
  <c r="K166" i="12"/>
  <c r="J166" i="12"/>
  <c r="I166" i="12"/>
  <c r="G166" i="12"/>
  <c r="F166" i="12"/>
  <c r="E166" i="12"/>
  <c r="D166" i="12"/>
  <c r="H165" i="12"/>
  <c r="C165" i="12"/>
  <c r="H164" i="12"/>
  <c r="C164" i="12"/>
  <c r="H163" i="12"/>
  <c r="C163" i="12"/>
  <c r="L162" i="12"/>
  <c r="K162" i="12"/>
  <c r="J162" i="12"/>
  <c r="I162" i="12"/>
  <c r="I161" i="12" s="1"/>
  <c r="I160" i="12" s="1"/>
  <c r="G162" i="12"/>
  <c r="F162" i="12"/>
  <c r="E162" i="12"/>
  <c r="E161" i="12" s="1"/>
  <c r="E160" i="12" s="1"/>
  <c r="D162" i="12"/>
  <c r="C162" i="12" s="1"/>
  <c r="L161" i="12"/>
  <c r="L160" i="12" s="1"/>
  <c r="K161" i="12"/>
  <c r="K160" i="12" s="1"/>
  <c r="G161" i="12"/>
  <c r="G160" i="12" s="1"/>
  <c r="D161" i="12"/>
  <c r="H159" i="12"/>
  <c r="C159" i="12"/>
  <c r="H158" i="12"/>
  <c r="C158" i="12"/>
  <c r="H157" i="12"/>
  <c r="C157" i="12"/>
  <c r="H156" i="12"/>
  <c r="C156" i="12"/>
  <c r="H155" i="12"/>
  <c r="C155" i="12"/>
  <c r="H154" i="12"/>
  <c r="C154" i="12"/>
  <c r="L153" i="12"/>
  <c r="L152" i="12" s="1"/>
  <c r="K153" i="12"/>
  <c r="K152" i="12" s="1"/>
  <c r="J153" i="12"/>
  <c r="I153" i="12"/>
  <c r="H153" i="12" s="1"/>
  <c r="G153" i="12"/>
  <c r="G152" i="12" s="1"/>
  <c r="F153" i="12"/>
  <c r="E153" i="12"/>
  <c r="D153" i="12"/>
  <c r="J152" i="12"/>
  <c r="H152" i="12" s="1"/>
  <c r="I152" i="12"/>
  <c r="F152" i="12"/>
  <c r="E152" i="12"/>
  <c r="H151" i="12"/>
  <c r="C151" i="12"/>
  <c r="H150" i="12"/>
  <c r="C150" i="12"/>
  <c r="H149" i="12"/>
  <c r="C149" i="12"/>
  <c r="H148" i="12"/>
  <c r="C148" i="12"/>
  <c r="L147" i="12"/>
  <c r="K147" i="12"/>
  <c r="J147" i="12"/>
  <c r="I147" i="12"/>
  <c r="H147" i="12"/>
  <c r="G147" i="12"/>
  <c r="F147" i="12"/>
  <c r="E147" i="12"/>
  <c r="D147" i="12"/>
  <c r="C147" i="12" s="1"/>
  <c r="H146" i="12"/>
  <c r="C146" i="12"/>
  <c r="H145" i="12"/>
  <c r="C145" i="12"/>
  <c r="H144" i="12"/>
  <c r="C144" i="12"/>
  <c r="H143" i="12"/>
  <c r="C143" i="12"/>
  <c r="H142" i="12"/>
  <c r="C142" i="12"/>
  <c r="H141" i="12"/>
  <c r="C141" i="12"/>
  <c r="H140" i="12"/>
  <c r="C140" i="12"/>
  <c r="H139" i="12"/>
  <c r="C139" i="12"/>
  <c r="L138" i="12"/>
  <c r="K138" i="12"/>
  <c r="J138" i="12"/>
  <c r="I138" i="12"/>
  <c r="G138" i="12"/>
  <c r="F138" i="12"/>
  <c r="E138" i="12"/>
  <c r="D138" i="12"/>
  <c r="C138" i="12" s="1"/>
  <c r="H137" i="12"/>
  <c r="C137" i="12"/>
  <c r="I136" i="12"/>
  <c r="H136" i="12" s="1"/>
  <c r="D136" i="12"/>
  <c r="H135" i="12"/>
  <c r="C135" i="12"/>
  <c r="L134" i="12"/>
  <c r="K134" i="12"/>
  <c r="J134" i="12"/>
  <c r="G134" i="12"/>
  <c r="F134" i="12"/>
  <c r="E134" i="12"/>
  <c r="H133" i="12"/>
  <c r="C133" i="12"/>
  <c r="H132" i="12"/>
  <c r="C132" i="12"/>
  <c r="L131" i="12"/>
  <c r="K131" i="12"/>
  <c r="J131" i="12"/>
  <c r="I131" i="12"/>
  <c r="G131" i="12"/>
  <c r="F131" i="12"/>
  <c r="E131" i="12"/>
  <c r="D131" i="12"/>
  <c r="H130" i="12"/>
  <c r="C130" i="12"/>
  <c r="H129" i="12"/>
  <c r="C129" i="12"/>
  <c r="H128" i="12"/>
  <c r="C128" i="12"/>
  <c r="H127" i="12"/>
  <c r="C127" i="12"/>
  <c r="L126" i="12"/>
  <c r="K126" i="12"/>
  <c r="J126" i="12"/>
  <c r="I126" i="12"/>
  <c r="H126" i="12" s="1"/>
  <c r="G126" i="12"/>
  <c r="F126" i="12"/>
  <c r="E126" i="12"/>
  <c r="D126" i="12"/>
  <c r="H125" i="12"/>
  <c r="C125" i="12"/>
  <c r="H124" i="12"/>
  <c r="C124" i="12"/>
  <c r="H123" i="12"/>
  <c r="C123" i="12"/>
  <c r="H122" i="12"/>
  <c r="C122" i="12"/>
  <c r="L121" i="12"/>
  <c r="K121" i="12"/>
  <c r="J121" i="12"/>
  <c r="I121" i="12"/>
  <c r="G121" i="12"/>
  <c r="F121" i="12"/>
  <c r="E121" i="12"/>
  <c r="D121" i="12"/>
  <c r="L120" i="12"/>
  <c r="K120" i="12"/>
  <c r="G120" i="12"/>
  <c r="E120" i="12"/>
  <c r="H119" i="12"/>
  <c r="C119" i="12"/>
  <c r="H118" i="12"/>
  <c r="C118" i="12"/>
  <c r="H117" i="12"/>
  <c r="C117" i="12"/>
  <c r="H116" i="12"/>
  <c r="C116" i="12"/>
  <c r="H115" i="12"/>
  <c r="C115" i="12"/>
  <c r="L114" i="12"/>
  <c r="K114" i="12"/>
  <c r="J114" i="12"/>
  <c r="I114" i="12"/>
  <c r="H114" i="12" s="1"/>
  <c r="G114" i="12"/>
  <c r="F114" i="12"/>
  <c r="E114" i="12"/>
  <c r="D114" i="12"/>
  <c r="C114" i="12" s="1"/>
  <c r="H113" i="12"/>
  <c r="C113" i="12"/>
  <c r="H112" i="12"/>
  <c r="C112" i="12"/>
  <c r="H111" i="12"/>
  <c r="C111" i="12"/>
  <c r="H110" i="12"/>
  <c r="C110" i="12"/>
  <c r="H109" i="12"/>
  <c r="C109" i="12"/>
  <c r="L108" i="12"/>
  <c r="K108" i="12"/>
  <c r="H108" i="12" s="1"/>
  <c r="J108" i="12"/>
  <c r="I108" i="12"/>
  <c r="G108" i="12"/>
  <c r="F108" i="12"/>
  <c r="E108" i="12"/>
  <c r="D108" i="12"/>
  <c r="H107" i="12"/>
  <c r="C107" i="12"/>
  <c r="H106" i="12"/>
  <c r="C106" i="12"/>
  <c r="H105" i="12"/>
  <c r="C105" i="12"/>
  <c r="H104" i="12"/>
  <c r="C104" i="12"/>
  <c r="H103" i="12"/>
  <c r="C103" i="12"/>
  <c r="H102" i="12"/>
  <c r="C102" i="12"/>
  <c r="H101" i="12"/>
  <c r="C101" i="12"/>
  <c r="H100" i="12"/>
  <c r="C100" i="12"/>
  <c r="L99" i="12"/>
  <c r="K99" i="12"/>
  <c r="J99" i="12"/>
  <c r="I99" i="12"/>
  <c r="G99" i="12"/>
  <c r="F99" i="12"/>
  <c r="E99" i="12"/>
  <c r="D99" i="12"/>
  <c r="C99" i="12" s="1"/>
  <c r="H98" i="12"/>
  <c r="C98" i="12"/>
  <c r="H97" i="12"/>
  <c r="C97" i="12"/>
  <c r="H96" i="12"/>
  <c r="C96" i="12"/>
  <c r="H95" i="12"/>
  <c r="C95" i="12"/>
  <c r="H94" i="12"/>
  <c r="C94" i="12"/>
  <c r="H93" i="12"/>
  <c r="C93" i="12"/>
  <c r="H92" i="12"/>
  <c r="C92" i="12"/>
  <c r="L91" i="12"/>
  <c r="K91" i="12"/>
  <c r="J91" i="12"/>
  <c r="I91" i="12"/>
  <c r="G91" i="12"/>
  <c r="F91" i="12"/>
  <c r="E91" i="12"/>
  <c r="D91" i="12"/>
  <c r="H90" i="12"/>
  <c r="C90" i="12"/>
  <c r="H89" i="12"/>
  <c r="C89" i="12"/>
  <c r="H88" i="12"/>
  <c r="C88" i="12"/>
  <c r="H87" i="12"/>
  <c r="C87" i="12"/>
  <c r="H86" i="12"/>
  <c r="C86" i="12"/>
  <c r="L85" i="12"/>
  <c r="K85" i="12"/>
  <c r="J85" i="12"/>
  <c r="I85" i="12"/>
  <c r="G85" i="12"/>
  <c r="F85" i="12"/>
  <c r="F83" i="12" s="1"/>
  <c r="E85" i="12"/>
  <c r="D85" i="12"/>
  <c r="C85" i="12" s="1"/>
  <c r="H84" i="12"/>
  <c r="C84" i="12"/>
  <c r="K83" i="12"/>
  <c r="I83" i="12"/>
  <c r="G83" i="12"/>
  <c r="E83" i="12"/>
  <c r="H82" i="12"/>
  <c r="C82" i="12"/>
  <c r="H81" i="12"/>
  <c r="C81" i="12"/>
  <c r="L80" i="12"/>
  <c r="K80" i="12"/>
  <c r="J80" i="12"/>
  <c r="I80" i="12"/>
  <c r="H80" i="12" s="1"/>
  <c r="G80" i="12"/>
  <c r="F80" i="12"/>
  <c r="E80" i="12"/>
  <c r="D80" i="12"/>
  <c r="H79" i="12"/>
  <c r="C79" i="12"/>
  <c r="H78" i="12"/>
  <c r="C78" i="12"/>
  <c r="L77" i="12"/>
  <c r="K77" i="12"/>
  <c r="J77" i="12"/>
  <c r="I77" i="12"/>
  <c r="G77" i="12"/>
  <c r="G76" i="12" s="1"/>
  <c r="F77" i="12"/>
  <c r="F76" i="12" s="1"/>
  <c r="E77" i="12"/>
  <c r="E76" i="12" s="1"/>
  <c r="E75" i="12" s="1"/>
  <c r="D77" i="12"/>
  <c r="I76" i="12"/>
  <c r="H74" i="12"/>
  <c r="C74" i="12"/>
  <c r="H73" i="12"/>
  <c r="C73" i="12"/>
  <c r="H72" i="12"/>
  <c r="C72" i="12"/>
  <c r="H71" i="12"/>
  <c r="C71" i="12"/>
  <c r="H70" i="12"/>
  <c r="C70" i="12"/>
  <c r="L69" i="12"/>
  <c r="K69" i="12"/>
  <c r="J69" i="12"/>
  <c r="I69" i="12"/>
  <c r="G69" i="12"/>
  <c r="F69" i="12"/>
  <c r="E69" i="12"/>
  <c r="D69" i="12"/>
  <c r="I68" i="12"/>
  <c r="C68" i="12"/>
  <c r="L67" i="12"/>
  <c r="K67" i="12"/>
  <c r="G67" i="12"/>
  <c r="E67" i="12"/>
  <c r="D67" i="12"/>
  <c r="H66" i="12"/>
  <c r="C66" i="12"/>
  <c r="H65" i="12"/>
  <c r="C65" i="12"/>
  <c r="I64" i="12"/>
  <c r="H64" i="12"/>
  <c r="C64" i="12"/>
  <c r="H63" i="12"/>
  <c r="C63" i="12"/>
  <c r="H62" i="12"/>
  <c r="C62" i="12"/>
  <c r="H61" i="12"/>
  <c r="C61" i="12"/>
  <c r="H60" i="12"/>
  <c r="C60" i="12"/>
  <c r="H59" i="12"/>
  <c r="C59" i="12"/>
  <c r="L58" i="12"/>
  <c r="K58" i="12"/>
  <c r="J58" i="12"/>
  <c r="H58" i="12" s="1"/>
  <c r="I58" i="12"/>
  <c r="G58" i="12"/>
  <c r="F58" i="12"/>
  <c r="E58" i="12"/>
  <c r="D58" i="12"/>
  <c r="H57" i="12"/>
  <c r="C57" i="12"/>
  <c r="H56" i="12"/>
  <c r="C56" i="12"/>
  <c r="L55" i="12"/>
  <c r="L54" i="12" s="1"/>
  <c r="K55" i="12"/>
  <c r="J55" i="12"/>
  <c r="I55" i="12"/>
  <c r="I54" i="12" s="1"/>
  <c r="H55" i="12"/>
  <c r="G55" i="12"/>
  <c r="F55" i="12"/>
  <c r="E55" i="12"/>
  <c r="E54" i="12" s="1"/>
  <c r="D55" i="12"/>
  <c r="K54" i="12"/>
  <c r="K53" i="12" s="1"/>
  <c r="J54" i="12"/>
  <c r="G54" i="12"/>
  <c r="G53" i="12" s="1"/>
  <c r="L53" i="12"/>
  <c r="E53" i="12"/>
  <c r="H47" i="12"/>
  <c r="C47" i="12"/>
  <c r="H46" i="12"/>
  <c r="C46" i="12"/>
  <c r="L45" i="12"/>
  <c r="H45" i="12" s="1"/>
  <c r="G45" i="12"/>
  <c r="C45" i="12" s="1"/>
  <c r="H44" i="12"/>
  <c r="C44" i="12"/>
  <c r="K43" i="12"/>
  <c r="J43" i="12"/>
  <c r="H43" i="12" s="1"/>
  <c r="I43" i="12"/>
  <c r="F43" i="12"/>
  <c r="E43" i="12"/>
  <c r="D43" i="12"/>
  <c r="C43" i="12"/>
  <c r="H42" i="12"/>
  <c r="C42" i="12"/>
  <c r="I41" i="12"/>
  <c r="H41" i="12"/>
  <c r="D41" i="12"/>
  <c r="C41" i="12" s="1"/>
  <c r="H40" i="12"/>
  <c r="C40" i="12"/>
  <c r="H39" i="12"/>
  <c r="C39" i="12"/>
  <c r="H38" i="12"/>
  <c r="C38" i="12"/>
  <c r="H37" i="12"/>
  <c r="C37" i="12"/>
  <c r="K36" i="12"/>
  <c r="H36" i="12" s="1"/>
  <c r="F36" i="12"/>
  <c r="C36" i="12" s="1"/>
  <c r="H35" i="12"/>
  <c r="C35" i="12"/>
  <c r="H34" i="12"/>
  <c r="C34" i="12"/>
  <c r="K33" i="12"/>
  <c r="H33" i="12" s="1"/>
  <c r="F33" i="12"/>
  <c r="C33" i="12" s="1"/>
  <c r="H32" i="12"/>
  <c r="C32" i="12"/>
  <c r="K31" i="12"/>
  <c r="H31" i="12" s="1"/>
  <c r="F31" i="12"/>
  <c r="C31" i="12"/>
  <c r="H30" i="12"/>
  <c r="C30" i="12"/>
  <c r="H29" i="12"/>
  <c r="C29" i="12"/>
  <c r="H28" i="12"/>
  <c r="C28" i="12"/>
  <c r="K27" i="12"/>
  <c r="H27" i="12" s="1"/>
  <c r="F27" i="12"/>
  <c r="C27" i="12" s="1"/>
  <c r="K26" i="12"/>
  <c r="H26" i="12" s="1"/>
  <c r="H25" i="12"/>
  <c r="C25" i="12"/>
  <c r="C24" i="12"/>
  <c r="H23" i="12"/>
  <c r="C23" i="12"/>
  <c r="H22" i="12"/>
  <c r="C22" i="12"/>
  <c r="L21" i="12"/>
  <c r="L275" i="12" s="1"/>
  <c r="L274" i="12" s="1"/>
  <c r="K21" i="12"/>
  <c r="K275" i="12" s="1"/>
  <c r="K274" i="12" s="1"/>
  <c r="J21" i="12"/>
  <c r="J275" i="12" s="1"/>
  <c r="J274" i="12" s="1"/>
  <c r="I21" i="12"/>
  <c r="G21" i="12"/>
  <c r="G275" i="12" s="1"/>
  <c r="G274" i="12" s="1"/>
  <c r="F21" i="12"/>
  <c r="F275" i="12" s="1"/>
  <c r="F274" i="12" s="1"/>
  <c r="E21" i="12"/>
  <c r="D21" i="12"/>
  <c r="D275" i="12" s="1"/>
  <c r="D274" i="12" s="1"/>
  <c r="L20" i="12"/>
  <c r="K20" i="12"/>
  <c r="G20" i="12"/>
  <c r="D20" i="12"/>
  <c r="H284" i="11"/>
  <c r="C284" i="11"/>
  <c r="H283" i="11"/>
  <c r="C283" i="11"/>
  <c r="H282" i="11"/>
  <c r="C282" i="11"/>
  <c r="H281" i="11"/>
  <c r="C281" i="11"/>
  <c r="H280" i="11"/>
  <c r="C280" i="11"/>
  <c r="H279" i="11"/>
  <c r="C279" i="11"/>
  <c r="H278" i="11"/>
  <c r="C278" i="11"/>
  <c r="H277" i="11"/>
  <c r="H276" i="11" s="1"/>
  <c r="C277" i="11"/>
  <c r="C276" i="11" s="1"/>
  <c r="L276" i="11"/>
  <c r="K276" i="11"/>
  <c r="J276" i="11"/>
  <c r="I276" i="11"/>
  <c r="G276" i="11"/>
  <c r="F276" i="11"/>
  <c r="E276" i="11"/>
  <c r="D276" i="11"/>
  <c r="H271" i="11"/>
  <c r="C271" i="11"/>
  <c r="H270" i="11"/>
  <c r="C270" i="11"/>
  <c r="L269" i="11"/>
  <c r="K269" i="11"/>
  <c r="J269" i="11"/>
  <c r="I269" i="11"/>
  <c r="G269" i="11"/>
  <c r="F269" i="11"/>
  <c r="E269" i="11"/>
  <c r="D269" i="11"/>
  <c r="C269" i="11" s="1"/>
  <c r="H268" i="11"/>
  <c r="C268" i="11"/>
  <c r="L267" i="11"/>
  <c r="K267" i="11"/>
  <c r="K266" i="11" s="1"/>
  <c r="J267" i="11"/>
  <c r="H267" i="11" s="1"/>
  <c r="I267" i="11"/>
  <c r="G267" i="11"/>
  <c r="G266" i="11" s="1"/>
  <c r="F267" i="11"/>
  <c r="F266" i="11" s="1"/>
  <c r="F265" i="11" s="1"/>
  <c r="E267" i="11"/>
  <c r="E266" i="11" s="1"/>
  <c r="E265" i="11" s="1"/>
  <c r="D267" i="11"/>
  <c r="C267" i="11"/>
  <c r="L266" i="11"/>
  <c r="L265" i="11" s="1"/>
  <c r="I266" i="11"/>
  <c r="D266" i="11"/>
  <c r="D265" i="11" s="1"/>
  <c r="K265" i="11"/>
  <c r="G265" i="11"/>
  <c r="H264" i="11"/>
  <c r="C264" i="11"/>
  <c r="L263" i="11"/>
  <c r="K263" i="11"/>
  <c r="J263" i="11"/>
  <c r="I263" i="11"/>
  <c r="G263" i="11"/>
  <c r="F263" i="11"/>
  <c r="E263" i="11"/>
  <c r="D263" i="11"/>
  <c r="C263" i="11" s="1"/>
  <c r="H262" i="11"/>
  <c r="C262" i="11"/>
  <c r="H261" i="11"/>
  <c r="C261" i="11"/>
  <c r="H260" i="11"/>
  <c r="C260" i="11"/>
  <c r="H259" i="11"/>
  <c r="C259" i="11"/>
  <c r="H258" i="11"/>
  <c r="C258" i="11"/>
  <c r="L257" i="11"/>
  <c r="K257" i="11"/>
  <c r="K253" i="11" s="1"/>
  <c r="K252" i="11" s="1"/>
  <c r="J257" i="11"/>
  <c r="I257" i="11"/>
  <c r="G257" i="11"/>
  <c r="F257" i="11"/>
  <c r="C257" i="11" s="1"/>
  <c r="E257" i="11"/>
  <c r="D257" i="11"/>
  <c r="H256" i="11"/>
  <c r="C256" i="11"/>
  <c r="H255" i="11"/>
  <c r="C255" i="11"/>
  <c r="H254" i="11"/>
  <c r="C254" i="11"/>
  <c r="L253" i="11"/>
  <c r="J253" i="11"/>
  <c r="I253" i="11"/>
  <c r="G253" i="11"/>
  <c r="F253" i="11"/>
  <c r="F252" i="11" s="1"/>
  <c r="E253" i="11"/>
  <c r="D253" i="11"/>
  <c r="C253" i="11" s="1"/>
  <c r="L252" i="11"/>
  <c r="I252" i="11"/>
  <c r="E252" i="11"/>
  <c r="D252" i="11"/>
  <c r="H251" i="11"/>
  <c r="C251" i="11"/>
  <c r="L250" i="11"/>
  <c r="K250" i="11"/>
  <c r="J250" i="11"/>
  <c r="I250" i="11"/>
  <c r="H250" i="11" s="1"/>
  <c r="G250" i="11"/>
  <c r="F250" i="11"/>
  <c r="E250" i="11"/>
  <c r="D250" i="11"/>
  <c r="C250" i="11" s="1"/>
  <c r="H249" i="11"/>
  <c r="C249" i="11"/>
  <c r="H248" i="11"/>
  <c r="C248" i="11"/>
  <c r="H247" i="11"/>
  <c r="C247" i="11"/>
  <c r="H246" i="11"/>
  <c r="C246" i="11"/>
  <c r="L245" i="11"/>
  <c r="K245" i="11"/>
  <c r="J245" i="11"/>
  <c r="I245" i="11"/>
  <c r="G245" i="11"/>
  <c r="F245" i="11"/>
  <c r="E245" i="11"/>
  <c r="D245" i="11"/>
  <c r="C245" i="11"/>
  <c r="H244" i="11"/>
  <c r="C244" i="11"/>
  <c r="H243" i="11"/>
  <c r="C243" i="11"/>
  <c r="H242" i="11"/>
  <c r="C242" i="11"/>
  <c r="L241" i="11"/>
  <c r="K241" i="11"/>
  <c r="J241" i="11"/>
  <c r="H241" i="11" s="1"/>
  <c r="I241" i="11"/>
  <c r="G241" i="11"/>
  <c r="G240" i="11" s="1"/>
  <c r="F241" i="11"/>
  <c r="F240" i="11" s="1"/>
  <c r="E241" i="11"/>
  <c r="E240" i="11" s="1"/>
  <c r="D241" i="11"/>
  <c r="C241" i="11"/>
  <c r="L240" i="11"/>
  <c r="I240" i="11"/>
  <c r="D240" i="11"/>
  <c r="H239" i="11"/>
  <c r="C239" i="11"/>
  <c r="H238" i="11"/>
  <c r="C238" i="11"/>
  <c r="H237" i="11"/>
  <c r="C237" i="11"/>
  <c r="H236" i="11"/>
  <c r="C236" i="11"/>
  <c r="H235" i="11"/>
  <c r="C235" i="11"/>
  <c r="H234" i="11"/>
  <c r="C234" i="11"/>
  <c r="L233" i="11"/>
  <c r="K233" i="11"/>
  <c r="K232" i="11" s="1"/>
  <c r="J233" i="11"/>
  <c r="I233" i="11"/>
  <c r="G233" i="11"/>
  <c r="G232" i="11" s="1"/>
  <c r="F233" i="11"/>
  <c r="F232" i="11" s="1"/>
  <c r="E233" i="11"/>
  <c r="D233" i="11"/>
  <c r="L232" i="11"/>
  <c r="I232" i="11"/>
  <c r="E232" i="11"/>
  <c r="D232" i="11"/>
  <c r="H231" i="11"/>
  <c r="C231" i="11"/>
  <c r="H230" i="11"/>
  <c r="C230" i="11"/>
  <c r="H229" i="11"/>
  <c r="C229" i="11"/>
  <c r="H228" i="11"/>
  <c r="C228" i="11"/>
  <c r="L227" i="11"/>
  <c r="K227" i="11"/>
  <c r="J227" i="11"/>
  <c r="I227" i="11"/>
  <c r="G227" i="11"/>
  <c r="F227" i="11"/>
  <c r="E227" i="11"/>
  <c r="D227" i="11"/>
  <c r="C227" i="11"/>
  <c r="H226" i="11"/>
  <c r="C226" i="11"/>
  <c r="H225" i="11"/>
  <c r="C225" i="11"/>
  <c r="H224" i="11"/>
  <c r="C224" i="11"/>
  <c r="H223" i="11"/>
  <c r="C223" i="11"/>
  <c r="H222" i="11"/>
  <c r="C222" i="11"/>
  <c r="H221" i="11"/>
  <c r="C221" i="11"/>
  <c r="H220" i="11"/>
  <c r="C220" i="11"/>
  <c r="L219" i="11"/>
  <c r="K219" i="11"/>
  <c r="J219" i="11"/>
  <c r="I219" i="11"/>
  <c r="H219" i="11" s="1"/>
  <c r="G219" i="11"/>
  <c r="F219" i="11"/>
  <c r="E219" i="11"/>
  <c r="D219" i="11"/>
  <c r="C219" i="11" s="1"/>
  <c r="H218" i="11"/>
  <c r="C218" i="11"/>
  <c r="H217" i="11"/>
  <c r="C217" i="11"/>
  <c r="L216" i="11"/>
  <c r="K216" i="11"/>
  <c r="J216" i="11"/>
  <c r="I216" i="11"/>
  <c r="G216" i="11"/>
  <c r="F216" i="11"/>
  <c r="E216" i="11"/>
  <c r="D216" i="11"/>
  <c r="H215" i="11"/>
  <c r="C215" i="11"/>
  <c r="L214" i="11"/>
  <c r="K214" i="11"/>
  <c r="J214" i="11"/>
  <c r="I214" i="11"/>
  <c r="G214" i="11"/>
  <c r="F214" i="11"/>
  <c r="E214" i="11"/>
  <c r="D214" i="11"/>
  <c r="H213" i="11"/>
  <c r="C213" i="11"/>
  <c r="L212" i="11"/>
  <c r="L211" i="11" s="1"/>
  <c r="D212" i="11"/>
  <c r="D211" i="11" s="1"/>
  <c r="H210" i="11"/>
  <c r="C210" i="11"/>
  <c r="H209" i="11"/>
  <c r="C209" i="11"/>
  <c r="L208" i="11"/>
  <c r="K208" i="11"/>
  <c r="J208" i="11"/>
  <c r="I208" i="11"/>
  <c r="H208" i="11" s="1"/>
  <c r="G208" i="11"/>
  <c r="F208" i="11"/>
  <c r="E208" i="11"/>
  <c r="D208" i="11"/>
  <c r="C208" i="11" s="1"/>
  <c r="H207" i="11"/>
  <c r="C207" i="11"/>
  <c r="H206" i="11"/>
  <c r="C206" i="11"/>
  <c r="H205" i="11"/>
  <c r="C205" i="11"/>
  <c r="H204" i="11"/>
  <c r="C204" i="11"/>
  <c r="H203" i="11"/>
  <c r="C203" i="11"/>
  <c r="H202" i="11"/>
  <c r="C202" i="11"/>
  <c r="H201" i="11"/>
  <c r="C201" i="11"/>
  <c r="H200" i="11"/>
  <c r="C200" i="11"/>
  <c r="L199" i="11"/>
  <c r="K199" i="11"/>
  <c r="J199" i="11"/>
  <c r="I199" i="11"/>
  <c r="H199" i="11" s="1"/>
  <c r="G199" i="11"/>
  <c r="F199" i="11"/>
  <c r="E199" i="11"/>
  <c r="D199" i="11"/>
  <c r="C199" i="11" s="1"/>
  <c r="H198" i="11"/>
  <c r="C198" i="11"/>
  <c r="H197" i="11"/>
  <c r="C197" i="11"/>
  <c r="H196" i="11"/>
  <c r="C196" i="11"/>
  <c r="H195" i="11"/>
  <c r="C195" i="11"/>
  <c r="H194" i="11"/>
  <c r="C194" i="11"/>
  <c r="H193" i="11"/>
  <c r="C193" i="11"/>
  <c r="H192" i="11"/>
  <c r="C192" i="11"/>
  <c r="H191" i="11"/>
  <c r="C191" i="11"/>
  <c r="H190" i="11"/>
  <c r="C190" i="11"/>
  <c r="H189" i="11"/>
  <c r="C189" i="11"/>
  <c r="L188" i="11"/>
  <c r="L187" i="11" s="1"/>
  <c r="K188" i="11"/>
  <c r="J188" i="11"/>
  <c r="I188" i="11"/>
  <c r="G188" i="11"/>
  <c r="F188" i="11"/>
  <c r="E188" i="11"/>
  <c r="E187" i="11" s="1"/>
  <c r="D188" i="11"/>
  <c r="D187" i="11" s="1"/>
  <c r="K187" i="11"/>
  <c r="J187" i="11"/>
  <c r="G187" i="11"/>
  <c r="F187" i="11"/>
  <c r="H186" i="11"/>
  <c r="C186" i="11"/>
  <c r="H185" i="11"/>
  <c r="C185" i="11"/>
  <c r="H184" i="11"/>
  <c r="C184" i="11"/>
  <c r="L183" i="11"/>
  <c r="K183" i="11"/>
  <c r="K182" i="11" s="1"/>
  <c r="J183" i="11"/>
  <c r="J182" i="11" s="1"/>
  <c r="I183" i="11"/>
  <c r="G183" i="11"/>
  <c r="F183" i="11"/>
  <c r="F182" i="11" s="1"/>
  <c r="E183" i="11"/>
  <c r="C183" i="11" s="1"/>
  <c r="D183" i="11"/>
  <c r="H180" i="11"/>
  <c r="C180" i="11"/>
  <c r="L179" i="11"/>
  <c r="K179" i="11"/>
  <c r="K178" i="11" s="1"/>
  <c r="J179" i="11"/>
  <c r="J178" i="11" s="1"/>
  <c r="I179" i="11"/>
  <c r="G179" i="11"/>
  <c r="G178" i="11" s="1"/>
  <c r="F179" i="11"/>
  <c r="F178" i="11" s="1"/>
  <c r="E179" i="11"/>
  <c r="E178" i="11" s="1"/>
  <c r="E174" i="11" s="1"/>
  <c r="D179" i="11"/>
  <c r="C179" i="11" s="1"/>
  <c r="L178" i="11"/>
  <c r="I178" i="11"/>
  <c r="D178" i="11"/>
  <c r="H177" i="11"/>
  <c r="C177" i="11"/>
  <c r="H176" i="11"/>
  <c r="C176" i="11"/>
  <c r="L175" i="11"/>
  <c r="K175" i="11"/>
  <c r="J175" i="11"/>
  <c r="J174" i="11" s="1"/>
  <c r="I175" i="11"/>
  <c r="H175" i="11" s="1"/>
  <c r="G175" i="11"/>
  <c r="G174" i="11" s="1"/>
  <c r="F175" i="11"/>
  <c r="E175" i="11"/>
  <c r="D175" i="11"/>
  <c r="C175" i="11" s="1"/>
  <c r="L174" i="11"/>
  <c r="I174" i="11"/>
  <c r="D174" i="11"/>
  <c r="H173" i="11"/>
  <c r="C173" i="11"/>
  <c r="H172" i="11"/>
  <c r="C172" i="11"/>
  <c r="L171" i="11"/>
  <c r="K171" i="11"/>
  <c r="J171" i="11"/>
  <c r="I171" i="11"/>
  <c r="G171" i="11"/>
  <c r="F171" i="11"/>
  <c r="E171" i="11"/>
  <c r="D171" i="11"/>
  <c r="C171" i="11"/>
  <c r="H170" i="11"/>
  <c r="C170" i="11"/>
  <c r="H169" i="11"/>
  <c r="C169" i="11"/>
  <c r="H168" i="11"/>
  <c r="C168" i="11"/>
  <c r="H167" i="11"/>
  <c r="C167" i="11"/>
  <c r="L166" i="11"/>
  <c r="K166" i="11"/>
  <c r="J166" i="11"/>
  <c r="I166" i="11"/>
  <c r="H166" i="11" s="1"/>
  <c r="G166" i="11"/>
  <c r="F166" i="11"/>
  <c r="E166" i="11"/>
  <c r="D166" i="11"/>
  <c r="H165" i="11"/>
  <c r="C165" i="11"/>
  <c r="H164" i="11"/>
  <c r="C164" i="11"/>
  <c r="H163" i="11"/>
  <c r="C163" i="11"/>
  <c r="L162" i="11"/>
  <c r="L161" i="11" s="1"/>
  <c r="L160" i="11" s="1"/>
  <c r="K162" i="11"/>
  <c r="J162" i="11"/>
  <c r="I162" i="11"/>
  <c r="G162" i="11"/>
  <c r="F162" i="11"/>
  <c r="E162" i="11"/>
  <c r="E161" i="11" s="1"/>
  <c r="D162" i="11"/>
  <c r="D161" i="11" s="1"/>
  <c r="D160" i="11" s="1"/>
  <c r="K161" i="11"/>
  <c r="J161" i="11"/>
  <c r="J160" i="11" s="1"/>
  <c r="G161" i="11"/>
  <c r="G160" i="11" s="1"/>
  <c r="F161" i="11"/>
  <c r="F160" i="11" s="1"/>
  <c r="E160" i="11"/>
  <c r="H159" i="11"/>
  <c r="C159" i="11"/>
  <c r="H158" i="11"/>
  <c r="C158" i="11"/>
  <c r="H157" i="11"/>
  <c r="C157" i="11"/>
  <c r="H156" i="11"/>
  <c r="C156" i="11"/>
  <c r="H155" i="11"/>
  <c r="C155" i="11"/>
  <c r="H154" i="11"/>
  <c r="C154" i="11"/>
  <c r="L153" i="11"/>
  <c r="K153" i="11"/>
  <c r="K152" i="11" s="1"/>
  <c r="J153" i="11"/>
  <c r="J152" i="11" s="1"/>
  <c r="I153" i="11"/>
  <c r="H153" i="11" s="1"/>
  <c r="G153" i="11"/>
  <c r="G152" i="11" s="1"/>
  <c r="F153" i="11"/>
  <c r="F152" i="11" s="1"/>
  <c r="E153" i="11"/>
  <c r="C153" i="11" s="1"/>
  <c r="D153" i="11"/>
  <c r="L152" i="11"/>
  <c r="I152" i="11"/>
  <c r="D152" i="11"/>
  <c r="H151" i="11"/>
  <c r="C151" i="11"/>
  <c r="H150" i="11"/>
  <c r="C150" i="11"/>
  <c r="H149" i="11"/>
  <c r="C149" i="11"/>
  <c r="H148" i="11"/>
  <c r="C148" i="11"/>
  <c r="L147" i="11"/>
  <c r="K147" i="11"/>
  <c r="J147" i="11"/>
  <c r="I147" i="11"/>
  <c r="H147" i="11" s="1"/>
  <c r="G147" i="11"/>
  <c r="F147" i="11"/>
  <c r="E147" i="11"/>
  <c r="D147" i="11"/>
  <c r="C147" i="11"/>
  <c r="I146" i="11"/>
  <c r="H146" i="11" s="1"/>
  <c r="C146" i="11"/>
  <c r="H145" i="11"/>
  <c r="C145" i="11"/>
  <c r="H144" i="11"/>
  <c r="C144" i="11"/>
  <c r="H143" i="11"/>
  <c r="C143" i="11"/>
  <c r="H142" i="11"/>
  <c r="C142" i="11"/>
  <c r="H141" i="11"/>
  <c r="C141" i="11"/>
  <c r="I140" i="11"/>
  <c r="H140" i="11" s="1"/>
  <c r="C140" i="11"/>
  <c r="I139" i="11"/>
  <c r="I138" i="11" s="1"/>
  <c r="C139" i="11"/>
  <c r="L138" i="11"/>
  <c r="H138" i="11" s="1"/>
  <c r="K138" i="11"/>
  <c r="J138" i="11"/>
  <c r="G138" i="11"/>
  <c r="F138" i="11"/>
  <c r="E138" i="11"/>
  <c r="D138" i="11"/>
  <c r="C138" i="11" s="1"/>
  <c r="H137" i="11"/>
  <c r="C137" i="11"/>
  <c r="I136" i="11"/>
  <c r="D136" i="11"/>
  <c r="C136" i="11" s="1"/>
  <c r="H135" i="11"/>
  <c r="C135" i="11"/>
  <c r="L134" i="11"/>
  <c r="K134" i="11"/>
  <c r="J134" i="11"/>
  <c r="G134" i="11"/>
  <c r="F134" i="11"/>
  <c r="E134" i="11"/>
  <c r="D134" i="11"/>
  <c r="H133" i="11"/>
  <c r="C133" i="11"/>
  <c r="H132" i="11"/>
  <c r="C132" i="11"/>
  <c r="L131" i="11"/>
  <c r="K131" i="11"/>
  <c r="J131" i="11"/>
  <c r="I131" i="11"/>
  <c r="H131" i="11" s="1"/>
  <c r="G131" i="11"/>
  <c r="F131" i="11"/>
  <c r="E131" i="11"/>
  <c r="D131" i="11"/>
  <c r="H130" i="11"/>
  <c r="C130" i="11"/>
  <c r="H129" i="11"/>
  <c r="C129" i="11"/>
  <c r="H128" i="11"/>
  <c r="C128" i="11"/>
  <c r="H127" i="11"/>
  <c r="C127" i="11"/>
  <c r="L126" i="11"/>
  <c r="K126" i="11"/>
  <c r="J126" i="11"/>
  <c r="I126" i="11"/>
  <c r="G126" i="11"/>
  <c r="F126" i="11"/>
  <c r="E126" i="11"/>
  <c r="D126" i="11"/>
  <c r="C126" i="11" s="1"/>
  <c r="H125" i="11"/>
  <c r="C125" i="11"/>
  <c r="I124" i="11"/>
  <c r="H124" i="11" s="1"/>
  <c r="C124" i="11"/>
  <c r="I123" i="11"/>
  <c r="H123" i="11" s="1"/>
  <c r="C123" i="11"/>
  <c r="H122" i="11"/>
  <c r="C122" i="11"/>
  <c r="L121" i="11"/>
  <c r="K121" i="11"/>
  <c r="J121" i="11"/>
  <c r="J120" i="11" s="1"/>
  <c r="I121" i="11"/>
  <c r="G121" i="11"/>
  <c r="F121" i="11"/>
  <c r="F120" i="11" s="1"/>
  <c r="E121" i="11"/>
  <c r="E120" i="11" s="1"/>
  <c r="D121" i="11"/>
  <c r="C121" i="11" s="1"/>
  <c r="H119" i="11"/>
  <c r="C119" i="11"/>
  <c r="H118" i="11"/>
  <c r="C118" i="11"/>
  <c r="H117" i="11"/>
  <c r="C117" i="11"/>
  <c r="H116" i="11"/>
  <c r="C116" i="11"/>
  <c r="H115" i="11"/>
  <c r="C115" i="11"/>
  <c r="L114" i="11"/>
  <c r="K114" i="11"/>
  <c r="J114" i="11"/>
  <c r="I114" i="11"/>
  <c r="H114" i="11" s="1"/>
  <c r="G114" i="11"/>
  <c r="F114" i="11"/>
  <c r="E114" i="11"/>
  <c r="D114" i="11"/>
  <c r="C114" i="11" s="1"/>
  <c r="H113" i="11"/>
  <c r="C113" i="11"/>
  <c r="H112" i="11"/>
  <c r="C112" i="11"/>
  <c r="H111" i="11"/>
  <c r="C111" i="11"/>
  <c r="H110" i="11"/>
  <c r="C110" i="11"/>
  <c r="H109" i="11"/>
  <c r="C109" i="11"/>
  <c r="L108" i="11"/>
  <c r="K108" i="11"/>
  <c r="H108" i="11" s="1"/>
  <c r="J108" i="11"/>
  <c r="I108" i="11"/>
  <c r="G108" i="11"/>
  <c r="F108" i="11"/>
  <c r="E108" i="11"/>
  <c r="D108" i="11"/>
  <c r="H107" i="11"/>
  <c r="C107" i="11"/>
  <c r="H106" i="11"/>
  <c r="C106" i="11"/>
  <c r="H105" i="11"/>
  <c r="C105" i="11"/>
  <c r="H104" i="11"/>
  <c r="C104" i="11"/>
  <c r="I103" i="11"/>
  <c r="H103" i="11" s="1"/>
  <c r="C103" i="11"/>
  <c r="H102" i="11"/>
  <c r="C102" i="11"/>
  <c r="H101" i="11"/>
  <c r="C101" i="11"/>
  <c r="H100" i="11"/>
  <c r="C100" i="11"/>
  <c r="L99" i="11"/>
  <c r="K99" i="11"/>
  <c r="J99" i="11"/>
  <c r="I99" i="11"/>
  <c r="H99" i="11" s="1"/>
  <c r="G99" i="11"/>
  <c r="F99" i="11"/>
  <c r="E99" i="11"/>
  <c r="D99" i="11"/>
  <c r="C99" i="11" s="1"/>
  <c r="H98" i="11"/>
  <c r="C98" i="11"/>
  <c r="H97" i="11"/>
  <c r="C97" i="11"/>
  <c r="H96" i="11"/>
  <c r="C96" i="11"/>
  <c r="H95" i="11"/>
  <c r="C95" i="11"/>
  <c r="H94" i="11"/>
  <c r="C94" i="11"/>
  <c r="H93" i="11"/>
  <c r="C93" i="11"/>
  <c r="H92" i="11"/>
  <c r="C92" i="11"/>
  <c r="L91" i="11"/>
  <c r="K91" i="11"/>
  <c r="J91" i="11"/>
  <c r="I91" i="11"/>
  <c r="G91" i="11"/>
  <c r="F91" i="11"/>
  <c r="E91" i="11"/>
  <c r="D91" i="11"/>
  <c r="C91" i="11"/>
  <c r="H90" i="11"/>
  <c r="C90" i="11"/>
  <c r="H89" i="11"/>
  <c r="C89" i="11"/>
  <c r="H88" i="11"/>
  <c r="C88" i="11"/>
  <c r="H87" i="11"/>
  <c r="C87" i="11"/>
  <c r="H86" i="11"/>
  <c r="C86" i="11"/>
  <c r="L85" i="11"/>
  <c r="K85" i="11"/>
  <c r="K83" i="11" s="1"/>
  <c r="J85" i="11"/>
  <c r="J83" i="11" s="1"/>
  <c r="I85" i="11"/>
  <c r="G85" i="11"/>
  <c r="F85" i="11"/>
  <c r="E85" i="11"/>
  <c r="D85" i="11"/>
  <c r="C85" i="11" s="1"/>
  <c r="H84" i="11"/>
  <c r="C84" i="11"/>
  <c r="I83" i="11"/>
  <c r="F83" i="11"/>
  <c r="E83" i="11"/>
  <c r="H82" i="11"/>
  <c r="C82" i="11"/>
  <c r="H81" i="11"/>
  <c r="C81" i="11"/>
  <c r="L80" i="11"/>
  <c r="K80" i="11"/>
  <c r="J80" i="11"/>
  <c r="I80" i="11"/>
  <c r="G80" i="11"/>
  <c r="F80" i="11"/>
  <c r="E80" i="11"/>
  <c r="D80" i="11"/>
  <c r="H79" i="11"/>
  <c r="C79" i="11"/>
  <c r="H78" i="11"/>
  <c r="C78" i="11"/>
  <c r="L77" i="11"/>
  <c r="K77" i="11"/>
  <c r="K76" i="11" s="1"/>
  <c r="J77" i="11"/>
  <c r="J76" i="11" s="1"/>
  <c r="I77" i="11"/>
  <c r="G77" i="11"/>
  <c r="G76" i="11" s="1"/>
  <c r="F77" i="11"/>
  <c r="F76" i="11" s="1"/>
  <c r="E77" i="11"/>
  <c r="D77" i="11"/>
  <c r="C77" i="11" s="1"/>
  <c r="L76" i="11"/>
  <c r="I76" i="11"/>
  <c r="D76" i="11"/>
  <c r="H74" i="11"/>
  <c r="C74" i="11"/>
  <c r="H73" i="11"/>
  <c r="C73" i="11"/>
  <c r="H72" i="11"/>
  <c r="C72" i="11"/>
  <c r="H71" i="11"/>
  <c r="C71" i="11"/>
  <c r="H70" i="11"/>
  <c r="C70" i="11"/>
  <c r="L69" i="11"/>
  <c r="L67" i="11" s="1"/>
  <c r="K69" i="11"/>
  <c r="K67" i="11" s="1"/>
  <c r="J69" i="11"/>
  <c r="J67" i="11" s="1"/>
  <c r="I69" i="11"/>
  <c r="G69" i="11"/>
  <c r="G67" i="11" s="1"/>
  <c r="F69" i="11"/>
  <c r="F67" i="11" s="1"/>
  <c r="E69" i="11"/>
  <c r="E67" i="11" s="1"/>
  <c r="D69" i="11"/>
  <c r="I68" i="11"/>
  <c r="C68" i="11"/>
  <c r="D67" i="11"/>
  <c r="H66" i="11"/>
  <c r="C66" i="11"/>
  <c r="H65" i="11"/>
  <c r="C65" i="11"/>
  <c r="I64" i="11"/>
  <c r="H64" i="11" s="1"/>
  <c r="C64" i="11"/>
  <c r="H63" i="11"/>
  <c r="C63" i="11"/>
  <c r="H62" i="11"/>
  <c r="C62" i="11"/>
  <c r="H61" i="11"/>
  <c r="C61" i="11"/>
  <c r="H60" i="11"/>
  <c r="C60" i="11"/>
  <c r="H59" i="11"/>
  <c r="C59" i="11"/>
  <c r="L58" i="11"/>
  <c r="K58" i="11"/>
  <c r="J58" i="11"/>
  <c r="J54" i="11" s="1"/>
  <c r="J53" i="11" s="1"/>
  <c r="I58" i="11"/>
  <c r="G58" i="11"/>
  <c r="G54" i="11" s="1"/>
  <c r="F58" i="11"/>
  <c r="E58" i="11"/>
  <c r="D58" i="11"/>
  <c r="C58" i="11"/>
  <c r="H57" i="11"/>
  <c r="C57" i="11"/>
  <c r="H56" i="11"/>
  <c r="C56" i="11"/>
  <c r="L55" i="11"/>
  <c r="K55" i="11"/>
  <c r="J55" i="11"/>
  <c r="I55" i="11"/>
  <c r="I54" i="11" s="1"/>
  <c r="G55" i="11"/>
  <c r="F55" i="11"/>
  <c r="F54" i="11" s="1"/>
  <c r="E55" i="11"/>
  <c r="D55" i="11"/>
  <c r="K54" i="11"/>
  <c r="K53" i="11" s="1"/>
  <c r="H47" i="11"/>
  <c r="C47" i="11"/>
  <c r="H46" i="11"/>
  <c r="C46" i="11"/>
  <c r="L45" i="11"/>
  <c r="G45" i="11"/>
  <c r="C45" i="11" s="1"/>
  <c r="H44" i="11"/>
  <c r="C44" i="11"/>
  <c r="K43" i="11"/>
  <c r="J43" i="11"/>
  <c r="I43" i="11"/>
  <c r="H43" i="11" s="1"/>
  <c r="F43" i="11"/>
  <c r="E43" i="11"/>
  <c r="D43" i="11"/>
  <c r="H42" i="11"/>
  <c r="C42" i="11"/>
  <c r="I41" i="11"/>
  <c r="H41" i="11" s="1"/>
  <c r="D41" i="11"/>
  <c r="C41" i="11"/>
  <c r="H40" i="11"/>
  <c r="C40" i="11"/>
  <c r="H39" i="11"/>
  <c r="C39" i="11"/>
  <c r="H38" i="11"/>
  <c r="C38" i="11"/>
  <c r="H37" i="11"/>
  <c r="C37" i="11"/>
  <c r="K36" i="11"/>
  <c r="H36" i="11" s="1"/>
  <c r="F36" i="11"/>
  <c r="C36" i="11" s="1"/>
  <c r="H35" i="11"/>
  <c r="C35" i="11"/>
  <c r="H34" i="11"/>
  <c r="C34" i="11"/>
  <c r="K33" i="11"/>
  <c r="H33" i="11" s="1"/>
  <c r="F33" i="11"/>
  <c r="C33" i="11" s="1"/>
  <c r="H32" i="11"/>
  <c r="C32" i="11"/>
  <c r="K31" i="11"/>
  <c r="H31" i="11"/>
  <c r="F31" i="11"/>
  <c r="H30" i="11"/>
  <c r="C30" i="11"/>
  <c r="H29" i="11"/>
  <c r="C29" i="11"/>
  <c r="H28" i="11"/>
  <c r="C28" i="11"/>
  <c r="K27" i="11"/>
  <c r="H27" i="11" s="1"/>
  <c r="F27" i="11"/>
  <c r="C27" i="11"/>
  <c r="H25" i="11"/>
  <c r="C25" i="11"/>
  <c r="C24" i="11"/>
  <c r="H23" i="11"/>
  <c r="C23" i="11"/>
  <c r="H22" i="11"/>
  <c r="C22" i="11"/>
  <c r="L21" i="11"/>
  <c r="L275" i="11" s="1"/>
  <c r="L274" i="11" s="1"/>
  <c r="K21" i="11"/>
  <c r="J21" i="11"/>
  <c r="I21" i="11"/>
  <c r="I275" i="11" s="1"/>
  <c r="G21" i="11"/>
  <c r="F21" i="11"/>
  <c r="E21" i="11"/>
  <c r="E275" i="11" s="1"/>
  <c r="E274" i="11" s="1"/>
  <c r="D21" i="11"/>
  <c r="D275" i="11" s="1"/>
  <c r="D274" i="11" s="1"/>
  <c r="C21" i="11"/>
  <c r="E20" i="11"/>
  <c r="D20" i="11"/>
  <c r="H284" i="10"/>
  <c r="C284" i="10"/>
  <c r="H283" i="10"/>
  <c r="C283" i="10"/>
  <c r="H282" i="10"/>
  <c r="C282" i="10"/>
  <c r="H281" i="10"/>
  <c r="C281" i="10"/>
  <c r="H280" i="10"/>
  <c r="C280" i="10"/>
  <c r="H279" i="10"/>
  <c r="C279" i="10"/>
  <c r="H278" i="10"/>
  <c r="C278" i="10"/>
  <c r="H277" i="10"/>
  <c r="H276" i="10" s="1"/>
  <c r="C277" i="10"/>
  <c r="L276" i="10"/>
  <c r="K276" i="10"/>
  <c r="J276" i="10"/>
  <c r="I276" i="10"/>
  <c r="G276" i="10"/>
  <c r="F276" i="10"/>
  <c r="E276" i="10"/>
  <c r="D276" i="10"/>
  <c r="C276" i="10"/>
  <c r="H271" i="10"/>
  <c r="C271" i="10"/>
  <c r="H270" i="10"/>
  <c r="C270" i="10"/>
  <c r="L269" i="10"/>
  <c r="K269" i="10"/>
  <c r="J269" i="10"/>
  <c r="I269" i="10"/>
  <c r="H269" i="10" s="1"/>
  <c r="G269" i="10"/>
  <c r="F269" i="10"/>
  <c r="E269" i="10"/>
  <c r="D269" i="10"/>
  <c r="H268" i="10"/>
  <c r="C268" i="10"/>
  <c r="L267" i="10"/>
  <c r="L266" i="10" s="1"/>
  <c r="K267" i="10"/>
  <c r="H267" i="10" s="1"/>
  <c r="J267" i="10"/>
  <c r="I267" i="10"/>
  <c r="I266" i="10" s="1"/>
  <c r="G267" i="10"/>
  <c r="G266" i="10" s="1"/>
  <c r="G265" i="10" s="1"/>
  <c r="F267" i="10"/>
  <c r="E267" i="10"/>
  <c r="E266" i="10" s="1"/>
  <c r="D267" i="10"/>
  <c r="K266" i="10"/>
  <c r="K265" i="10" s="1"/>
  <c r="J266" i="10"/>
  <c r="J265" i="10" s="1"/>
  <c r="F266" i="10"/>
  <c r="F265" i="10" s="1"/>
  <c r="L265" i="10"/>
  <c r="I265" i="10"/>
  <c r="E265" i="10"/>
  <c r="H264" i="10"/>
  <c r="C264" i="10"/>
  <c r="L263" i="10"/>
  <c r="K263" i="10"/>
  <c r="J263" i="10"/>
  <c r="I263" i="10"/>
  <c r="H263" i="10" s="1"/>
  <c r="G263" i="10"/>
  <c r="F263" i="10"/>
  <c r="E263" i="10"/>
  <c r="D263" i="10"/>
  <c r="H262" i="10"/>
  <c r="C262" i="10"/>
  <c r="H261" i="10"/>
  <c r="C261" i="10"/>
  <c r="H260" i="10"/>
  <c r="C260" i="10"/>
  <c r="H259" i="10"/>
  <c r="C259" i="10"/>
  <c r="H258" i="10"/>
  <c r="C258" i="10"/>
  <c r="L257" i="10"/>
  <c r="L253" i="10" s="1"/>
  <c r="L252" i="10" s="1"/>
  <c r="K257" i="10"/>
  <c r="J257" i="10"/>
  <c r="I257" i="10"/>
  <c r="H257" i="10"/>
  <c r="G257" i="10"/>
  <c r="F257" i="10"/>
  <c r="E257" i="10"/>
  <c r="D257" i="10"/>
  <c r="C257" i="10" s="1"/>
  <c r="H256" i="10"/>
  <c r="C256" i="10"/>
  <c r="H255" i="10"/>
  <c r="C255" i="10"/>
  <c r="H254" i="10"/>
  <c r="C254" i="10"/>
  <c r="K253" i="10"/>
  <c r="J253" i="10"/>
  <c r="J252" i="10" s="1"/>
  <c r="I253" i="10"/>
  <c r="G253" i="10"/>
  <c r="F253" i="10"/>
  <c r="E253" i="10"/>
  <c r="E252" i="10" s="1"/>
  <c r="K252" i="10"/>
  <c r="G252" i="10"/>
  <c r="F252" i="10"/>
  <c r="H251" i="10"/>
  <c r="C251" i="10"/>
  <c r="L250" i="10"/>
  <c r="K250" i="10"/>
  <c r="J250" i="10"/>
  <c r="I250" i="10"/>
  <c r="G250" i="10"/>
  <c r="F250" i="10"/>
  <c r="C250" i="10" s="1"/>
  <c r="E250" i="10"/>
  <c r="D250" i="10"/>
  <c r="H249" i="10"/>
  <c r="C249" i="10"/>
  <c r="H248" i="10"/>
  <c r="C248" i="10"/>
  <c r="H247" i="10"/>
  <c r="C247" i="10"/>
  <c r="H246" i="10"/>
  <c r="C246" i="10"/>
  <c r="L245" i="10"/>
  <c r="K245" i="10"/>
  <c r="H245" i="10" s="1"/>
  <c r="J245" i="10"/>
  <c r="I245" i="10"/>
  <c r="G245" i="10"/>
  <c r="F245" i="10"/>
  <c r="E245" i="10"/>
  <c r="D245" i="10"/>
  <c r="H244" i="10"/>
  <c r="C244" i="10"/>
  <c r="H243" i="10"/>
  <c r="C243" i="10"/>
  <c r="H242" i="10"/>
  <c r="C242" i="10"/>
  <c r="L241" i="10"/>
  <c r="K241" i="10"/>
  <c r="J241" i="10"/>
  <c r="I241" i="10"/>
  <c r="G241" i="10"/>
  <c r="F241" i="10"/>
  <c r="E241" i="10"/>
  <c r="E240" i="10" s="1"/>
  <c r="D241" i="10"/>
  <c r="K240" i="10"/>
  <c r="J240" i="10"/>
  <c r="G240" i="10"/>
  <c r="F240" i="10"/>
  <c r="H239" i="10"/>
  <c r="C239" i="10"/>
  <c r="H238" i="10"/>
  <c r="C238" i="10"/>
  <c r="H237" i="10"/>
  <c r="C237" i="10"/>
  <c r="H236" i="10"/>
  <c r="C236" i="10"/>
  <c r="H235" i="10"/>
  <c r="C235" i="10"/>
  <c r="H234" i="10"/>
  <c r="C234" i="10"/>
  <c r="L233" i="10"/>
  <c r="L232" i="10" s="1"/>
  <c r="K233" i="10"/>
  <c r="J233" i="10"/>
  <c r="I233" i="10"/>
  <c r="I232" i="10" s="1"/>
  <c r="G233" i="10"/>
  <c r="F233" i="10"/>
  <c r="E233" i="10"/>
  <c r="E232" i="10" s="1"/>
  <c r="D233" i="10"/>
  <c r="K232" i="10"/>
  <c r="J232" i="10"/>
  <c r="G232" i="10"/>
  <c r="F232" i="10"/>
  <c r="H231" i="10"/>
  <c r="C231" i="10"/>
  <c r="H230" i="10"/>
  <c r="C230" i="10"/>
  <c r="H229" i="10"/>
  <c r="C229" i="10"/>
  <c r="H228" i="10"/>
  <c r="C228" i="10"/>
  <c r="L227" i="10"/>
  <c r="K227" i="10"/>
  <c r="J227" i="10"/>
  <c r="I227" i="10"/>
  <c r="H227" i="10" s="1"/>
  <c r="G227" i="10"/>
  <c r="F227" i="10"/>
  <c r="E227" i="10"/>
  <c r="D227" i="10"/>
  <c r="H226" i="10"/>
  <c r="C226" i="10"/>
  <c r="H225" i="10"/>
  <c r="C225" i="10"/>
  <c r="H224" i="10"/>
  <c r="C224" i="10"/>
  <c r="H223" i="10"/>
  <c r="C223" i="10"/>
  <c r="H222" i="10"/>
  <c r="C222" i="10"/>
  <c r="H221" i="10"/>
  <c r="C221" i="10"/>
  <c r="H220" i="10"/>
  <c r="C220" i="10"/>
  <c r="L219" i="10"/>
  <c r="K219" i="10"/>
  <c r="J219" i="10"/>
  <c r="I219" i="10"/>
  <c r="G219" i="10"/>
  <c r="F219" i="10"/>
  <c r="E219" i="10"/>
  <c r="D219" i="10"/>
  <c r="H218" i="10"/>
  <c r="C218" i="10"/>
  <c r="H217" i="10"/>
  <c r="C217" i="10"/>
  <c r="L216" i="10"/>
  <c r="K216" i="10"/>
  <c r="J216" i="10"/>
  <c r="I216" i="10"/>
  <c r="G216" i="10"/>
  <c r="F216" i="10"/>
  <c r="E216" i="10"/>
  <c r="D216" i="10"/>
  <c r="C216" i="10" s="1"/>
  <c r="H215" i="10"/>
  <c r="C215" i="10"/>
  <c r="L214" i="10"/>
  <c r="K214" i="10"/>
  <c r="J214" i="10"/>
  <c r="I214" i="10"/>
  <c r="G214" i="10"/>
  <c r="F214" i="10"/>
  <c r="E214" i="10"/>
  <c r="D214" i="10"/>
  <c r="C214" i="10" s="1"/>
  <c r="H213" i="10"/>
  <c r="C213" i="10"/>
  <c r="L212" i="10"/>
  <c r="J212" i="10"/>
  <c r="G212" i="10"/>
  <c r="G211" i="10" s="1"/>
  <c r="F212" i="10"/>
  <c r="D212" i="10"/>
  <c r="J211" i="10"/>
  <c r="H210" i="10"/>
  <c r="C210" i="10"/>
  <c r="H209" i="10"/>
  <c r="C209" i="10"/>
  <c r="L208" i="10"/>
  <c r="K208" i="10"/>
  <c r="J208" i="10"/>
  <c r="I208" i="10"/>
  <c r="G208" i="10"/>
  <c r="F208" i="10"/>
  <c r="E208" i="10"/>
  <c r="D208" i="10"/>
  <c r="C208" i="10"/>
  <c r="H207" i="10"/>
  <c r="C207" i="10"/>
  <c r="H206" i="10"/>
  <c r="C206" i="10"/>
  <c r="H205" i="10"/>
  <c r="C205" i="10"/>
  <c r="H204" i="10"/>
  <c r="C204" i="10"/>
  <c r="H203" i="10"/>
  <c r="C203" i="10"/>
  <c r="H202" i="10"/>
  <c r="C202" i="10"/>
  <c r="H201" i="10"/>
  <c r="C201" i="10"/>
  <c r="H200" i="10"/>
  <c r="C200" i="10"/>
  <c r="L199" i="10"/>
  <c r="K199" i="10"/>
  <c r="J199" i="10"/>
  <c r="I199" i="10"/>
  <c r="H199" i="10" s="1"/>
  <c r="G199" i="10"/>
  <c r="F199" i="10"/>
  <c r="E199" i="10"/>
  <c r="D199" i="10"/>
  <c r="H198" i="10"/>
  <c r="C198" i="10"/>
  <c r="H197" i="10"/>
  <c r="C197" i="10"/>
  <c r="H196" i="10"/>
  <c r="C196" i="10"/>
  <c r="H195" i="10"/>
  <c r="C195" i="10"/>
  <c r="H194" i="10"/>
  <c r="C194" i="10"/>
  <c r="H193" i="10"/>
  <c r="C193" i="10"/>
  <c r="H192" i="10"/>
  <c r="C192" i="10"/>
  <c r="H191" i="10"/>
  <c r="C191" i="10"/>
  <c r="H190" i="10"/>
  <c r="C190" i="10"/>
  <c r="H189" i="10"/>
  <c r="C189" i="10"/>
  <c r="L188" i="10"/>
  <c r="L187" i="10" s="1"/>
  <c r="K188" i="10"/>
  <c r="J188" i="10"/>
  <c r="I188" i="10"/>
  <c r="H188" i="10" s="1"/>
  <c r="G188" i="10"/>
  <c r="G187" i="10" s="1"/>
  <c r="F188" i="10"/>
  <c r="E188" i="10"/>
  <c r="D188" i="10"/>
  <c r="D187" i="10" s="1"/>
  <c r="C188" i="10"/>
  <c r="J187" i="10"/>
  <c r="I187" i="10"/>
  <c r="F187" i="10"/>
  <c r="E187" i="10"/>
  <c r="H186" i="10"/>
  <c r="C186" i="10"/>
  <c r="H185" i="10"/>
  <c r="C185" i="10"/>
  <c r="H184" i="10"/>
  <c r="C184" i="10"/>
  <c r="L183" i="10"/>
  <c r="K183" i="10"/>
  <c r="J183" i="10"/>
  <c r="J182" i="10" s="1"/>
  <c r="I183" i="10"/>
  <c r="G183" i="10"/>
  <c r="F183" i="10"/>
  <c r="F182" i="10" s="1"/>
  <c r="E183" i="10"/>
  <c r="D183" i="10"/>
  <c r="H180" i="10"/>
  <c r="C180" i="10"/>
  <c r="L179" i="10"/>
  <c r="K179" i="10"/>
  <c r="J179" i="10"/>
  <c r="J178" i="10" s="1"/>
  <c r="I179" i="10"/>
  <c r="G179" i="10"/>
  <c r="F179" i="10"/>
  <c r="F178" i="10" s="1"/>
  <c r="E179" i="10"/>
  <c r="D179" i="10"/>
  <c r="L178" i="10"/>
  <c r="K178" i="10"/>
  <c r="G178" i="10"/>
  <c r="D178" i="10"/>
  <c r="H177" i="10"/>
  <c r="C177" i="10"/>
  <c r="H176" i="10"/>
  <c r="C176" i="10"/>
  <c r="L175" i="10"/>
  <c r="K175" i="10"/>
  <c r="J175" i="10"/>
  <c r="I175" i="10"/>
  <c r="G175" i="10"/>
  <c r="F175" i="10"/>
  <c r="F174" i="10" s="1"/>
  <c r="E175" i="10"/>
  <c r="D175" i="10"/>
  <c r="L174" i="10"/>
  <c r="K174" i="10"/>
  <c r="D174" i="10"/>
  <c r="H173" i="10"/>
  <c r="C173" i="10"/>
  <c r="H172" i="10"/>
  <c r="C172" i="10"/>
  <c r="L171" i="10"/>
  <c r="K171" i="10"/>
  <c r="J171" i="10"/>
  <c r="I171" i="10"/>
  <c r="H171" i="10" s="1"/>
  <c r="G171" i="10"/>
  <c r="F171" i="10"/>
  <c r="E171" i="10"/>
  <c r="D171" i="10"/>
  <c r="H170" i="10"/>
  <c r="C170" i="10"/>
  <c r="H169" i="10"/>
  <c r="C169" i="10"/>
  <c r="H168" i="10"/>
  <c r="C168" i="10"/>
  <c r="H167" i="10"/>
  <c r="C167" i="10"/>
  <c r="L166" i="10"/>
  <c r="K166" i="10"/>
  <c r="J166" i="10"/>
  <c r="I166" i="10"/>
  <c r="H166" i="10" s="1"/>
  <c r="G166" i="10"/>
  <c r="F166" i="10"/>
  <c r="E166" i="10"/>
  <c r="D166" i="10"/>
  <c r="C166" i="10" s="1"/>
  <c r="H165" i="10"/>
  <c r="C165" i="10"/>
  <c r="H164" i="10"/>
  <c r="C164" i="10"/>
  <c r="H163" i="10"/>
  <c r="C163" i="10"/>
  <c r="L162" i="10"/>
  <c r="L161" i="10" s="1"/>
  <c r="L160" i="10" s="1"/>
  <c r="K162" i="10"/>
  <c r="K161" i="10" s="1"/>
  <c r="J162" i="10"/>
  <c r="I162" i="10"/>
  <c r="G162" i="10"/>
  <c r="F162" i="10"/>
  <c r="E162" i="10"/>
  <c r="D162" i="10"/>
  <c r="D161" i="10" s="1"/>
  <c r="C162" i="10"/>
  <c r="J161" i="10"/>
  <c r="J160" i="10" s="1"/>
  <c r="I161" i="10"/>
  <c r="F161" i="10"/>
  <c r="F160" i="10" s="1"/>
  <c r="E161" i="10"/>
  <c r="K160" i="10"/>
  <c r="H159" i="10"/>
  <c r="C159" i="10"/>
  <c r="H158" i="10"/>
  <c r="C158" i="10"/>
  <c r="H157" i="10"/>
  <c r="C157" i="10"/>
  <c r="H156" i="10"/>
  <c r="C156" i="10"/>
  <c r="H155" i="10"/>
  <c r="C155" i="10"/>
  <c r="H154" i="10"/>
  <c r="C154" i="10"/>
  <c r="L153" i="10"/>
  <c r="K153" i="10"/>
  <c r="J153" i="10"/>
  <c r="J152" i="10" s="1"/>
  <c r="I153" i="10"/>
  <c r="G153" i="10"/>
  <c r="F153" i="10"/>
  <c r="F152" i="10" s="1"/>
  <c r="E153" i="10"/>
  <c r="D153" i="10"/>
  <c r="L152" i="10"/>
  <c r="K152" i="10"/>
  <c r="G152" i="10"/>
  <c r="D152" i="10"/>
  <c r="H151" i="10"/>
  <c r="C151" i="10"/>
  <c r="H150" i="10"/>
  <c r="C150" i="10"/>
  <c r="H149" i="10"/>
  <c r="C149" i="10"/>
  <c r="H148" i="10"/>
  <c r="C148" i="10"/>
  <c r="L147" i="10"/>
  <c r="K147" i="10"/>
  <c r="J147" i="10"/>
  <c r="I147" i="10"/>
  <c r="G147" i="10"/>
  <c r="F147" i="10"/>
  <c r="E147" i="10"/>
  <c r="C147" i="10" s="1"/>
  <c r="D147" i="10"/>
  <c r="H146" i="10"/>
  <c r="C146" i="10"/>
  <c r="H145" i="10"/>
  <c r="C145" i="10"/>
  <c r="H144" i="10"/>
  <c r="C144" i="10"/>
  <c r="H143" i="10"/>
  <c r="C143" i="10"/>
  <c r="H142" i="10"/>
  <c r="C142" i="10"/>
  <c r="H141" i="10"/>
  <c r="C141" i="10"/>
  <c r="H140" i="10"/>
  <c r="C140" i="10"/>
  <c r="H139" i="10"/>
  <c r="C139" i="10"/>
  <c r="L138" i="10"/>
  <c r="K138" i="10"/>
  <c r="J138" i="10"/>
  <c r="I138" i="10"/>
  <c r="G138" i="10"/>
  <c r="F138" i="10"/>
  <c r="E138" i="10"/>
  <c r="D138" i="10"/>
  <c r="C138" i="10" s="1"/>
  <c r="H137" i="10"/>
  <c r="C137" i="10"/>
  <c r="I136" i="10"/>
  <c r="H136" i="10"/>
  <c r="D136" i="10"/>
  <c r="C136" i="10"/>
  <c r="H135" i="10"/>
  <c r="C135" i="10"/>
  <c r="L134" i="10"/>
  <c r="K134" i="10"/>
  <c r="J134" i="10"/>
  <c r="I134" i="10"/>
  <c r="G134" i="10"/>
  <c r="F134" i="10"/>
  <c r="E134" i="10"/>
  <c r="D134" i="10"/>
  <c r="H133" i="10"/>
  <c r="C133" i="10"/>
  <c r="H132" i="10"/>
  <c r="C132" i="10"/>
  <c r="L131" i="10"/>
  <c r="K131" i="10"/>
  <c r="J131" i="10"/>
  <c r="I131" i="10"/>
  <c r="G131" i="10"/>
  <c r="F131" i="10"/>
  <c r="E131" i="10"/>
  <c r="C131" i="10" s="1"/>
  <c r="D131" i="10"/>
  <c r="H130" i="10"/>
  <c r="C130" i="10"/>
  <c r="H129" i="10"/>
  <c r="C129" i="10"/>
  <c r="H128" i="10"/>
  <c r="C128" i="10"/>
  <c r="H127" i="10"/>
  <c r="C127" i="10"/>
  <c r="L126" i="10"/>
  <c r="K126" i="10"/>
  <c r="J126" i="10"/>
  <c r="I126" i="10"/>
  <c r="H126" i="10" s="1"/>
  <c r="G126" i="10"/>
  <c r="F126" i="10"/>
  <c r="E126" i="10"/>
  <c r="D126" i="10"/>
  <c r="H125" i="10"/>
  <c r="C125" i="10"/>
  <c r="H124" i="10"/>
  <c r="C124" i="10"/>
  <c r="H123" i="10"/>
  <c r="C123" i="10"/>
  <c r="H122" i="10"/>
  <c r="C122" i="10"/>
  <c r="L121" i="10"/>
  <c r="L120" i="10" s="1"/>
  <c r="K121" i="10"/>
  <c r="J121" i="10"/>
  <c r="I121" i="10"/>
  <c r="G121" i="10"/>
  <c r="F121" i="10"/>
  <c r="E121" i="10"/>
  <c r="D121" i="10"/>
  <c r="D120" i="10" s="1"/>
  <c r="C121" i="10"/>
  <c r="J120" i="10"/>
  <c r="I120" i="10"/>
  <c r="F120" i="10"/>
  <c r="H119" i="10"/>
  <c r="C119" i="10"/>
  <c r="H118" i="10"/>
  <c r="C118" i="10"/>
  <c r="H117" i="10"/>
  <c r="C117" i="10"/>
  <c r="H116" i="10"/>
  <c r="C116" i="10"/>
  <c r="H115" i="10"/>
  <c r="C115" i="10"/>
  <c r="L114" i="10"/>
  <c r="K114" i="10"/>
  <c r="J114" i="10"/>
  <c r="I114" i="10"/>
  <c r="G114" i="10"/>
  <c r="F114" i="10"/>
  <c r="E114" i="10"/>
  <c r="C114" i="10" s="1"/>
  <c r="D114" i="10"/>
  <c r="H113" i="10"/>
  <c r="C113" i="10"/>
  <c r="H112" i="10"/>
  <c r="C112" i="10"/>
  <c r="H111" i="10"/>
  <c r="C111" i="10"/>
  <c r="H110" i="10"/>
  <c r="C110" i="10"/>
  <c r="H109" i="10"/>
  <c r="C109" i="10"/>
  <c r="L108" i="10"/>
  <c r="K108" i="10"/>
  <c r="J108" i="10"/>
  <c r="I108" i="10"/>
  <c r="H108" i="10" s="1"/>
  <c r="G108" i="10"/>
  <c r="F108" i="10"/>
  <c r="E108" i="10"/>
  <c r="D108" i="10"/>
  <c r="H107" i="10"/>
  <c r="C107" i="10"/>
  <c r="H106" i="10"/>
  <c r="C106" i="10"/>
  <c r="H105" i="10"/>
  <c r="C105" i="10"/>
  <c r="H104" i="10"/>
  <c r="C104" i="10"/>
  <c r="H103" i="10"/>
  <c r="C103" i="10"/>
  <c r="H102" i="10"/>
  <c r="C102" i="10"/>
  <c r="H101" i="10"/>
  <c r="C101" i="10"/>
  <c r="H100" i="10"/>
  <c r="C100" i="10"/>
  <c r="L99" i="10"/>
  <c r="K99" i="10"/>
  <c r="J99" i="10"/>
  <c r="I99" i="10"/>
  <c r="G99" i="10"/>
  <c r="F99" i="10"/>
  <c r="E99" i="10"/>
  <c r="D99" i="10"/>
  <c r="C99" i="10"/>
  <c r="I98" i="10"/>
  <c r="H98" i="10"/>
  <c r="D98" i="10"/>
  <c r="D91" i="10" s="1"/>
  <c r="C98" i="10"/>
  <c r="H97" i="10"/>
  <c r="C97" i="10"/>
  <c r="H96" i="10"/>
  <c r="C96" i="10"/>
  <c r="H95" i="10"/>
  <c r="C95" i="10"/>
  <c r="H94" i="10"/>
  <c r="C94" i="10"/>
  <c r="H93" i="10"/>
  <c r="C93" i="10"/>
  <c r="H92" i="10"/>
  <c r="C92" i="10"/>
  <c r="L91" i="10"/>
  <c r="K91" i="10"/>
  <c r="J91" i="10"/>
  <c r="I91" i="10"/>
  <c r="H91" i="10" s="1"/>
  <c r="G91" i="10"/>
  <c r="F91" i="10"/>
  <c r="E91" i="10"/>
  <c r="H90" i="10"/>
  <c r="C90" i="10"/>
  <c r="I89" i="10"/>
  <c r="H89" i="10"/>
  <c r="C89" i="10"/>
  <c r="I88" i="10"/>
  <c r="C88" i="10"/>
  <c r="I87" i="10"/>
  <c r="H87" i="10"/>
  <c r="C87" i="10"/>
  <c r="I86" i="10"/>
  <c r="H86" i="10" s="1"/>
  <c r="C86" i="10"/>
  <c r="L85" i="10"/>
  <c r="K85" i="10"/>
  <c r="J85" i="10"/>
  <c r="G85" i="10"/>
  <c r="F85" i="10"/>
  <c r="F83" i="10" s="1"/>
  <c r="E85" i="10"/>
  <c r="D85" i="10"/>
  <c r="H84" i="10"/>
  <c r="C84" i="10"/>
  <c r="J83" i="10"/>
  <c r="E83" i="10"/>
  <c r="H82" i="10"/>
  <c r="C82" i="10"/>
  <c r="H81" i="10"/>
  <c r="C81" i="10"/>
  <c r="L80" i="10"/>
  <c r="K80" i="10"/>
  <c r="K76" i="10" s="1"/>
  <c r="J80" i="10"/>
  <c r="I80" i="10"/>
  <c r="H80" i="10" s="1"/>
  <c r="G80" i="10"/>
  <c r="F80" i="10"/>
  <c r="E80" i="10"/>
  <c r="D80" i="10"/>
  <c r="C80" i="10" s="1"/>
  <c r="H79" i="10"/>
  <c r="C79" i="10"/>
  <c r="H78" i="10"/>
  <c r="C78" i="10"/>
  <c r="L77" i="10"/>
  <c r="K77" i="10"/>
  <c r="J77" i="10"/>
  <c r="J76" i="10" s="1"/>
  <c r="J75" i="10" s="1"/>
  <c r="I77" i="10"/>
  <c r="G77" i="10"/>
  <c r="G76" i="10" s="1"/>
  <c r="F77" i="10"/>
  <c r="E77" i="10"/>
  <c r="D77" i="10"/>
  <c r="L76" i="10"/>
  <c r="D76" i="10"/>
  <c r="H74" i="10"/>
  <c r="C74" i="10"/>
  <c r="H73" i="10"/>
  <c r="C73" i="10"/>
  <c r="H72" i="10"/>
  <c r="C72" i="10"/>
  <c r="H71" i="10"/>
  <c r="C71" i="10"/>
  <c r="H70" i="10"/>
  <c r="D70" i="10"/>
  <c r="L69" i="10"/>
  <c r="L67" i="10" s="1"/>
  <c r="K69" i="10"/>
  <c r="J69" i="10"/>
  <c r="I69" i="10"/>
  <c r="G69" i="10"/>
  <c r="F69" i="10"/>
  <c r="F67" i="10" s="1"/>
  <c r="E69" i="10"/>
  <c r="I68" i="10"/>
  <c r="C68" i="10"/>
  <c r="K67" i="10"/>
  <c r="G67" i="10"/>
  <c r="E67" i="10"/>
  <c r="H66" i="10"/>
  <c r="C66" i="10"/>
  <c r="H65" i="10"/>
  <c r="C65" i="10"/>
  <c r="I64" i="10"/>
  <c r="H64" i="10"/>
  <c r="D64" i="10"/>
  <c r="C64" i="10"/>
  <c r="H63" i="10"/>
  <c r="C63" i="10"/>
  <c r="H62" i="10"/>
  <c r="C62" i="10"/>
  <c r="H61" i="10"/>
  <c r="C61" i="10"/>
  <c r="H60" i="10"/>
  <c r="C60" i="10"/>
  <c r="H59" i="10"/>
  <c r="C59" i="10"/>
  <c r="L58" i="10"/>
  <c r="K58" i="10"/>
  <c r="J58" i="10"/>
  <c r="I58" i="10"/>
  <c r="G58" i="10"/>
  <c r="F58" i="10"/>
  <c r="E58" i="10"/>
  <c r="D58" i="10"/>
  <c r="C58" i="10" s="1"/>
  <c r="H57" i="10"/>
  <c r="E57" i="10"/>
  <c r="D57" i="10"/>
  <c r="C57" i="10"/>
  <c r="H56" i="10"/>
  <c r="C56" i="10"/>
  <c r="L55" i="10"/>
  <c r="L54" i="10" s="1"/>
  <c r="K55" i="10"/>
  <c r="K54" i="10" s="1"/>
  <c r="J55" i="10"/>
  <c r="I55" i="10"/>
  <c r="G55" i="10"/>
  <c r="F55" i="10"/>
  <c r="E55" i="10"/>
  <c r="D55" i="10"/>
  <c r="C55" i="10"/>
  <c r="J54" i="10"/>
  <c r="I54" i="10"/>
  <c r="F54" i="10"/>
  <c r="E54" i="10"/>
  <c r="E53" i="10" s="1"/>
  <c r="H47" i="10"/>
  <c r="C47" i="10"/>
  <c r="H46" i="10"/>
  <c r="C46" i="10"/>
  <c r="L45" i="10"/>
  <c r="H45" i="10"/>
  <c r="G45" i="10"/>
  <c r="C45" i="10"/>
  <c r="H44" i="10"/>
  <c r="C44" i="10"/>
  <c r="K43" i="10"/>
  <c r="J43" i="10"/>
  <c r="H43" i="10" s="1"/>
  <c r="I43" i="10"/>
  <c r="F43" i="10"/>
  <c r="E43" i="10"/>
  <c r="C43" i="10" s="1"/>
  <c r="D43" i="10"/>
  <c r="H42" i="10"/>
  <c r="C42" i="10"/>
  <c r="I41" i="10"/>
  <c r="H41" i="10"/>
  <c r="D41" i="10"/>
  <c r="C41" i="10"/>
  <c r="H40" i="10"/>
  <c r="C40" i="10"/>
  <c r="H39" i="10"/>
  <c r="C39" i="10"/>
  <c r="H38" i="10"/>
  <c r="C38" i="10"/>
  <c r="H37" i="10"/>
  <c r="C37" i="10"/>
  <c r="K36" i="10"/>
  <c r="H36" i="10"/>
  <c r="F36" i="10"/>
  <c r="C36" i="10"/>
  <c r="H35" i="10"/>
  <c r="C35" i="10"/>
  <c r="H34" i="10"/>
  <c r="C34" i="10"/>
  <c r="K33" i="10"/>
  <c r="H33" i="10"/>
  <c r="F33" i="10"/>
  <c r="C33" i="10"/>
  <c r="H32" i="10"/>
  <c r="C32" i="10"/>
  <c r="K31" i="10"/>
  <c r="H31" i="10"/>
  <c r="F31" i="10"/>
  <c r="C31" i="10"/>
  <c r="H30" i="10"/>
  <c r="C30" i="10"/>
  <c r="H29" i="10"/>
  <c r="C29" i="10"/>
  <c r="H28" i="10"/>
  <c r="C28" i="10"/>
  <c r="K27" i="10"/>
  <c r="H27" i="10"/>
  <c r="F27" i="10"/>
  <c r="C27" i="10" s="1"/>
  <c r="K26" i="10"/>
  <c r="H26" i="10"/>
  <c r="H25" i="10"/>
  <c r="C25" i="10"/>
  <c r="D24" i="10"/>
  <c r="C24" i="10" s="1"/>
  <c r="H23" i="10"/>
  <c r="C23" i="10"/>
  <c r="H22" i="10"/>
  <c r="C22" i="10"/>
  <c r="L21" i="10"/>
  <c r="L275" i="10" s="1"/>
  <c r="L274" i="10" s="1"/>
  <c r="K21" i="10"/>
  <c r="K275" i="10" s="1"/>
  <c r="K274" i="10" s="1"/>
  <c r="J21" i="10"/>
  <c r="I21" i="10"/>
  <c r="I275" i="10" s="1"/>
  <c r="I274" i="10" s="1"/>
  <c r="G21" i="10"/>
  <c r="G275" i="10" s="1"/>
  <c r="G274" i="10" s="1"/>
  <c r="F21" i="10"/>
  <c r="E21" i="10"/>
  <c r="E275" i="10" s="1"/>
  <c r="E274" i="10" s="1"/>
  <c r="D21" i="10"/>
  <c r="D275" i="10" s="1"/>
  <c r="D274" i="10" s="1"/>
  <c r="L20" i="10"/>
  <c r="E20" i="10"/>
  <c r="D20" i="10"/>
  <c r="H284" i="9"/>
  <c r="C284" i="9"/>
  <c r="H283" i="9"/>
  <c r="C283" i="9"/>
  <c r="H282" i="9"/>
  <c r="C282" i="9"/>
  <c r="H281" i="9"/>
  <c r="C281" i="9"/>
  <c r="H280" i="9"/>
  <c r="C280" i="9"/>
  <c r="H279" i="9"/>
  <c r="C279" i="9"/>
  <c r="H278" i="9"/>
  <c r="C278" i="9"/>
  <c r="H277" i="9"/>
  <c r="H276" i="9" s="1"/>
  <c r="C277" i="9"/>
  <c r="L276" i="9"/>
  <c r="K276" i="9"/>
  <c r="J276" i="9"/>
  <c r="I276" i="9"/>
  <c r="G276" i="9"/>
  <c r="F276" i="9"/>
  <c r="E276" i="9"/>
  <c r="D276" i="9"/>
  <c r="C276" i="9"/>
  <c r="H271" i="9"/>
  <c r="C271" i="9"/>
  <c r="H270" i="9"/>
  <c r="C270" i="9"/>
  <c r="L269" i="9"/>
  <c r="K269" i="9"/>
  <c r="J269" i="9"/>
  <c r="I269" i="9"/>
  <c r="H269" i="9" s="1"/>
  <c r="G269" i="9"/>
  <c r="F269" i="9"/>
  <c r="E269" i="9"/>
  <c r="D269" i="9"/>
  <c r="H268" i="9"/>
  <c r="C268" i="9"/>
  <c r="L267" i="9"/>
  <c r="L266" i="9" s="1"/>
  <c r="K267" i="9"/>
  <c r="J267" i="9"/>
  <c r="I267" i="9"/>
  <c r="I266" i="9" s="1"/>
  <c r="H267" i="9"/>
  <c r="G267" i="9"/>
  <c r="F267" i="9"/>
  <c r="E267" i="9"/>
  <c r="E266" i="9" s="1"/>
  <c r="E265" i="9" s="1"/>
  <c r="D267" i="9"/>
  <c r="K266" i="9"/>
  <c r="K265" i="9" s="1"/>
  <c r="J266" i="9"/>
  <c r="J265" i="9" s="1"/>
  <c r="G266" i="9"/>
  <c r="G265" i="9" s="1"/>
  <c r="F266" i="9"/>
  <c r="F265" i="9" s="1"/>
  <c r="L265" i="9"/>
  <c r="H264" i="9"/>
  <c r="C264" i="9"/>
  <c r="L263" i="9"/>
  <c r="K263" i="9"/>
  <c r="J263" i="9"/>
  <c r="I263" i="9"/>
  <c r="H263" i="9"/>
  <c r="G263" i="9"/>
  <c r="F263" i="9"/>
  <c r="E263" i="9"/>
  <c r="D263" i="9"/>
  <c r="C263" i="9" s="1"/>
  <c r="H262" i="9"/>
  <c r="C262" i="9"/>
  <c r="H261" i="9"/>
  <c r="C261" i="9"/>
  <c r="H260" i="9"/>
  <c r="C260" i="9"/>
  <c r="H259" i="9"/>
  <c r="C259" i="9"/>
  <c r="H258" i="9"/>
  <c r="C258" i="9"/>
  <c r="L257" i="9"/>
  <c r="L253" i="9" s="1"/>
  <c r="K257" i="9"/>
  <c r="J257" i="9"/>
  <c r="I257" i="9"/>
  <c r="H257" i="9"/>
  <c r="G257" i="9"/>
  <c r="F257" i="9"/>
  <c r="E257" i="9"/>
  <c r="D257" i="9"/>
  <c r="H256" i="9"/>
  <c r="C256" i="9"/>
  <c r="H255" i="9"/>
  <c r="C255" i="9"/>
  <c r="H254" i="9"/>
  <c r="C254" i="9"/>
  <c r="K253" i="9"/>
  <c r="J253" i="9"/>
  <c r="I253" i="9"/>
  <c r="I252" i="9" s="1"/>
  <c r="G253" i="9"/>
  <c r="F253" i="9"/>
  <c r="E253" i="9"/>
  <c r="E252" i="9" s="1"/>
  <c r="K252" i="9"/>
  <c r="J252" i="9"/>
  <c r="G252" i="9"/>
  <c r="F252" i="9"/>
  <c r="H251" i="9"/>
  <c r="C251" i="9"/>
  <c r="L250" i="9"/>
  <c r="K250" i="9"/>
  <c r="J250" i="9"/>
  <c r="I250" i="9"/>
  <c r="G250" i="9"/>
  <c r="F250" i="9"/>
  <c r="E250" i="9"/>
  <c r="D250" i="9"/>
  <c r="H249" i="9"/>
  <c r="C249" i="9"/>
  <c r="H248" i="9"/>
  <c r="C248" i="9"/>
  <c r="H247" i="9"/>
  <c r="C247" i="9"/>
  <c r="H246" i="9"/>
  <c r="C246" i="9"/>
  <c r="L245" i="9"/>
  <c r="K245" i="9"/>
  <c r="J245" i="9"/>
  <c r="H245" i="9" s="1"/>
  <c r="I245" i="9"/>
  <c r="G245" i="9"/>
  <c r="F245" i="9"/>
  <c r="E245" i="9"/>
  <c r="D245" i="9"/>
  <c r="C245" i="9" s="1"/>
  <c r="H244" i="9"/>
  <c r="C244" i="9"/>
  <c r="H243" i="9"/>
  <c r="C243" i="9"/>
  <c r="H242" i="9"/>
  <c r="C242" i="9"/>
  <c r="L241" i="9"/>
  <c r="K241" i="9"/>
  <c r="J241" i="9"/>
  <c r="I241" i="9"/>
  <c r="I240" i="9" s="1"/>
  <c r="G241" i="9"/>
  <c r="F241" i="9"/>
  <c r="F240" i="9" s="1"/>
  <c r="E241" i="9"/>
  <c r="E240" i="9" s="1"/>
  <c r="D241" i="9"/>
  <c r="K240" i="9"/>
  <c r="J240" i="9"/>
  <c r="G240" i="9"/>
  <c r="H239" i="9"/>
  <c r="C239" i="9"/>
  <c r="H238" i="9"/>
  <c r="C238" i="9"/>
  <c r="H237" i="9"/>
  <c r="C237" i="9"/>
  <c r="H236" i="9"/>
  <c r="C236" i="9"/>
  <c r="H235" i="9"/>
  <c r="C235" i="9"/>
  <c r="H234" i="9"/>
  <c r="C234" i="9"/>
  <c r="L233" i="9"/>
  <c r="L232" i="9" s="1"/>
  <c r="K233" i="9"/>
  <c r="J233" i="9"/>
  <c r="I233" i="9"/>
  <c r="I232" i="9" s="1"/>
  <c r="H233" i="9"/>
  <c r="G233" i="9"/>
  <c r="F233" i="9"/>
  <c r="E233" i="9"/>
  <c r="E232" i="9" s="1"/>
  <c r="D233" i="9"/>
  <c r="K232" i="9"/>
  <c r="J232" i="9"/>
  <c r="G232" i="9"/>
  <c r="F232" i="9"/>
  <c r="H231" i="9"/>
  <c r="C231" i="9"/>
  <c r="H230" i="9"/>
  <c r="C230" i="9"/>
  <c r="H229" i="9"/>
  <c r="C229" i="9"/>
  <c r="H228" i="9"/>
  <c r="C228" i="9"/>
  <c r="L227" i="9"/>
  <c r="K227" i="9"/>
  <c r="J227" i="9"/>
  <c r="I227" i="9"/>
  <c r="H227" i="9" s="1"/>
  <c r="G227" i="9"/>
  <c r="F227" i="9"/>
  <c r="E227" i="9"/>
  <c r="D227" i="9"/>
  <c r="C227" i="9" s="1"/>
  <c r="H226" i="9"/>
  <c r="C226" i="9"/>
  <c r="H225" i="9"/>
  <c r="C225" i="9"/>
  <c r="H224" i="9"/>
  <c r="C224" i="9"/>
  <c r="H223" i="9"/>
  <c r="C223" i="9"/>
  <c r="H222" i="9"/>
  <c r="C222" i="9"/>
  <c r="H221" i="9"/>
  <c r="C221" i="9"/>
  <c r="H220" i="9"/>
  <c r="C220" i="9"/>
  <c r="L219" i="9"/>
  <c r="K219" i="9"/>
  <c r="J219" i="9"/>
  <c r="I219" i="9"/>
  <c r="H219" i="9"/>
  <c r="G219" i="9"/>
  <c r="F219" i="9"/>
  <c r="E219" i="9"/>
  <c r="D219" i="9"/>
  <c r="H218" i="9"/>
  <c r="C218" i="9"/>
  <c r="H217" i="9"/>
  <c r="C217" i="9"/>
  <c r="L216" i="9"/>
  <c r="K216" i="9"/>
  <c r="J216" i="9"/>
  <c r="I216" i="9"/>
  <c r="G216" i="9"/>
  <c r="F216" i="9"/>
  <c r="E216" i="9"/>
  <c r="C216" i="9" s="1"/>
  <c r="D216" i="9"/>
  <c r="H215" i="9"/>
  <c r="C215" i="9"/>
  <c r="L214" i="9"/>
  <c r="K214" i="9"/>
  <c r="J214" i="9"/>
  <c r="I214" i="9"/>
  <c r="G214" i="9"/>
  <c r="F214" i="9"/>
  <c r="E214" i="9"/>
  <c r="D214" i="9"/>
  <c r="D212" i="9" s="1"/>
  <c r="H213" i="9"/>
  <c r="C213" i="9"/>
  <c r="L212" i="9"/>
  <c r="J212" i="9"/>
  <c r="J211" i="9" s="1"/>
  <c r="F212" i="9"/>
  <c r="H210" i="9"/>
  <c r="C210" i="9"/>
  <c r="H209" i="9"/>
  <c r="C209" i="9"/>
  <c r="L208" i="9"/>
  <c r="K208" i="9"/>
  <c r="J208" i="9"/>
  <c r="I208" i="9"/>
  <c r="G208" i="9"/>
  <c r="F208" i="9"/>
  <c r="E208" i="9"/>
  <c r="D208" i="9"/>
  <c r="H207" i="9"/>
  <c r="C207" i="9"/>
  <c r="H206" i="9"/>
  <c r="C206" i="9"/>
  <c r="H205" i="9"/>
  <c r="C205" i="9"/>
  <c r="H204" i="9"/>
  <c r="C204" i="9"/>
  <c r="H203" i="9"/>
  <c r="C203" i="9"/>
  <c r="H202" i="9"/>
  <c r="C202" i="9"/>
  <c r="H201" i="9"/>
  <c r="C201" i="9"/>
  <c r="H200" i="9"/>
  <c r="C200" i="9"/>
  <c r="L199" i="9"/>
  <c r="K199" i="9"/>
  <c r="J199" i="9"/>
  <c r="I199" i="9"/>
  <c r="H199" i="9"/>
  <c r="G199" i="9"/>
  <c r="F199" i="9"/>
  <c r="E199" i="9"/>
  <c r="D199" i="9"/>
  <c r="H198" i="9"/>
  <c r="C198" i="9"/>
  <c r="H197" i="9"/>
  <c r="C197" i="9"/>
  <c r="H196" i="9"/>
  <c r="C196" i="9"/>
  <c r="H195" i="9"/>
  <c r="C195" i="9"/>
  <c r="H194" i="9"/>
  <c r="C194" i="9"/>
  <c r="H193" i="9"/>
  <c r="C193" i="9"/>
  <c r="H192" i="9"/>
  <c r="C192" i="9"/>
  <c r="H191" i="9"/>
  <c r="C191" i="9"/>
  <c r="H190" i="9"/>
  <c r="C190" i="9"/>
  <c r="H189" i="9"/>
  <c r="C189" i="9"/>
  <c r="L188" i="9"/>
  <c r="K188" i="9"/>
  <c r="K187" i="9" s="1"/>
  <c r="J188" i="9"/>
  <c r="H188" i="9" s="1"/>
  <c r="I188" i="9"/>
  <c r="G188" i="9"/>
  <c r="G187" i="9" s="1"/>
  <c r="F188" i="9"/>
  <c r="E188" i="9"/>
  <c r="D188" i="9"/>
  <c r="C188" i="9"/>
  <c r="J187" i="9"/>
  <c r="J182" i="9" s="1"/>
  <c r="E187" i="9"/>
  <c r="H186" i="9"/>
  <c r="C186" i="9"/>
  <c r="H185" i="9"/>
  <c r="C185" i="9"/>
  <c r="H184" i="9"/>
  <c r="C184" i="9"/>
  <c r="L183" i="9"/>
  <c r="K183" i="9"/>
  <c r="J183" i="9"/>
  <c r="I183" i="9"/>
  <c r="H183" i="9"/>
  <c r="G183" i="9"/>
  <c r="G182" i="9" s="1"/>
  <c r="F183" i="9"/>
  <c r="E183" i="9"/>
  <c r="D183" i="9"/>
  <c r="K182" i="9"/>
  <c r="H180" i="9"/>
  <c r="C180" i="9"/>
  <c r="L179" i="9"/>
  <c r="L178" i="9" s="1"/>
  <c r="K179" i="9"/>
  <c r="J179" i="9"/>
  <c r="I179" i="9"/>
  <c r="I178" i="9" s="1"/>
  <c r="G179" i="9"/>
  <c r="F179" i="9"/>
  <c r="E179" i="9"/>
  <c r="E178" i="9" s="1"/>
  <c r="D179" i="9"/>
  <c r="K178" i="9"/>
  <c r="J178" i="9"/>
  <c r="G178" i="9"/>
  <c r="F178" i="9"/>
  <c r="H177" i="9"/>
  <c r="C177" i="9"/>
  <c r="H176" i="9"/>
  <c r="C176" i="9"/>
  <c r="L175" i="9"/>
  <c r="K175" i="9"/>
  <c r="J175" i="9"/>
  <c r="I175" i="9"/>
  <c r="I174" i="9" s="1"/>
  <c r="G175" i="9"/>
  <c r="F175" i="9"/>
  <c r="E175" i="9"/>
  <c r="E174" i="9" s="1"/>
  <c r="D175" i="9"/>
  <c r="K174" i="9"/>
  <c r="G174" i="9"/>
  <c r="H173" i="9"/>
  <c r="C173" i="9"/>
  <c r="H172" i="9"/>
  <c r="C172" i="9"/>
  <c r="L171" i="9"/>
  <c r="K171" i="9"/>
  <c r="J171" i="9"/>
  <c r="I171" i="9"/>
  <c r="H171" i="9" s="1"/>
  <c r="G171" i="9"/>
  <c r="F171" i="9"/>
  <c r="E171" i="9"/>
  <c r="D171" i="9"/>
  <c r="C171" i="9" s="1"/>
  <c r="H170" i="9"/>
  <c r="C170" i="9"/>
  <c r="H169" i="9"/>
  <c r="C169" i="9"/>
  <c r="H168" i="9"/>
  <c r="C168" i="9"/>
  <c r="H167" i="9"/>
  <c r="C167" i="9"/>
  <c r="L166" i="9"/>
  <c r="K166" i="9"/>
  <c r="J166" i="9"/>
  <c r="I166" i="9"/>
  <c r="G166" i="9"/>
  <c r="F166" i="9"/>
  <c r="E166" i="9"/>
  <c r="E161" i="9" s="1"/>
  <c r="E160" i="9" s="1"/>
  <c r="D166" i="9"/>
  <c r="H165" i="9"/>
  <c r="C165" i="9"/>
  <c r="H164" i="9"/>
  <c r="C164" i="9"/>
  <c r="H163" i="9"/>
  <c r="C163" i="9"/>
  <c r="L162" i="9"/>
  <c r="K162" i="9"/>
  <c r="K161" i="9" s="1"/>
  <c r="K160" i="9" s="1"/>
  <c r="J162" i="9"/>
  <c r="I162" i="9"/>
  <c r="G162" i="9"/>
  <c r="G161" i="9" s="1"/>
  <c r="G160" i="9" s="1"/>
  <c r="F162" i="9"/>
  <c r="E162" i="9"/>
  <c r="D162" i="9"/>
  <c r="L161" i="9"/>
  <c r="I161" i="9"/>
  <c r="I160" i="9" s="1"/>
  <c r="D161" i="9"/>
  <c r="H159" i="9"/>
  <c r="C159" i="9"/>
  <c r="H158" i="9"/>
  <c r="C158" i="9"/>
  <c r="H157" i="9"/>
  <c r="C157" i="9"/>
  <c r="H156" i="9"/>
  <c r="C156" i="9"/>
  <c r="H155" i="9"/>
  <c r="C155" i="9"/>
  <c r="H154" i="9"/>
  <c r="C154" i="9"/>
  <c r="L153" i="9"/>
  <c r="L152" i="9" s="1"/>
  <c r="K153" i="9"/>
  <c r="J153" i="9"/>
  <c r="I153" i="9"/>
  <c r="I152" i="9" s="1"/>
  <c r="H153" i="9"/>
  <c r="G153" i="9"/>
  <c r="G152" i="9" s="1"/>
  <c r="F153" i="9"/>
  <c r="E153" i="9"/>
  <c r="E152" i="9" s="1"/>
  <c r="D153" i="9"/>
  <c r="K152" i="9"/>
  <c r="J152" i="9"/>
  <c r="F152" i="9"/>
  <c r="H151" i="9"/>
  <c r="C151" i="9"/>
  <c r="H150" i="9"/>
  <c r="C150" i="9"/>
  <c r="H149" i="9"/>
  <c r="C149" i="9"/>
  <c r="H148" i="9"/>
  <c r="C148" i="9"/>
  <c r="L147" i="9"/>
  <c r="K147" i="9"/>
  <c r="J147" i="9"/>
  <c r="I147" i="9"/>
  <c r="H147" i="9" s="1"/>
  <c r="G147" i="9"/>
  <c r="F147" i="9"/>
  <c r="E147" i="9"/>
  <c r="D147" i="9"/>
  <c r="H146" i="9"/>
  <c r="C146" i="9"/>
  <c r="H145" i="9"/>
  <c r="C145" i="9"/>
  <c r="H144" i="9"/>
  <c r="C144" i="9"/>
  <c r="H143" i="9"/>
  <c r="C143" i="9"/>
  <c r="H142" i="9"/>
  <c r="C142" i="9"/>
  <c r="H141" i="9"/>
  <c r="C141" i="9"/>
  <c r="H140" i="9"/>
  <c r="C140" i="9"/>
  <c r="H139" i="9"/>
  <c r="C139" i="9"/>
  <c r="L138" i="9"/>
  <c r="K138" i="9"/>
  <c r="J138" i="9"/>
  <c r="H138" i="9" s="1"/>
  <c r="I138" i="9"/>
  <c r="G138" i="9"/>
  <c r="F138" i="9"/>
  <c r="E138" i="9"/>
  <c r="D138" i="9"/>
  <c r="H137" i="9"/>
  <c r="C137" i="9"/>
  <c r="I136" i="9"/>
  <c r="H136" i="9"/>
  <c r="D136" i="9"/>
  <c r="C136" i="9" s="1"/>
  <c r="H135" i="9"/>
  <c r="C135" i="9"/>
  <c r="L134" i="9"/>
  <c r="K134" i="9"/>
  <c r="J134" i="9"/>
  <c r="I134" i="9"/>
  <c r="H134" i="9" s="1"/>
  <c r="G134" i="9"/>
  <c r="F134" i="9"/>
  <c r="E134" i="9"/>
  <c r="H133" i="9"/>
  <c r="C133" i="9"/>
  <c r="H132" i="9"/>
  <c r="C132" i="9"/>
  <c r="L131" i="9"/>
  <c r="K131" i="9"/>
  <c r="J131" i="9"/>
  <c r="I131" i="9"/>
  <c r="G131" i="9"/>
  <c r="F131" i="9"/>
  <c r="E131" i="9"/>
  <c r="D131" i="9"/>
  <c r="H130" i="9"/>
  <c r="C130" i="9"/>
  <c r="H129" i="9"/>
  <c r="C129" i="9"/>
  <c r="H128" i="9"/>
  <c r="C128" i="9"/>
  <c r="H127" i="9"/>
  <c r="C127" i="9"/>
  <c r="L126" i="9"/>
  <c r="L120" i="9" s="1"/>
  <c r="K126" i="9"/>
  <c r="J126" i="9"/>
  <c r="I126" i="9"/>
  <c r="H126" i="9"/>
  <c r="G126" i="9"/>
  <c r="F126" i="9"/>
  <c r="E126" i="9"/>
  <c r="D126" i="9"/>
  <c r="C126" i="9" s="1"/>
  <c r="H125" i="9"/>
  <c r="C125" i="9"/>
  <c r="H124" i="9"/>
  <c r="C124" i="9"/>
  <c r="H123" i="9"/>
  <c r="C123" i="9"/>
  <c r="H122" i="9"/>
  <c r="C122" i="9"/>
  <c r="L121" i="9"/>
  <c r="K121" i="9"/>
  <c r="K120" i="9" s="1"/>
  <c r="J121" i="9"/>
  <c r="I121" i="9"/>
  <c r="I120" i="9" s="1"/>
  <c r="G121" i="9"/>
  <c r="G120" i="9" s="1"/>
  <c r="F121" i="9"/>
  <c r="E121" i="9"/>
  <c r="D121" i="9"/>
  <c r="E120" i="9"/>
  <c r="H119" i="9"/>
  <c r="C119" i="9"/>
  <c r="H118" i="9"/>
  <c r="C118" i="9"/>
  <c r="H117" i="9"/>
  <c r="C117" i="9"/>
  <c r="H116" i="9"/>
  <c r="C116" i="9"/>
  <c r="H115" i="9"/>
  <c r="C115" i="9"/>
  <c r="L114" i="9"/>
  <c r="K114" i="9"/>
  <c r="J114" i="9"/>
  <c r="I114" i="9"/>
  <c r="H114" i="9" s="1"/>
  <c r="G114" i="9"/>
  <c r="F114" i="9"/>
  <c r="E114" i="9"/>
  <c r="D114" i="9"/>
  <c r="H113" i="9"/>
  <c r="C113" i="9"/>
  <c r="H112" i="9"/>
  <c r="C112" i="9"/>
  <c r="H111" i="9"/>
  <c r="C111" i="9"/>
  <c r="H110" i="9"/>
  <c r="C110" i="9"/>
  <c r="H109" i="9"/>
  <c r="C109" i="9"/>
  <c r="L108" i="9"/>
  <c r="K108" i="9"/>
  <c r="J108" i="9"/>
  <c r="I108" i="9"/>
  <c r="H108" i="9"/>
  <c r="G108" i="9"/>
  <c r="F108" i="9"/>
  <c r="E108" i="9"/>
  <c r="D108" i="9"/>
  <c r="C108" i="9" s="1"/>
  <c r="H107" i="9"/>
  <c r="C107" i="9"/>
  <c r="H106" i="9"/>
  <c r="C106" i="9"/>
  <c r="H105" i="9"/>
  <c r="C105" i="9"/>
  <c r="H104" i="9"/>
  <c r="C104" i="9"/>
  <c r="H103" i="9"/>
  <c r="C103" i="9"/>
  <c r="H102" i="9"/>
  <c r="C102" i="9"/>
  <c r="H101" i="9"/>
  <c r="C101" i="9"/>
  <c r="H100" i="9"/>
  <c r="C100" i="9"/>
  <c r="L99" i="9"/>
  <c r="K99" i="9"/>
  <c r="J99" i="9"/>
  <c r="I99" i="9"/>
  <c r="G99" i="9"/>
  <c r="F99" i="9"/>
  <c r="E99" i="9"/>
  <c r="D99" i="9"/>
  <c r="H98" i="9"/>
  <c r="C98" i="9"/>
  <c r="H97" i="9"/>
  <c r="C97" i="9"/>
  <c r="H96" i="9"/>
  <c r="C96" i="9"/>
  <c r="H95" i="9"/>
  <c r="C95" i="9"/>
  <c r="H94" i="9"/>
  <c r="C94" i="9"/>
  <c r="H93" i="9"/>
  <c r="C93" i="9"/>
  <c r="H92" i="9"/>
  <c r="C92" i="9"/>
  <c r="L91" i="9"/>
  <c r="K91" i="9"/>
  <c r="J91" i="9"/>
  <c r="I91" i="9"/>
  <c r="G91" i="9"/>
  <c r="F91" i="9"/>
  <c r="E91" i="9"/>
  <c r="D91" i="9"/>
  <c r="H90" i="9"/>
  <c r="C90" i="9"/>
  <c r="H89" i="9"/>
  <c r="C89" i="9"/>
  <c r="H88" i="9"/>
  <c r="C88" i="9"/>
  <c r="H87" i="9"/>
  <c r="C87" i="9"/>
  <c r="K86" i="9"/>
  <c r="I86" i="9"/>
  <c r="C86" i="9"/>
  <c r="L85" i="9"/>
  <c r="L83" i="9" s="1"/>
  <c r="J85" i="9"/>
  <c r="I85" i="9"/>
  <c r="I83" i="9" s="1"/>
  <c r="G85" i="9"/>
  <c r="F85" i="9"/>
  <c r="E85" i="9"/>
  <c r="D85" i="9"/>
  <c r="H84" i="9"/>
  <c r="C84" i="9"/>
  <c r="E83" i="9"/>
  <c r="H82" i="9"/>
  <c r="C82" i="9"/>
  <c r="H81" i="9"/>
  <c r="C81" i="9"/>
  <c r="L80" i="9"/>
  <c r="K80" i="9"/>
  <c r="J80" i="9"/>
  <c r="I80" i="9"/>
  <c r="G80" i="9"/>
  <c r="F80" i="9"/>
  <c r="E80" i="9"/>
  <c r="D80" i="9"/>
  <c r="H79" i="9"/>
  <c r="C79" i="9"/>
  <c r="H78" i="9"/>
  <c r="C78" i="9"/>
  <c r="L77" i="9"/>
  <c r="L76" i="9" s="1"/>
  <c r="L75" i="9" s="1"/>
  <c r="K77" i="9"/>
  <c r="J77" i="9"/>
  <c r="I77" i="9"/>
  <c r="I76" i="9" s="1"/>
  <c r="G77" i="9"/>
  <c r="F77" i="9"/>
  <c r="E77" i="9"/>
  <c r="E76" i="9" s="1"/>
  <c r="D77" i="9"/>
  <c r="K76" i="9"/>
  <c r="J76" i="9"/>
  <c r="G76" i="9"/>
  <c r="F76" i="9"/>
  <c r="H74" i="9"/>
  <c r="C74" i="9"/>
  <c r="H73" i="9"/>
  <c r="C73" i="9"/>
  <c r="H72" i="9"/>
  <c r="C72" i="9"/>
  <c r="H71" i="9"/>
  <c r="C71" i="9"/>
  <c r="H70" i="9"/>
  <c r="C70" i="9"/>
  <c r="L69" i="9"/>
  <c r="L67" i="9" s="1"/>
  <c r="K69" i="9"/>
  <c r="J69" i="9"/>
  <c r="I69" i="9"/>
  <c r="H69" i="9"/>
  <c r="G69" i="9"/>
  <c r="G67" i="9" s="1"/>
  <c r="F69" i="9"/>
  <c r="E69" i="9"/>
  <c r="D69" i="9"/>
  <c r="I68" i="9"/>
  <c r="H68" i="9"/>
  <c r="C68" i="9"/>
  <c r="K67" i="9"/>
  <c r="J67" i="9"/>
  <c r="I67" i="9"/>
  <c r="F67" i="9"/>
  <c r="E67" i="9"/>
  <c r="H66" i="9"/>
  <c r="C66" i="9"/>
  <c r="H65" i="9"/>
  <c r="C65" i="9"/>
  <c r="I64" i="9"/>
  <c r="H64" i="9"/>
  <c r="C64" i="9"/>
  <c r="H63" i="9"/>
  <c r="C63" i="9"/>
  <c r="H62" i="9"/>
  <c r="C62" i="9"/>
  <c r="H61" i="9"/>
  <c r="C61" i="9"/>
  <c r="H60" i="9"/>
  <c r="C60" i="9"/>
  <c r="H59" i="9"/>
  <c r="C59" i="9"/>
  <c r="L58" i="9"/>
  <c r="K58" i="9"/>
  <c r="J58" i="9"/>
  <c r="I58" i="9"/>
  <c r="H58" i="9" s="1"/>
  <c r="G58" i="9"/>
  <c r="F58" i="9"/>
  <c r="E58" i="9"/>
  <c r="D58" i="9"/>
  <c r="H57" i="9"/>
  <c r="C57" i="9"/>
  <c r="H56" i="9"/>
  <c r="C56" i="9"/>
  <c r="L55" i="9"/>
  <c r="K55" i="9"/>
  <c r="K54" i="9" s="1"/>
  <c r="K53" i="9" s="1"/>
  <c r="J55" i="9"/>
  <c r="I55" i="9"/>
  <c r="G55" i="9"/>
  <c r="G54" i="9" s="1"/>
  <c r="F55" i="9"/>
  <c r="E55" i="9"/>
  <c r="D55" i="9"/>
  <c r="L54" i="9"/>
  <c r="L53" i="9" s="1"/>
  <c r="I54" i="9"/>
  <c r="E54" i="9"/>
  <c r="E53" i="9" s="1"/>
  <c r="D54" i="9"/>
  <c r="H47" i="9"/>
  <c r="C47" i="9"/>
  <c r="H46" i="9"/>
  <c r="C46" i="9"/>
  <c r="L45" i="9"/>
  <c r="H45" i="9" s="1"/>
  <c r="G45" i="9"/>
  <c r="H44" i="9"/>
  <c r="C44" i="9"/>
  <c r="K43" i="9"/>
  <c r="H43" i="9" s="1"/>
  <c r="J43" i="9"/>
  <c r="I43" i="9"/>
  <c r="F43" i="9"/>
  <c r="C43" i="9" s="1"/>
  <c r="E43" i="9"/>
  <c r="D43" i="9"/>
  <c r="H42" i="9"/>
  <c r="C42" i="9"/>
  <c r="I41" i="9"/>
  <c r="H41" i="9" s="1"/>
  <c r="D41" i="9"/>
  <c r="H40" i="9"/>
  <c r="C40" i="9"/>
  <c r="H39" i="9"/>
  <c r="C39" i="9"/>
  <c r="H38" i="9"/>
  <c r="C38" i="9"/>
  <c r="H37" i="9"/>
  <c r="C37" i="9"/>
  <c r="K36" i="9"/>
  <c r="H36" i="9" s="1"/>
  <c r="F36" i="9"/>
  <c r="C36" i="9" s="1"/>
  <c r="H35" i="9"/>
  <c r="C35" i="9"/>
  <c r="H34" i="9"/>
  <c r="C34" i="9"/>
  <c r="K33" i="9"/>
  <c r="H33" i="9"/>
  <c r="F33" i="9"/>
  <c r="C33" i="9" s="1"/>
  <c r="H32" i="9"/>
  <c r="C32" i="9"/>
  <c r="K31" i="9"/>
  <c r="F31" i="9"/>
  <c r="C31" i="9" s="1"/>
  <c r="H30" i="9"/>
  <c r="C30" i="9"/>
  <c r="H29" i="9"/>
  <c r="C29" i="9"/>
  <c r="H28" i="9"/>
  <c r="C28" i="9"/>
  <c r="K27" i="9"/>
  <c r="H27" i="9" s="1"/>
  <c r="F27" i="9"/>
  <c r="C27" i="9" s="1"/>
  <c r="H25" i="9"/>
  <c r="C25" i="9"/>
  <c r="D24" i="9"/>
  <c r="C24" i="9"/>
  <c r="H23" i="9"/>
  <c r="C23" i="9"/>
  <c r="H22" i="9"/>
  <c r="C22" i="9"/>
  <c r="L21" i="9"/>
  <c r="K21" i="9"/>
  <c r="K275" i="9" s="1"/>
  <c r="K274" i="9" s="1"/>
  <c r="J21" i="9"/>
  <c r="J275" i="9" s="1"/>
  <c r="J274" i="9" s="1"/>
  <c r="I21" i="9"/>
  <c r="G21" i="9"/>
  <c r="G275" i="9" s="1"/>
  <c r="G274" i="9" s="1"/>
  <c r="F21" i="9"/>
  <c r="F275" i="9" s="1"/>
  <c r="F274" i="9" s="1"/>
  <c r="E21" i="9"/>
  <c r="D21" i="9"/>
  <c r="L20" i="9"/>
  <c r="G20" i="9"/>
  <c r="H284" i="8"/>
  <c r="C284" i="8"/>
  <c r="H283" i="8"/>
  <c r="C283" i="8"/>
  <c r="H282" i="8"/>
  <c r="C282" i="8"/>
  <c r="H281" i="8"/>
  <c r="C281" i="8"/>
  <c r="H280" i="8"/>
  <c r="C280" i="8"/>
  <c r="H279" i="8"/>
  <c r="C279" i="8"/>
  <c r="H278" i="8"/>
  <c r="C278" i="8"/>
  <c r="H277" i="8"/>
  <c r="H276" i="8" s="1"/>
  <c r="C277" i="8"/>
  <c r="C276" i="8" s="1"/>
  <c r="L276" i="8"/>
  <c r="K276" i="8"/>
  <c r="J276" i="8"/>
  <c r="I276" i="8"/>
  <c r="G276" i="8"/>
  <c r="F276" i="8"/>
  <c r="E276" i="8"/>
  <c r="D276" i="8"/>
  <c r="H271" i="8"/>
  <c r="C271" i="8"/>
  <c r="H270" i="8"/>
  <c r="C270" i="8"/>
  <c r="L269" i="8"/>
  <c r="K269" i="8"/>
  <c r="J269" i="8"/>
  <c r="I269" i="8"/>
  <c r="G269" i="8"/>
  <c r="F269" i="8"/>
  <c r="E269" i="8"/>
  <c r="C269" i="8" s="1"/>
  <c r="D269" i="8"/>
  <c r="H268" i="8"/>
  <c r="C268" i="8"/>
  <c r="L267" i="8"/>
  <c r="L266" i="8" s="1"/>
  <c r="L265" i="8" s="1"/>
  <c r="K267" i="8"/>
  <c r="J267" i="8"/>
  <c r="I267" i="8"/>
  <c r="G267" i="8"/>
  <c r="G266" i="8" s="1"/>
  <c r="G265" i="8" s="1"/>
  <c r="F267" i="8"/>
  <c r="E267" i="8"/>
  <c r="D267" i="8"/>
  <c r="D266" i="8" s="1"/>
  <c r="C267" i="8"/>
  <c r="J266" i="8"/>
  <c r="J265" i="8" s="1"/>
  <c r="I266" i="8"/>
  <c r="F266" i="8"/>
  <c r="F265" i="8" s="1"/>
  <c r="E266" i="8"/>
  <c r="E265" i="8" s="1"/>
  <c r="H264" i="8"/>
  <c r="C264" i="8"/>
  <c r="L263" i="8"/>
  <c r="K263" i="8"/>
  <c r="H263" i="8" s="1"/>
  <c r="J263" i="8"/>
  <c r="I263" i="8"/>
  <c r="G263" i="8"/>
  <c r="F263" i="8"/>
  <c r="C263" i="8" s="1"/>
  <c r="E263" i="8"/>
  <c r="D263" i="8"/>
  <c r="H262" i="8"/>
  <c r="C262" i="8"/>
  <c r="H261" i="8"/>
  <c r="C261" i="8"/>
  <c r="H260" i="8"/>
  <c r="C260" i="8"/>
  <c r="H259" i="8"/>
  <c r="C259" i="8"/>
  <c r="H258" i="8"/>
  <c r="C258" i="8"/>
  <c r="L257" i="8"/>
  <c r="K257" i="8"/>
  <c r="H257" i="8" s="1"/>
  <c r="J257" i="8"/>
  <c r="I257" i="8"/>
  <c r="G257" i="8"/>
  <c r="F257" i="8"/>
  <c r="E257" i="8"/>
  <c r="D257" i="8"/>
  <c r="C257" i="8" s="1"/>
  <c r="H256" i="8"/>
  <c r="C256" i="8"/>
  <c r="H255" i="8"/>
  <c r="C255" i="8"/>
  <c r="H254" i="8"/>
  <c r="C254" i="8"/>
  <c r="L253" i="8"/>
  <c r="L252" i="8" s="1"/>
  <c r="J253" i="8"/>
  <c r="I253" i="8"/>
  <c r="G253" i="8"/>
  <c r="G252" i="8" s="1"/>
  <c r="F253" i="8"/>
  <c r="E253" i="8"/>
  <c r="D253" i="8"/>
  <c r="D252" i="8" s="1"/>
  <c r="J252" i="8"/>
  <c r="I252" i="8"/>
  <c r="F252" i="8"/>
  <c r="E252" i="8"/>
  <c r="H251" i="8"/>
  <c r="C251" i="8"/>
  <c r="L250" i="8"/>
  <c r="K250" i="8"/>
  <c r="J250" i="8"/>
  <c r="I250" i="8"/>
  <c r="G250" i="8"/>
  <c r="F250" i="8"/>
  <c r="E250" i="8"/>
  <c r="C250" i="8" s="1"/>
  <c r="D250" i="8"/>
  <c r="H249" i="8"/>
  <c r="C249" i="8"/>
  <c r="H248" i="8"/>
  <c r="C248" i="8"/>
  <c r="H247" i="8"/>
  <c r="C247" i="8"/>
  <c r="H246" i="8"/>
  <c r="C246" i="8"/>
  <c r="L245" i="8"/>
  <c r="K245" i="8"/>
  <c r="H245" i="8" s="1"/>
  <c r="J245" i="8"/>
  <c r="I245" i="8"/>
  <c r="G245" i="8"/>
  <c r="F245" i="8"/>
  <c r="C245" i="8" s="1"/>
  <c r="E245" i="8"/>
  <c r="D245" i="8"/>
  <c r="H244" i="8"/>
  <c r="C244" i="8"/>
  <c r="H243" i="8"/>
  <c r="C243" i="8"/>
  <c r="H242" i="8"/>
  <c r="C242" i="8"/>
  <c r="L241" i="8"/>
  <c r="L240" i="8" s="1"/>
  <c r="K241" i="8"/>
  <c r="J241" i="8"/>
  <c r="I241" i="8"/>
  <c r="G241" i="8"/>
  <c r="G240" i="8" s="1"/>
  <c r="F241" i="8"/>
  <c r="E241" i="8"/>
  <c r="D241" i="8"/>
  <c r="D240" i="8" s="1"/>
  <c r="C241" i="8"/>
  <c r="J240" i="8"/>
  <c r="I240" i="8"/>
  <c r="F240" i="8"/>
  <c r="E240" i="8"/>
  <c r="H239" i="8"/>
  <c r="C239" i="8"/>
  <c r="H238" i="8"/>
  <c r="C238" i="8"/>
  <c r="H237" i="8"/>
  <c r="C237" i="8"/>
  <c r="H236" i="8"/>
  <c r="C236" i="8"/>
  <c r="H235" i="8"/>
  <c r="C235" i="8"/>
  <c r="H234" i="8"/>
  <c r="C234" i="8"/>
  <c r="L233" i="8"/>
  <c r="L232" i="8" s="1"/>
  <c r="K233" i="8"/>
  <c r="J233" i="8"/>
  <c r="I233" i="8"/>
  <c r="G233" i="8"/>
  <c r="G232" i="8" s="1"/>
  <c r="F233" i="8"/>
  <c r="E233" i="8"/>
  <c r="D233" i="8"/>
  <c r="D232" i="8" s="1"/>
  <c r="C233" i="8"/>
  <c r="J232" i="8"/>
  <c r="I232" i="8"/>
  <c r="F232" i="8"/>
  <c r="E232" i="8"/>
  <c r="H231" i="8"/>
  <c r="C231" i="8"/>
  <c r="H230" i="8"/>
  <c r="C230" i="8"/>
  <c r="H229" i="8"/>
  <c r="C229" i="8"/>
  <c r="H228" i="8"/>
  <c r="C228" i="8"/>
  <c r="L227" i="8"/>
  <c r="K227" i="8"/>
  <c r="J227" i="8"/>
  <c r="I227" i="8"/>
  <c r="G227" i="8"/>
  <c r="F227" i="8"/>
  <c r="E227" i="8"/>
  <c r="D227" i="8"/>
  <c r="C227" i="8" s="1"/>
  <c r="H226" i="8"/>
  <c r="C226" i="8"/>
  <c r="H225" i="8"/>
  <c r="C225" i="8"/>
  <c r="H224" i="8"/>
  <c r="C224" i="8"/>
  <c r="H223" i="8"/>
  <c r="C223" i="8"/>
  <c r="H222" i="8"/>
  <c r="C222" i="8"/>
  <c r="H221" i="8"/>
  <c r="C221" i="8"/>
  <c r="H220" i="8"/>
  <c r="C220" i="8"/>
  <c r="L219" i="8"/>
  <c r="K219" i="8"/>
  <c r="J219" i="8"/>
  <c r="I219" i="8"/>
  <c r="G219" i="8"/>
  <c r="F219" i="8"/>
  <c r="E219" i="8"/>
  <c r="D219" i="8"/>
  <c r="C219" i="8"/>
  <c r="H218" i="8"/>
  <c r="C218" i="8"/>
  <c r="H217" i="8"/>
  <c r="C217" i="8"/>
  <c r="L216" i="8"/>
  <c r="K216" i="8"/>
  <c r="J216" i="8"/>
  <c r="I216" i="8"/>
  <c r="H216" i="8" s="1"/>
  <c r="G216" i="8"/>
  <c r="F216" i="8"/>
  <c r="E216" i="8"/>
  <c r="D216" i="8"/>
  <c r="H215" i="8"/>
  <c r="C215" i="8"/>
  <c r="L214" i="8"/>
  <c r="K214" i="8"/>
  <c r="J214" i="8"/>
  <c r="I214" i="8"/>
  <c r="G214" i="8"/>
  <c r="F214" i="8"/>
  <c r="E214" i="8"/>
  <c r="D214" i="8"/>
  <c r="H213" i="8"/>
  <c r="C213" i="8"/>
  <c r="J212" i="8"/>
  <c r="J211" i="8" s="1"/>
  <c r="I212" i="8"/>
  <c r="F212" i="8"/>
  <c r="F211" i="8" s="1"/>
  <c r="H210" i="8"/>
  <c r="C210" i="8"/>
  <c r="H209" i="8"/>
  <c r="C209" i="8"/>
  <c r="L208" i="8"/>
  <c r="K208" i="8"/>
  <c r="J208" i="8"/>
  <c r="I208" i="8"/>
  <c r="H208" i="8" s="1"/>
  <c r="G208" i="8"/>
  <c r="F208" i="8"/>
  <c r="E208" i="8"/>
  <c r="D208" i="8"/>
  <c r="H207" i="8"/>
  <c r="C207" i="8"/>
  <c r="H206" i="8"/>
  <c r="C206" i="8"/>
  <c r="H205" i="8"/>
  <c r="C205" i="8"/>
  <c r="H204" i="8"/>
  <c r="C204" i="8"/>
  <c r="H203" i="8"/>
  <c r="C203" i="8"/>
  <c r="H202" i="8"/>
  <c r="C202" i="8"/>
  <c r="H201" i="8"/>
  <c r="C201" i="8"/>
  <c r="H200" i="8"/>
  <c r="C200" i="8"/>
  <c r="L199" i="8"/>
  <c r="K199" i="8"/>
  <c r="J199" i="8"/>
  <c r="I199" i="8"/>
  <c r="G199" i="8"/>
  <c r="F199" i="8"/>
  <c r="E199" i="8"/>
  <c r="D199" i="8"/>
  <c r="C199" i="8" s="1"/>
  <c r="H198" i="8"/>
  <c r="C198" i="8"/>
  <c r="H197" i="8"/>
  <c r="C197" i="8"/>
  <c r="H196" i="8"/>
  <c r="C196" i="8"/>
  <c r="H195" i="8"/>
  <c r="C195" i="8"/>
  <c r="H194" i="8"/>
  <c r="C194" i="8"/>
  <c r="H193" i="8"/>
  <c r="C193" i="8"/>
  <c r="H192" i="8"/>
  <c r="C192" i="8"/>
  <c r="H191" i="8"/>
  <c r="C191" i="8"/>
  <c r="H190" i="8"/>
  <c r="C190" i="8"/>
  <c r="H189" i="8"/>
  <c r="C189" i="8"/>
  <c r="L188" i="8"/>
  <c r="K188" i="8"/>
  <c r="J188" i="8"/>
  <c r="J187" i="8" s="1"/>
  <c r="I188" i="8"/>
  <c r="G188" i="8"/>
  <c r="F188" i="8"/>
  <c r="F187" i="8" s="1"/>
  <c r="E188" i="8"/>
  <c r="D188" i="8"/>
  <c r="L187" i="8"/>
  <c r="G187" i="8"/>
  <c r="D187" i="8"/>
  <c r="H186" i="8"/>
  <c r="C186" i="8"/>
  <c r="H185" i="8"/>
  <c r="C185" i="8"/>
  <c r="H184" i="8"/>
  <c r="C184" i="8"/>
  <c r="L183" i="8"/>
  <c r="L182" i="8" s="1"/>
  <c r="K183" i="8"/>
  <c r="J183" i="8"/>
  <c r="I183" i="8"/>
  <c r="G183" i="8"/>
  <c r="F183" i="8"/>
  <c r="C183" i="8" s="1"/>
  <c r="E183" i="8"/>
  <c r="D183" i="8"/>
  <c r="D182" i="8" s="1"/>
  <c r="H180" i="8"/>
  <c r="C180" i="8"/>
  <c r="L179" i="8"/>
  <c r="L178" i="8" s="1"/>
  <c r="K179" i="8"/>
  <c r="J179" i="8"/>
  <c r="I179" i="8"/>
  <c r="G179" i="8"/>
  <c r="G178" i="8" s="1"/>
  <c r="F179" i="8"/>
  <c r="E179" i="8"/>
  <c r="D179" i="8"/>
  <c r="D178" i="8" s="1"/>
  <c r="C179" i="8"/>
  <c r="J178" i="8"/>
  <c r="I178" i="8"/>
  <c r="F178" i="8"/>
  <c r="E178" i="8"/>
  <c r="H177" i="8"/>
  <c r="C177" i="8"/>
  <c r="H176" i="8"/>
  <c r="C176" i="8"/>
  <c r="L175" i="8"/>
  <c r="L174" i="8" s="1"/>
  <c r="K175" i="8"/>
  <c r="J175" i="8"/>
  <c r="I175" i="8"/>
  <c r="G175" i="8"/>
  <c r="G174" i="8" s="1"/>
  <c r="F175" i="8"/>
  <c r="E175" i="8"/>
  <c r="D175" i="8"/>
  <c r="C175" i="8"/>
  <c r="J174" i="8"/>
  <c r="I174" i="8"/>
  <c r="F174" i="8"/>
  <c r="E174" i="8"/>
  <c r="H173" i="8"/>
  <c r="C173" i="8"/>
  <c r="H172" i="8"/>
  <c r="C172" i="8"/>
  <c r="L171" i="8"/>
  <c r="K171" i="8"/>
  <c r="J171" i="8"/>
  <c r="I171" i="8"/>
  <c r="G171" i="8"/>
  <c r="F171" i="8"/>
  <c r="E171" i="8"/>
  <c r="D171" i="8"/>
  <c r="C171" i="8" s="1"/>
  <c r="H170" i="8"/>
  <c r="C170" i="8"/>
  <c r="H169" i="8"/>
  <c r="C169" i="8"/>
  <c r="H168" i="8"/>
  <c r="C168" i="8"/>
  <c r="H167" i="8"/>
  <c r="C167" i="8"/>
  <c r="L166" i="8"/>
  <c r="K166" i="8"/>
  <c r="J166" i="8"/>
  <c r="I166" i="8"/>
  <c r="H166" i="8" s="1"/>
  <c r="G166" i="8"/>
  <c r="F166" i="8"/>
  <c r="E166" i="8"/>
  <c r="D166" i="8"/>
  <c r="H165" i="8"/>
  <c r="C165" i="8"/>
  <c r="H164" i="8"/>
  <c r="C164" i="8"/>
  <c r="H163" i="8"/>
  <c r="C163" i="8"/>
  <c r="L162" i="8"/>
  <c r="K162" i="8"/>
  <c r="J162" i="8"/>
  <c r="J161" i="8" s="1"/>
  <c r="J160" i="8" s="1"/>
  <c r="I162" i="8"/>
  <c r="G162" i="8"/>
  <c r="F162" i="8"/>
  <c r="F161" i="8" s="1"/>
  <c r="F160" i="8" s="1"/>
  <c r="E162" i="8"/>
  <c r="D162" i="8"/>
  <c r="L161" i="8"/>
  <c r="L160" i="8" s="1"/>
  <c r="K161" i="8"/>
  <c r="G161" i="8"/>
  <c r="G160" i="8" s="1"/>
  <c r="D161" i="8"/>
  <c r="D160" i="8" s="1"/>
  <c r="H159" i="8"/>
  <c r="C159" i="8"/>
  <c r="H158" i="8"/>
  <c r="C158" i="8"/>
  <c r="H157" i="8"/>
  <c r="C157" i="8"/>
  <c r="H156" i="8"/>
  <c r="C156" i="8"/>
  <c r="H155" i="8"/>
  <c r="C155" i="8"/>
  <c r="H154" i="8"/>
  <c r="C154" i="8"/>
  <c r="L153" i="8"/>
  <c r="L152" i="8" s="1"/>
  <c r="K153" i="8"/>
  <c r="J153" i="8"/>
  <c r="I153" i="8"/>
  <c r="G153" i="8"/>
  <c r="G152" i="8" s="1"/>
  <c r="F153" i="8"/>
  <c r="E153" i="8"/>
  <c r="D153" i="8"/>
  <c r="D152" i="8" s="1"/>
  <c r="C153" i="8"/>
  <c r="J152" i="8"/>
  <c r="I152" i="8"/>
  <c r="F152" i="8"/>
  <c r="E152" i="8"/>
  <c r="H151" i="8"/>
  <c r="C151" i="8"/>
  <c r="H150" i="8"/>
  <c r="C150" i="8"/>
  <c r="H149" i="8"/>
  <c r="C149" i="8"/>
  <c r="H148" i="8"/>
  <c r="C148" i="8"/>
  <c r="L147" i="8"/>
  <c r="K147" i="8"/>
  <c r="J147" i="8"/>
  <c r="I147" i="8"/>
  <c r="G147" i="8"/>
  <c r="F147" i="8"/>
  <c r="E147" i="8"/>
  <c r="D147" i="8"/>
  <c r="C147" i="8" s="1"/>
  <c r="H146" i="8"/>
  <c r="C146" i="8"/>
  <c r="H145" i="8"/>
  <c r="C145" i="8"/>
  <c r="H144" i="8"/>
  <c r="C144" i="8"/>
  <c r="H143" i="8"/>
  <c r="C143" i="8"/>
  <c r="H142" i="8"/>
  <c r="C142" i="8"/>
  <c r="H141" i="8"/>
  <c r="C141" i="8"/>
  <c r="H140" i="8"/>
  <c r="C140" i="8"/>
  <c r="H139" i="8"/>
  <c r="C139" i="8"/>
  <c r="L138" i="8"/>
  <c r="K138" i="8"/>
  <c r="J138" i="8"/>
  <c r="I138" i="8"/>
  <c r="H138" i="8" s="1"/>
  <c r="G138" i="8"/>
  <c r="F138" i="8"/>
  <c r="E138" i="8"/>
  <c r="D138" i="8"/>
  <c r="H137" i="8"/>
  <c r="C137" i="8"/>
  <c r="I136" i="8"/>
  <c r="H136" i="8"/>
  <c r="D136" i="8"/>
  <c r="C136" i="8"/>
  <c r="H135" i="8"/>
  <c r="C135" i="8"/>
  <c r="L134" i="8"/>
  <c r="K134" i="8"/>
  <c r="J134" i="8"/>
  <c r="I134" i="8"/>
  <c r="G134" i="8"/>
  <c r="F134" i="8"/>
  <c r="E134" i="8"/>
  <c r="D134" i="8"/>
  <c r="C134" i="8" s="1"/>
  <c r="H133" i="8"/>
  <c r="C133" i="8"/>
  <c r="H132" i="8"/>
  <c r="C132" i="8"/>
  <c r="L131" i="8"/>
  <c r="K131" i="8"/>
  <c r="J131" i="8"/>
  <c r="I131" i="8"/>
  <c r="G131" i="8"/>
  <c r="F131" i="8"/>
  <c r="E131" i="8"/>
  <c r="C131" i="8" s="1"/>
  <c r="D131" i="8"/>
  <c r="H130" i="8"/>
  <c r="C130" i="8"/>
  <c r="H129" i="8"/>
  <c r="C129" i="8"/>
  <c r="H128" i="8"/>
  <c r="C128" i="8"/>
  <c r="H127" i="8"/>
  <c r="C127" i="8"/>
  <c r="L126" i="8"/>
  <c r="K126" i="8"/>
  <c r="J126" i="8"/>
  <c r="I126" i="8"/>
  <c r="G126" i="8"/>
  <c r="G120" i="8" s="1"/>
  <c r="F126" i="8"/>
  <c r="E126" i="8"/>
  <c r="D126" i="8"/>
  <c r="C126" i="8"/>
  <c r="H125" i="8"/>
  <c r="C125" i="8"/>
  <c r="H124" i="8"/>
  <c r="C124" i="8"/>
  <c r="H123" i="8"/>
  <c r="C123" i="8"/>
  <c r="H122" i="8"/>
  <c r="C122" i="8"/>
  <c r="L121" i="8"/>
  <c r="K121" i="8"/>
  <c r="J121" i="8"/>
  <c r="J120" i="8" s="1"/>
  <c r="I121" i="8"/>
  <c r="G121" i="8"/>
  <c r="F121" i="8"/>
  <c r="F120" i="8" s="1"/>
  <c r="E121" i="8"/>
  <c r="D121" i="8"/>
  <c r="L120" i="8"/>
  <c r="K120" i="8"/>
  <c r="D120" i="8"/>
  <c r="H119" i="8"/>
  <c r="C119" i="8"/>
  <c r="H118" i="8"/>
  <c r="C118" i="8"/>
  <c r="H117" i="8"/>
  <c r="C117" i="8"/>
  <c r="H116" i="8"/>
  <c r="C116" i="8"/>
  <c r="H115" i="8"/>
  <c r="C115" i="8"/>
  <c r="L114" i="8"/>
  <c r="K114" i="8"/>
  <c r="J114" i="8"/>
  <c r="I114" i="8"/>
  <c r="H114" i="8"/>
  <c r="G114" i="8"/>
  <c r="F114" i="8"/>
  <c r="E114" i="8"/>
  <c r="D114" i="8"/>
  <c r="C114" i="8" s="1"/>
  <c r="H113" i="8"/>
  <c r="C113" i="8"/>
  <c r="H112" i="8"/>
  <c r="C112" i="8"/>
  <c r="H111" i="8"/>
  <c r="C111" i="8"/>
  <c r="H110" i="8"/>
  <c r="C110" i="8"/>
  <c r="H109" i="8"/>
  <c r="C109" i="8"/>
  <c r="L108" i="8"/>
  <c r="K108" i="8"/>
  <c r="J108" i="8"/>
  <c r="I108" i="8"/>
  <c r="H108" i="8" s="1"/>
  <c r="G108" i="8"/>
  <c r="F108" i="8"/>
  <c r="E108" i="8"/>
  <c r="D108" i="8"/>
  <c r="H107" i="8"/>
  <c r="C107" i="8"/>
  <c r="H106" i="8"/>
  <c r="C106" i="8"/>
  <c r="H105" i="8"/>
  <c r="C105" i="8"/>
  <c r="H104" i="8"/>
  <c r="C104" i="8"/>
  <c r="H103" i="8"/>
  <c r="C103" i="8"/>
  <c r="H102" i="8"/>
  <c r="C102" i="8"/>
  <c r="H101" i="8"/>
  <c r="C101" i="8"/>
  <c r="H100" i="8"/>
  <c r="C100" i="8"/>
  <c r="L99" i="8"/>
  <c r="K99" i="8"/>
  <c r="J99" i="8"/>
  <c r="I99" i="8"/>
  <c r="G99" i="8"/>
  <c r="F99" i="8"/>
  <c r="E99" i="8"/>
  <c r="C99" i="8" s="1"/>
  <c r="D99" i="8"/>
  <c r="H98" i="8"/>
  <c r="C98" i="8"/>
  <c r="H97" i="8"/>
  <c r="C97" i="8"/>
  <c r="H96" i="8"/>
  <c r="C96" i="8"/>
  <c r="H95" i="8"/>
  <c r="C95" i="8"/>
  <c r="H94" i="8"/>
  <c r="C94" i="8"/>
  <c r="H93" i="8"/>
  <c r="C93" i="8"/>
  <c r="H92" i="8"/>
  <c r="C92" i="8"/>
  <c r="L91" i="8"/>
  <c r="K91" i="8"/>
  <c r="J91" i="8"/>
  <c r="J83" i="8" s="1"/>
  <c r="I91" i="8"/>
  <c r="G91" i="8"/>
  <c r="F91" i="8"/>
  <c r="E91" i="8"/>
  <c r="D91" i="8"/>
  <c r="H90" i="8"/>
  <c r="C90" i="8"/>
  <c r="H89" i="8"/>
  <c r="C89" i="8"/>
  <c r="H88" i="8"/>
  <c r="C88" i="8"/>
  <c r="I87" i="8"/>
  <c r="H87" i="8"/>
  <c r="C87" i="8"/>
  <c r="H86" i="8"/>
  <c r="C86" i="8"/>
  <c r="L85" i="8"/>
  <c r="K85" i="8"/>
  <c r="J85" i="8"/>
  <c r="I85" i="8"/>
  <c r="G85" i="8"/>
  <c r="G83" i="8" s="1"/>
  <c r="F85" i="8"/>
  <c r="E85" i="8"/>
  <c r="D85" i="8"/>
  <c r="D83" i="8" s="1"/>
  <c r="H84" i="8"/>
  <c r="C84" i="8"/>
  <c r="L83" i="8"/>
  <c r="K83" i="8"/>
  <c r="F83" i="8"/>
  <c r="H82" i="8"/>
  <c r="C82" i="8"/>
  <c r="H81" i="8"/>
  <c r="C81" i="8"/>
  <c r="L80" i="8"/>
  <c r="K80" i="8"/>
  <c r="J80" i="8"/>
  <c r="I80" i="8"/>
  <c r="G80" i="8"/>
  <c r="F80" i="8"/>
  <c r="E80" i="8"/>
  <c r="D80" i="8"/>
  <c r="H79" i="8"/>
  <c r="C79" i="8"/>
  <c r="H78" i="8"/>
  <c r="C78" i="8"/>
  <c r="L77" i="8"/>
  <c r="K77" i="8"/>
  <c r="K76" i="8" s="1"/>
  <c r="J77" i="8"/>
  <c r="J76" i="8" s="1"/>
  <c r="I77" i="8"/>
  <c r="G77" i="8"/>
  <c r="G76" i="8" s="1"/>
  <c r="F77" i="8"/>
  <c r="E77" i="8"/>
  <c r="D77" i="8"/>
  <c r="L76" i="8"/>
  <c r="F76" i="8"/>
  <c r="F75" i="8" s="1"/>
  <c r="D76" i="8"/>
  <c r="H74" i="8"/>
  <c r="C74" i="8"/>
  <c r="H73" i="8"/>
  <c r="C73" i="8"/>
  <c r="H72" i="8"/>
  <c r="C72" i="8"/>
  <c r="H71" i="8"/>
  <c r="C71" i="8"/>
  <c r="H70" i="8"/>
  <c r="C70" i="8"/>
  <c r="L69" i="8"/>
  <c r="K69" i="8"/>
  <c r="J69" i="8"/>
  <c r="J67" i="8" s="1"/>
  <c r="I69" i="8"/>
  <c r="G69" i="8"/>
  <c r="G67" i="8" s="1"/>
  <c r="F69" i="8"/>
  <c r="F67" i="8" s="1"/>
  <c r="E69" i="8"/>
  <c r="D69" i="8"/>
  <c r="D67" i="8" s="1"/>
  <c r="I68" i="8"/>
  <c r="H68" i="8" s="1"/>
  <c r="C68" i="8"/>
  <c r="L67" i="8"/>
  <c r="K67" i="8"/>
  <c r="I67" i="8"/>
  <c r="H67" i="8" s="1"/>
  <c r="E67" i="8"/>
  <c r="H66" i="8"/>
  <c r="C66" i="8"/>
  <c r="H65" i="8"/>
  <c r="C65" i="8"/>
  <c r="I64" i="8"/>
  <c r="H64" i="8"/>
  <c r="C64" i="8"/>
  <c r="H63" i="8"/>
  <c r="C63" i="8"/>
  <c r="H62" i="8"/>
  <c r="C62" i="8"/>
  <c r="H61" i="8"/>
  <c r="C61" i="8"/>
  <c r="H60" i="8"/>
  <c r="C60" i="8"/>
  <c r="H59" i="8"/>
  <c r="C59" i="8"/>
  <c r="L58" i="8"/>
  <c r="K58" i="8"/>
  <c r="J58" i="8"/>
  <c r="H58" i="8" s="1"/>
  <c r="I58" i="8"/>
  <c r="G58" i="8"/>
  <c r="F58" i="8"/>
  <c r="E58" i="8"/>
  <c r="D58" i="8"/>
  <c r="H57" i="8"/>
  <c r="C57" i="8"/>
  <c r="H56" i="8"/>
  <c r="C56" i="8"/>
  <c r="L55" i="8"/>
  <c r="L54" i="8" s="1"/>
  <c r="L53" i="8" s="1"/>
  <c r="K55" i="8"/>
  <c r="J55" i="8"/>
  <c r="J54" i="8" s="1"/>
  <c r="I55" i="8"/>
  <c r="I54" i="8" s="1"/>
  <c r="H55" i="8"/>
  <c r="G55" i="8"/>
  <c r="F55" i="8"/>
  <c r="E55" i="8"/>
  <c r="E54" i="8" s="1"/>
  <c r="D55" i="8"/>
  <c r="C55" i="8" s="1"/>
  <c r="K54" i="8"/>
  <c r="K53" i="8" s="1"/>
  <c r="G54" i="8"/>
  <c r="I53" i="8"/>
  <c r="E53" i="8"/>
  <c r="H47" i="8"/>
  <c r="C47" i="8"/>
  <c r="H46" i="8"/>
  <c r="C46" i="8"/>
  <c r="L45" i="8"/>
  <c r="H45" i="8"/>
  <c r="G45" i="8"/>
  <c r="C45" i="8"/>
  <c r="H44" i="8"/>
  <c r="C44" i="8"/>
  <c r="K43" i="8"/>
  <c r="J43" i="8"/>
  <c r="H43" i="8" s="1"/>
  <c r="I43" i="8"/>
  <c r="F43" i="8"/>
  <c r="E43" i="8"/>
  <c r="D43" i="8"/>
  <c r="H42" i="8"/>
  <c r="C42" i="8"/>
  <c r="I41" i="8"/>
  <c r="H41" i="8"/>
  <c r="D41" i="8"/>
  <c r="C41" i="8"/>
  <c r="H40" i="8"/>
  <c r="C40" i="8"/>
  <c r="H39" i="8"/>
  <c r="C39" i="8"/>
  <c r="H38" i="8"/>
  <c r="C38" i="8"/>
  <c r="H37" i="8"/>
  <c r="C37" i="8"/>
  <c r="K36" i="8"/>
  <c r="H36" i="8"/>
  <c r="F36" i="8"/>
  <c r="C36" i="8"/>
  <c r="H35" i="8"/>
  <c r="C35" i="8"/>
  <c r="H34" i="8"/>
  <c r="C34" i="8"/>
  <c r="K33" i="8"/>
  <c r="H33" i="8"/>
  <c r="F33" i="8"/>
  <c r="C33" i="8"/>
  <c r="H32" i="8"/>
  <c r="C32" i="8"/>
  <c r="K31" i="8"/>
  <c r="H31" i="8"/>
  <c r="F31" i="8"/>
  <c r="F26" i="8" s="1"/>
  <c r="C31" i="8"/>
  <c r="H30" i="8"/>
  <c r="C30" i="8"/>
  <c r="H29" i="8"/>
  <c r="C29" i="8"/>
  <c r="H28" i="8"/>
  <c r="C28" i="8"/>
  <c r="K27" i="8"/>
  <c r="H27" i="8" s="1"/>
  <c r="F27" i="8"/>
  <c r="C27" i="8"/>
  <c r="K26" i="8"/>
  <c r="H26" i="8" s="1"/>
  <c r="H25" i="8"/>
  <c r="C25" i="8"/>
  <c r="C24" i="8"/>
  <c r="H23" i="8"/>
  <c r="C23" i="8"/>
  <c r="H22" i="8"/>
  <c r="C22" i="8"/>
  <c r="L21" i="8"/>
  <c r="L275" i="8" s="1"/>
  <c r="L274" i="8" s="1"/>
  <c r="K21" i="8"/>
  <c r="J21" i="8"/>
  <c r="J275" i="8" s="1"/>
  <c r="J274" i="8" s="1"/>
  <c r="I21" i="8"/>
  <c r="I275" i="8" s="1"/>
  <c r="I274" i="8" s="1"/>
  <c r="G21" i="8"/>
  <c r="F21" i="8"/>
  <c r="F275" i="8" s="1"/>
  <c r="F274" i="8" s="1"/>
  <c r="E21" i="8"/>
  <c r="E275" i="8" s="1"/>
  <c r="E274" i="8" s="1"/>
  <c r="D21" i="8"/>
  <c r="D275" i="8" s="1"/>
  <c r="D274" i="8" s="1"/>
  <c r="L20" i="8"/>
  <c r="E20" i="8"/>
  <c r="D20" i="8"/>
  <c r="H284" i="7"/>
  <c r="C284" i="7"/>
  <c r="H283" i="7"/>
  <c r="C283" i="7"/>
  <c r="H282" i="7"/>
  <c r="C282" i="7"/>
  <c r="H281" i="7"/>
  <c r="C281" i="7"/>
  <c r="H280" i="7"/>
  <c r="C280" i="7"/>
  <c r="H279" i="7"/>
  <c r="C279" i="7"/>
  <c r="H278" i="7"/>
  <c r="C278" i="7"/>
  <c r="C276" i="7" s="1"/>
  <c r="H277" i="7"/>
  <c r="H276" i="7" s="1"/>
  <c r="C277" i="7"/>
  <c r="L276" i="7"/>
  <c r="K276" i="7"/>
  <c r="J276" i="7"/>
  <c r="I276" i="7"/>
  <c r="G276" i="7"/>
  <c r="F276" i="7"/>
  <c r="E276" i="7"/>
  <c r="D276" i="7"/>
  <c r="H271" i="7"/>
  <c r="C271" i="7"/>
  <c r="H270" i="7"/>
  <c r="C270" i="7"/>
  <c r="L269" i="7"/>
  <c r="K269" i="7"/>
  <c r="J269" i="7"/>
  <c r="I269" i="7"/>
  <c r="G269" i="7"/>
  <c r="F269" i="7"/>
  <c r="E269" i="7"/>
  <c r="D269" i="7"/>
  <c r="H268" i="7"/>
  <c r="C268" i="7"/>
  <c r="L267" i="7"/>
  <c r="L266" i="7" s="1"/>
  <c r="L265" i="7" s="1"/>
  <c r="K267" i="7"/>
  <c r="J267" i="7"/>
  <c r="I267" i="7"/>
  <c r="G267" i="7"/>
  <c r="G266" i="7" s="1"/>
  <c r="G265" i="7" s="1"/>
  <c r="F267" i="7"/>
  <c r="E267" i="7"/>
  <c r="D267" i="7"/>
  <c r="D266" i="7" s="1"/>
  <c r="D265" i="7" s="1"/>
  <c r="K266" i="7"/>
  <c r="K265" i="7" s="1"/>
  <c r="J266" i="7"/>
  <c r="J265" i="7" s="1"/>
  <c r="F266" i="7"/>
  <c r="F265" i="7" s="1"/>
  <c r="H264" i="7"/>
  <c r="C264" i="7"/>
  <c r="L263" i="7"/>
  <c r="K263" i="7"/>
  <c r="J263" i="7"/>
  <c r="I263" i="7"/>
  <c r="H263" i="7" s="1"/>
  <c r="G263" i="7"/>
  <c r="F263" i="7"/>
  <c r="E263" i="7"/>
  <c r="D263" i="7"/>
  <c r="H262" i="7"/>
  <c r="C262" i="7"/>
  <c r="H261" i="7"/>
  <c r="C261" i="7"/>
  <c r="H260" i="7"/>
  <c r="C260" i="7"/>
  <c r="H259" i="7"/>
  <c r="C259" i="7"/>
  <c r="H258" i="7"/>
  <c r="C258" i="7"/>
  <c r="L257" i="7"/>
  <c r="K257" i="7"/>
  <c r="J257" i="7"/>
  <c r="I257" i="7"/>
  <c r="H257" i="7" s="1"/>
  <c r="G257" i="7"/>
  <c r="F257" i="7"/>
  <c r="E257" i="7"/>
  <c r="D257" i="7"/>
  <c r="H256" i="7"/>
  <c r="C256" i="7"/>
  <c r="H255" i="7"/>
  <c r="C255" i="7"/>
  <c r="H254" i="7"/>
  <c r="C254" i="7"/>
  <c r="L253" i="7"/>
  <c r="L252" i="7" s="1"/>
  <c r="K253" i="7"/>
  <c r="J253" i="7"/>
  <c r="I253" i="7"/>
  <c r="G253" i="7"/>
  <c r="F253" i="7"/>
  <c r="E253" i="7"/>
  <c r="D253" i="7"/>
  <c r="D252" i="7" s="1"/>
  <c r="K252" i="7"/>
  <c r="J252" i="7"/>
  <c r="G252" i="7"/>
  <c r="F252" i="7"/>
  <c r="H251" i="7"/>
  <c r="C251" i="7"/>
  <c r="L250" i="7"/>
  <c r="K250" i="7"/>
  <c r="J250" i="7"/>
  <c r="I250" i="7"/>
  <c r="G250" i="7"/>
  <c r="F250" i="7"/>
  <c r="E250" i="7"/>
  <c r="D250" i="7"/>
  <c r="C250" i="7" s="1"/>
  <c r="H249" i="7"/>
  <c r="C249" i="7"/>
  <c r="H248" i="7"/>
  <c r="C248" i="7"/>
  <c r="H247" i="7"/>
  <c r="C247" i="7"/>
  <c r="H246" i="7"/>
  <c r="C246" i="7"/>
  <c r="L245" i="7"/>
  <c r="K245" i="7"/>
  <c r="J245" i="7"/>
  <c r="I245" i="7"/>
  <c r="G245" i="7"/>
  <c r="F245" i="7"/>
  <c r="E245" i="7"/>
  <c r="C245" i="7" s="1"/>
  <c r="D245" i="7"/>
  <c r="H244" i="7"/>
  <c r="C244" i="7"/>
  <c r="H243" i="7"/>
  <c r="C243" i="7"/>
  <c r="H242" i="7"/>
  <c r="C242" i="7"/>
  <c r="L241" i="7"/>
  <c r="L240" i="7" s="1"/>
  <c r="K241" i="7"/>
  <c r="J241" i="7"/>
  <c r="I241" i="7"/>
  <c r="G241" i="7"/>
  <c r="F241" i="7"/>
  <c r="E241" i="7"/>
  <c r="D241" i="7"/>
  <c r="D240" i="7" s="1"/>
  <c r="K240" i="7"/>
  <c r="J240" i="7"/>
  <c r="G240" i="7"/>
  <c r="F240" i="7"/>
  <c r="H239" i="7"/>
  <c r="C239" i="7"/>
  <c r="H238" i="7"/>
  <c r="C238" i="7"/>
  <c r="H237" i="7"/>
  <c r="C237" i="7"/>
  <c r="H236" i="7"/>
  <c r="C236" i="7"/>
  <c r="H235" i="7"/>
  <c r="C235" i="7"/>
  <c r="H234" i="7"/>
  <c r="C234" i="7"/>
  <c r="L233" i="7"/>
  <c r="L232" i="7" s="1"/>
  <c r="K233" i="7"/>
  <c r="J233" i="7"/>
  <c r="I233" i="7"/>
  <c r="G233" i="7"/>
  <c r="G232" i="7" s="1"/>
  <c r="F233" i="7"/>
  <c r="E233" i="7"/>
  <c r="D233" i="7"/>
  <c r="D232" i="7" s="1"/>
  <c r="K232" i="7"/>
  <c r="J232" i="7"/>
  <c r="F232" i="7"/>
  <c r="H231" i="7"/>
  <c r="C231" i="7"/>
  <c r="H230" i="7"/>
  <c r="C230" i="7"/>
  <c r="H229" i="7"/>
  <c r="C229" i="7"/>
  <c r="H228" i="7"/>
  <c r="C228" i="7"/>
  <c r="L227" i="7"/>
  <c r="K227" i="7"/>
  <c r="J227" i="7"/>
  <c r="I227" i="7"/>
  <c r="G227" i="7"/>
  <c r="F227" i="7"/>
  <c r="E227" i="7"/>
  <c r="D227" i="7"/>
  <c r="H226" i="7"/>
  <c r="C226" i="7"/>
  <c r="H225" i="7"/>
  <c r="C225" i="7"/>
  <c r="H224" i="7"/>
  <c r="C224" i="7"/>
  <c r="H223" i="7"/>
  <c r="C223" i="7"/>
  <c r="H222" i="7"/>
  <c r="C222" i="7"/>
  <c r="H221" i="7"/>
  <c r="C221" i="7"/>
  <c r="H220" i="7"/>
  <c r="C220" i="7"/>
  <c r="L219" i="7"/>
  <c r="K219" i="7"/>
  <c r="J219" i="7"/>
  <c r="I219" i="7"/>
  <c r="G219" i="7"/>
  <c r="F219" i="7"/>
  <c r="E219" i="7"/>
  <c r="D219" i="7"/>
  <c r="H218" i="7"/>
  <c r="C218" i="7"/>
  <c r="H217" i="7"/>
  <c r="C217" i="7"/>
  <c r="L216" i="7"/>
  <c r="K216" i="7"/>
  <c r="J216" i="7"/>
  <c r="I216" i="7"/>
  <c r="G216" i="7"/>
  <c r="F216" i="7"/>
  <c r="E216" i="7"/>
  <c r="C216" i="7" s="1"/>
  <c r="D216" i="7"/>
  <c r="H215" i="7"/>
  <c r="C215" i="7"/>
  <c r="L214" i="7"/>
  <c r="K214" i="7"/>
  <c r="J214" i="7"/>
  <c r="J212" i="7" s="1"/>
  <c r="J211" i="7" s="1"/>
  <c r="I214" i="7"/>
  <c r="G214" i="7"/>
  <c r="F214" i="7"/>
  <c r="E214" i="7"/>
  <c r="D214" i="7"/>
  <c r="C214" i="7" s="1"/>
  <c r="H213" i="7"/>
  <c r="C213" i="7"/>
  <c r="L212" i="7"/>
  <c r="G212" i="7"/>
  <c r="F212" i="7"/>
  <c r="F211" i="7" s="1"/>
  <c r="D212" i="7"/>
  <c r="H210" i="7"/>
  <c r="C210" i="7"/>
  <c r="H209" i="7"/>
  <c r="C209" i="7"/>
  <c r="L208" i="7"/>
  <c r="K208" i="7"/>
  <c r="J208" i="7"/>
  <c r="I208" i="7"/>
  <c r="G208" i="7"/>
  <c r="F208" i="7"/>
  <c r="E208" i="7"/>
  <c r="D208" i="7"/>
  <c r="C208" i="7" s="1"/>
  <c r="H207" i="7"/>
  <c r="C207" i="7"/>
  <c r="H206" i="7"/>
  <c r="C206" i="7"/>
  <c r="H205" i="7"/>
  <c r="C205" i="7"/>
  <c r="H204" i="7"/>
  <c r="C204" i="7"/>
  <c r="H203" i="7"/>
  <c r="C203" i="7"/>
  <c r="H202" i="7"/>
  <c r="C202" i="7"/>
  <c r="H201" i="7"/>
  <c r="C201" i="7"/>
  <c r="H200" i="7"/>
  <c r="C200" i="7"/>
  <c r="L199" i="7"/>
  <c r="K199" i="7"/>
  <c r="J199" i="7"/>
  <c r="I199" i="7"/>
  <c r="G199" i="7"/>
  <c r="F199" i="7"/>
  <c r="E199" i="7"/>
  <c r="D199" i="7"/>
  <c r="H198" i="7"/>
  <c r="C198" i="7"/>
  <c r="H197" i="7"/>
  <c r="C197" i="7"/>
  <c r="H196" i="7"/>
  <c r="C196" i="7"/>
  <c r="H195" i="7"/>
  <c r="C195" i="7"/>
  <c r="H194" i="7"/>
  <c r="C194" i="7"/>
  <c r="H193" i="7"/>
  <c r="C193" i="7"/>
  <c r="H192" i="7"/>
  <c r="C192" i="7"/>
  <c r="H191" i="7"/>
  <c r="C191" i="7"/>
  <c r="H190" i="7"/>
  <c r="C190" i="7"/>
  <c r="H189" i="7"/>
  <c r="C189" i="7"/>
  <c r="L188" i="7"/>
  <c r="K188" i="7"/>
  <c r="K187" i="7" s="1"/>
  <c r="J188" i="7"/>
  <c r="I188" i="7"/>
  <c r="G188" i="7"/>
  <c r="F188" i="7"/>
  <c r="F187" i="7" s="1"/>
  <c r="E188" i="7"/>
  <c r="C188" i="7" s="1"/>
  <c r="D188" i="7"/>
  <c r="L187" i="7"/>
  <c r="J187" i="7"/>
  <c r="I187" i="7"/>
  <c r="E187" i="7"/>
  <c r="D187" i="7"/>
  <c r="H186" i="7"/>
  <c r="C186" i="7"/>
  <c r="H185" i="7"/>
  <c r="C185" i="7"/>
  <c r="H184" i="7"/>
  <c r="C184" i="7"/>
  <c r="L183" i="7"/>
  <c r="K183" i="7"/>
  <c r="J183" i="7"/>
  <c r="J182" i="7" s="1"/>
  <c r="I183" i="7"/>
  <c r="G183" i="7"/>
  <c r="F183" i="7"/>
  <c r="E183" i="7"/>
  <c r="D183" i="7"/>
  <c r="L182" i="7"/>
  <c r="D182" i="7"/>
  <c r="H180" i="7"/>
  <c r="C180" i="7"/>
  <c r="L179" i="7"/>
  <c r="K179" i="7"/>
  <c r="J179" i="7"/>
  <c r="I179" i="7"/>
  <c r="G179" i="7"/>
  <c r="G178" i="7" s="1"/>
  <c r="G174" i="7" s="1"/>
  <c r="F179" i="7"/>
  <c r="E179" i="7"/>
  <c r="D179" i="7"/>
  <c r="L178" i="7"/>
  <c r="K178" i="7"/>
  <c r="K174" i="7" s="1"/>
  <c r="J178" i="7"/>
  <c r="F178" i="7"/>
  <c r="D178" i="7"/>
  <c r="H177" i="7"/>
  <c r="C177" i="7"/>
  <c r="H176" i="7"/>
  <c r="C176" i="7"/>
  <c r="L175" i="7"/>
  <c r="K175" i="7"/>
  <c r="J175" i="7"/>
  <c r="J174" i="7" s="1"/>
  <c r="I175" i="7"/>
  <c r="G175" i="7"/>
  <c r="F175" i="7"/>
  <c r="E175" i="7"/>
  <c r="D175" i="7"/>
  <c r="L174" i="7"/>
  <c r="F174" i="7"/>
  <c r="D174" i="7"/>
  <c r="H173" i="7"/>
  <c r="C173" i="7"/>
  <c r="H172" i="7"/>
  <c r="C172" i="7"/>
  <c r="L171" i="7"/>
  <c r="K171" i="7"/>
  <c r="J171" i="7"/>
  <c r="I171" i="7"/>
  <c r="G171" i="7"/>
  <c r="F171" i="7"/>
  <c r="E171" i="7"/>
  <c r="C171" i="7" s="1"/>
  <c r="D171" i="7"/>
  <c r="H170" i="7"/>
  <c r="C170" i="7"/>
  <c r="H169" i="7"/>
  <c r="C169" i="7"/>
  <c r="H168" i="7"/>
  <c r="C168" i="7"/>
  <c r="H167" i="7"/>
  <c r="C167" i="7"/>
  <c r="L166" i="7"/>
  <c r="K166" i="7"/>
  <c r="J166" i="7"/>
  <c r="I166" i="7"/>
  <c r="G166" i="7"/>
  <c r="F166" i="7"/>
  <c r="E166" i="7"/>
  <c r="D166" i="7"/>
  <c r="C166" i="7" s="1"/>
  <c r="H165" i="7"/>
  <c r="C165" i="7"/>
  <c r="H164" i="7"/>
  <c r="C164" i="7"/>
  <c r="H163" i="7"/>
  <c r="C163" i="7"/>
  <c r="L162" i="7"/>
  <c r="L161" i="7" s="1"/>
  <c r="L160" i="7" s="1"/>
  <c r="K162" i="7"/>
  <c r="J162" i="7"/>
  <c r="I162" i="7"/>
  <c r="I161" i="7" s="1"/>
  <c r="G162" i="7"/>
  <c r="G161" i="7" s="1"/>
  <c r="G160" i="7" s="1"/>
  <c r="F162" i="7"/>
  <c r="E162" i="7"/>
  <c r="D162" i="7"/>
  <c r="D161" i="7" s="1"/>
  <c r="C162" i="7"/>
  <c r="J161" i="7"/>
  <c r="J160" i="7" s="1"/>
  <c r="F161" i="7"/>
  <c r="F160" i="7" s="1"/>
  <c r="E161" i="7"/>
  <c r="E160" i="7" s="1"/>
  <c r="H159" i="7"/>
  <c r="C159" i="7"/>
  <c r="H158" i="7"/>
  <c r="C158" i="7"/>
  <c r="H157" i="7"/>
  <c r="C157" i="7"/>
  <c r="H156" i="7"/>
  <c r="C156" i="7"/>
  <c r="H155" i="7"/>
  <c r="C155" i="7"/>
  <c r="H154" i="7"/>
  <c r="C154" i="7"/>
  <c r="L153" i="7"/>
  <c r="K153" i="7"/>
  <c r="J153" i="7"/>
  <c r="J152" i="7" s="1"/>
  <c r="I153" i="7"/>
  <c r="G153" i="7"/>
  <c r="F153" i="7"/>
  <c r="F152" i="7" s="1"/>
  <c r="E153" i="7"/>
  <c r="D153" i="7"/>
  <c r="L152" i="7"/>
  <c r="K152" i="7"/>
  <c r="G152" i="7"/>
  <c r="D152" i="7"/>
  <c r="H151" i="7"/>
  <c r="C151" i="7"/>
  <c r="H150" i="7"/>
  <c r="C150" i="7"/>
  <c r="H149" i="7"/>
  <c r="C149" i="7"/>
  <c r="H148" i="7"/>
  <c r="C148" i="7"/>
  <c r="L147" i="7"/>
  <c r="K147" i="7"/>
  <c r="J147" i="7"/>
  <c r="I147" i="7"/>
  <c r="G147" i="7"/>
  <c r="F147" i="7"/>
  <c r="E147" i="7"/>
  <c r="C147" i="7" s="1"/>
  <c r="D147" i="7"/>
  <c r="I146" i="7"/>
  <c r="H146" i="7"/>
  <c r="C146" i="7"/>
  <c r="H145" i="7"/>
  <c r="C145" i="7"/>
  <c r="H144" i="7"/>
  <c r="C144" i="7"/>
  <c r="H143" i="7"/>
  <c r="C143" i="7"/>
  <c r="H142" i="7"/>
  <c r="C142" i="7"/>
  <c r="H141" i="7"/>
  <c r="C141" i="7"/>
  <c r="H140" i="7"/>
  <c r="C140" i="7"/>
  <c r="H139" i="7"/>
  <c r="C139" i="7"/>
  <c r="L138" i="7"/>
  <c r="K138" i="7"/>
  <c r="H138" i="7" s="1"/>
  <c r="J138" i="7"/>
  <c r="I138" i="7"/>
  <c r="G138" i="7"/>
  <c r="F138" i="7"/>
  <c r="E138" i="7"/>
  <c r="D138" i="7"/>
  <c r="C138" i="7" s="1"/>
  <c r="H137" i="7"/>
  <c r="C137" i="7"/>
  <c r="I136" i="7"/>
  <c r="D136" i="7"/>
  <c r="C136" i="7"/>
  <c r="H135" i="7"/>
  <c r="C135" i="7"/>
  <c r="L134" i="7"/>
  <c r="K134" i="7"/>
  <c r="J134" i="7"/>
  <c r="G134" i="7"/>
  <c r="F134" i="7"/>
  <c r="E134" i="7"/>
  <c r="D134" i="7"/>
  <c r="H133" i="7"/>
  <c r="C133" i="7"/>
  <c r="H132" i="7"/>
  <c r="C132" i="7"/>
  <c r="L131" i="7"/>
  <c r="K131" i="7"/>
  <c r="J131" i="7"/>
  <c r="H131" i="7" s="1"/>
  <c r="I131" i="7"/>
  <c r="G131" i="7"/>
  <c r="F131" i="7"/>
  <c r="E131" i="7"/>
  <c r="D131" i="7"/>
  <c r="H130" i="7"/>
  <c r="C130" i="7"/>
  <c r="H129" i="7"/>
  <c r="C129" i="7"/>
  <c r="H128" i="7"/>
  <c r="C128" i="7"/>
  <c r="H127" i="7"/>
  <c r="C127" i="7"/>
  <c r="L126" i="7"/>
  <c r="K126" i="7"/>
  <c r="J126" i="7"/>
  <c r="I126" i="7"/>
  <c r="G126" i="7"/>
  <c r="F126" i="7"/>
  <c r="C126" i="7" s="1"/>
  <c r="E126" i="7"/>
  <c r="D126" i="7"/>
  <c r="H125" i="7"/>
  <c r="C125" i="7"/>
  <c r="H124" i="7"/>
  <c r="C124" i="7"/>
  <c r="H123" i="7"/>
  <c r="C123" i="7"/>
  <c r="H122" i="7"/>
  <c r="C122" i="7"/>
  <c r="L121" i="7"/>
  <c r="L120" i="7" s="1"/>
  <c r="K121" i="7"/>
  <c r="J121" i="7"/>
  <c r="I121" i="7"/>
  <c r="H121" i="7"/>
  <c r="G121" i="7"/>
  <c r="F121" i="7"/>
  <c r="E121" i="7"/>
  <c r="E120" i="7" s="1"/>
  <c r="D121" i="7"/>
  <c r="K120" i="7"/>
  <c r="J120" i="7"/>
  <c r="G120" i="7"/>
  <c r="F120" i="7"/>
  <c r="H119" i="7"/>
  <c r="C119" i="7"/>
  <c r="H118" i="7"/>
  <c r="C118" i="7"/>
  <c r="J117" i="7"/>
  <c r="C117" i="7"/>
  <c r="H116" i="7"/>
  <c r="C116" i="7"/>
  <c r="H115" i="7"/>
  <c r="C115" i="7"/>
  <c r="L114" i="7"/>
  <c r="K114" i="7"/>
  <c r="I114" i="7"/>
  <c r="G114" i="7"/>
  <c r="F114" i="7"/>
  <c r="E114" i="7"/>
  <c r="D114" i="7"/>
  <c r="C114" i="7" s="1"/>
  <c r="H113" i="7"/>
  <c r="C113" i="7"/>
  <c r="H112" i="7"/>
  <c r="C112" i="7"/>
  <c r="H111" i="7"/>
  <c r="C111" i="7"/>
  <c r="H110" i="7"/>
  <c r="C110" i="7"/>
  <c r="H109" i="7"/>
  <c r="C109" i="7"/>
  <c r="L108" i="7"/>
  <c r="K108" i="7"/>
  <c r="J108" i="7"/>
  <c r="I108" i="7"/>
  <c r="G108" i="7"/>
  <c r="F108" i="7"/>
  <c r="E108" i="7"/>
  <c r="D108" i="7"/>
  <c r="C108" i="7" s="1"/>
  <c r="H107" i="7"/>
  <c r="C107" i="7"/>
  <c r="H106" i="7"/>
  <c r="C106" i="7"/>
  <c r="H105" i="7"/>
  <c r="C105" i="7"/>
  <c r="H104" i="7"/>
  <c r="C104" i="7"/>
  <c r="H103" i="7"/>
  <c r="C103" i="7"/>
  <c r="H102" i="7"/>
  <c r="C102" i="7"/>
  <c r="H101" i="7"/>
  <c r="C101" i="7"/>
  <c r="H100" i="7"/>
  <c r="C100" i="7"/>
  <c r="L99" i="7"/>
  <c r="K99" i="7"/>
  <c r="J99" i="7"/>
  <c r="I99" i="7"/>
  <c r="G99" i="7"/>
  <c r="F99" i="7"/>
  <c r="E99" i="7"/>
  <c r="D99" i="7"/>
  <c r="I98" i="7"/>
  <c r="I91" i="7" s="1"/>
  <c r="H98" i="7"/>
  <c r="C98" i="7"/>
  <c r="H97" i="7"/>
  <c r="C97" i="7"/>
  <c r="H96" i="7"/>
  <c r="C96" i="7"/>
  <c r="H95" i="7"/>
  <c r="C95" i="7"/>
  <c r="H94" i="7"/>
  <c r="C94" i="7"/>
  <c r="H93" i="7"/>
  <c r="C93" i="7"/>
  <c r="H92" i="7"/>
  <c r="C92" i="7"/>
  <c r="L91" i="7"/>
  <c r="K91" i="7"/>
  <c r="J91" i="7"/>
  <c r="G91" i="7"/>
  <c r="F91" i="7"/>
  <c r="E91" i="7"/>
  <c r="D91" i="7"/>
  <c r="H90" i="7"/>
  <c r="C90" i="7"/>
  <c r="H89" i="7"/>
  <c r="C89" i="7"/>
  <c r="H88" i="7"/>
  <c r="C88" i="7"/>
  <c r="H87" i="7"/>
  <c r="C87" i="7"/>
  <c r="H86" i="7"/>
  <c r="C86" i="7"/>
  <c r="L85" i="7"/>
  <c r="K85" i="7"/>
  <c r="J85" i="7"/>
  <c r="H85" i="7" s="1"/>
  <c r="I85" i="7"/>
  <c r="G85" i="7"/>
  <c r="F85" i="7"/>
  <c r="C85" i="7" s="1"/>
  <c r="E85" i="7"/>
  <c r="D85" i="7"/>
  <c r="H84" i="7"/>
  <c r="C84" i="7"/>
  <c r="L83" i="7"/>
  <c r="F83" i="7"/>
  <c r="D83" i="7"/>
  <c r="H82" i="7"/>
  <c r="C82" i="7"/>
  <c r="H81" i="7"/>
  <c r="C81" i="7"/>
  <c r="L80" i="7"/>
  <c r="K80" i="7"/>
  <c r="J80" i="7"/>
  <c r="I80" i="7"/>
  <c r="H80" i="7"/>
  <c r="G80" i="7"/>
  <c r="F80" i="7"/>
  <c r="E80" i="7"/>
  <c r="D80" i="7"/>
  <c r="C80" i="7" s="1"/>
  <c r="H79" i="7"/>
  <c r="C79" i="7"/>
  <c r="H78" i="7"/>
  <c r="C78" i="7"/>
  <c r="L77" i="7"/>
  <c r="K77" i="7"/>
  <c r="K76" i="7" s="1"/>
  <c r="J77" i="7"/>
  <c r="I77" i="7"/>
  <c r="G77" i="7"/>
  <c r="G76" i="7" s="1"/>
  <c r="F77" i="7"/>
  <c r="E77" i="7"/>
  <c r="E76" i="7" s="1"/>
  <c r="D77" i="7"/>
  <c r="I76" i="7"/>
  <c r="H74" i="7"/>
  <c r="C74" i="7"/>
  <c r="H73" i="7"/>
  <c r="C73" i="7"/>
  <c r="H72" i="7"/>
  <c r="C72" i="7"/>
  <c r="H71" i="7"/>
  <c r="C71" i="7"/>
  <c r="H70" i="7"/>
  <c r="C70" i="7"/>
  <c r="L69" i="7"/>
  <c r="K69" i="7"/>
  <c r="J69" i="7"/>
  <c r="I69" i="7"/>
  <c r="G69" i="7"/>
  <c r="F69" i="7"/>
  <c r="E69" i="7"/>
  <c r="D69" i="7"/>
  <c r="I68" i="7"/>
  <c r="C68" i="7"/>
  <c r="L67" i="7"/>
  <c r="K67" i="7"/>
  <c r="G67" i="7"/>
  <c r="E67" i="7"/>
  <c r="D67" i="7"/>
  <c r="H66" i="7"/>
  <c r="C66" i="7"/>
  <c r="H65" i="7"/>
  <c r="C65" i="7"/>
  <c r="I64" i="7"/>
  <c r="H64" i="7"/>
  <c r="C64" i="7"/>
  <c r="H63" i="7"/>
  <c r="C63" i="7"/>
  <c r="H62" i="7"/>
  <c r="C62" i="7"/>
  <c r="H61" i="7"/>
  <c r="C61" i="7"/>
  <c r="H60" i="7"/>
  <c r="C60" i="7"/>
  <c r="H59" i="7"/>
  <c r="C59" i="7"/>
  <c r="L58" i="7"/>
  <c r="K58" i="7"/>
  <c r="J58" i="7"/>
  <c r="H58" i="7" s="1"/>
  <c r="I58" i="7"/>
  <c r="G58" i="7"/>
  <c r="F58" i="7"/>
  <c r="E58" i="7"/>
  <c r="D58" i="7"/>
  <c r="H57" i="7"/>
  <c r="C57" i="7"/>
  <c r="H56" i="7"/>
  <c r="C56" i="7"/>
  <c r="L55" i="7"/>
  <c r="L54" i="7" s="1"/>
  <c r="K55" i="7"/>
  <c r="J55" i="7"/>
  <c r="I55" i="7"/>
  <c r="I54" i="7" s="1"/>
  <c r="H55" i="7"/>
  <c r="G55" i="7"/>
  <c r="F55" i="7"/>
  <c r="E55" i="7"/>
  <c r="E54" i="7" s="1"/>
  <c r="E53" i="7" s="1"/>
  <c r="D55" i="7"/>
  <c r="K54" i="7"/>
  <c r="K53" i="7" s="1"/>
  <c r="J54" i="7"/>
  <c r="G54" i="7"/>
  <c r="G53" i="7" s="1"/>
  <c r="L53" i="7"/>
  <c r="H47" i="7"/>
  <c r="C47" i="7"/>
  <c r="H46" i="7"/>
  <c r="C46" i="7"/>
  <c r="L45" i="7"/>
  <c r="G45" i="7"/>
  <c r="C45" i="7"/>
  <c r="H44" i="7"/>
  <c r="C44" i="7"/>
  <c r="K43" i="7"/>
  <c r="J43" i="7"/>
  <c r="I43" i="7"/>
  <c r="F43" i="7"/>
  <c r="E43" i="7"/>
  <c r="D43" i="7"/>
  <c r="C43" i="7" s="1"/>
  <c r="H42" i="7"/>
  <c r="C42" i="7"/>
  <c r="I41" i="7"/>
  <c r="H41" i="7" s="1"/>
  <c r="D41" i="7"/>
  <c r="C41" i="7" s="1"/>
  <c r="H40" i="7"/>
  <c r="C40" i="7"/>
  <c r="H39" i="7"/>
  <c r="C39" i="7"/>
  <c r="H38" i="7"/>
  <c r="C38" i="7"/>
  <c r="H37" i="7"/>
  <c r="C37" i="7"/>
  <c r="K36" i="7"/>
  <c r="H36" i="7" s="1"/>
  <c r="F36" i="7"/>
  <c r="C36" i="7"/>
  <c r="H35" i="7"/>
  <c r="C35" i="7"/>
  <c r="H34" i="7"/>
  <c r="C34" i="7"/>
  <c r="K33" i="7"/>
  <c r="H33" i="7" s="1"/>
  <c r="F33" i="7"/>
  <c r="C33" i="7" s="1"/>
  <c r="H32" i="7"/>
  <c r="C32" i="7"/>
  <c r="K31" i="7"/>
  <c r="H31" i="7" s="1"/>
  <c r="F31" i="7"/>
  <c r="H30" i="7"/>
  <c r="C30" i="7"/>
  <c r="H29" i="7"/>
  <c r="C29" i="7"/>
  <c r="H28" i="7"/>
  <c r="C28" i="7"/>
  <c r="K27" i="7"/>
  <c r="H27" i="7" s="1"/>
  <c r="F27" i="7"/>
  <c r="C27" i="7" s="1"/>
  <c r="K26" i="7"/>
  <c r="H25" i="7"/>
  <c r="C25" i="7"/>
  <c r="C24" i="7"/>
  <c r="H23" i="7"/>
  <c r="C23" i="7"/>
  <c r="H22" i="7"/>
  <c r="C22" i="7"/>
  <c r="L21" i="7"/>
  <c r="L275" i="7" s="1"/>
  <c r="L274" i="7" s="1"/>
  <c r="K21" i="7"/>
  <c r="K20" i="7" s="1"/>
  <c r="J21" i="7"/>
  <c r="I21" i="7"/>
  <c r="I275" i="7" s="1"/>
  <c r="I274" i="7" s="1"/>
  <c r="G21" i="7"/>
  <c r="G20" i="7" s="1"/>
  <c r="F21" i="7"/>
  <c r="E21" i="7"/>
  <c r="D21" i="7"/>
  <c r="D275" i="7" s="1"/>
  <c r="D274" i="7" s="1"/>
  <c r="E20" i="7"/>
  <c r="H284" i="6"/>
  <c r="C284" i="6"/>
  <c r="H283" i="6"/>
  <c r="C283" i="6"/>
  <c r="H282" i="6"/>
  <c r="C282" i="6"/>
  <c r="H281" i="6"/>
  <c r="C281" i="6"/>
  <c r="H280" i="6"/>
  <c r="C280" i="6"/>
  <c r="H279" i="6"/>
  <c r="C279" i="6"/>
  <c r="H278" i="6"/>
  <c r="C278" i="6"/>
  <c r="C276" i="6" s="1"/>
  <c r="H277" i="6"/>
  <c r="H276" i="6" s="1"/>
  <c r="C277" i="6"/>
  <c r="L276" i="6"/>
  <c r="K276" i="6"/>
  <c r="J276" i="6"/>
  <c r="I276" i="6"/>
  <c r="G276" i="6"/>
  <c r="F276" i="6"/>
  <c r="E276" i="6"/>
  <c r="D276" i="6"/>
  <c r="H271" i="6"/>
  <c r="C271" i="6"/>
  <c r="H270" i="6"/>
  <c r="C270" i="6"/>
  <c r="L269" i="6"/>
  <c r="K269" i="6"/>
  <c r="J269" i="6"/>
  <c r="I269" i="6"/>
  <c r="H269" i="6"/>
  <c r="G269" i="6"/>
  <c r="F269" i="6"/>
  <c r="E269" i="6"/>
  <c r="D269" i="6"/>
  <c r="H268" i="6"/>
  <c r="C268" i="6"/>
  <c r="L267" i="6"/>
  <c r="L266" i="6" s="1"/>
  <c r="K267" i="6"/>
  <c r="H267" i="6" s="1"/>
  <c r="J267" i="6"/>
  <c r="I267" i="6"/>
  <c r="I266" i="6" s="1"/>
  <c r="G267" i="6"/>
  <c r="G266" i="6" s="1"/>
  <c r="G265" i="6" s="1"/>
  <c r="F267" i="6"/>
  <c r="E267" i="6"/>
  <c r="E266" i="6" s="1"/>
  <c r="E265" i="6" s="1"/>
  <c r="D267" i="6"/>
  <c r="K266" i="6"/>
  <c r="K265" i="6" s="1"/>
  <c r="J266" i="6"/>
  <c r="J265" i="6" s="1"/>
  <c r="F266" i="6"/>
  <c r="F265" i="6" s="1"/>
  <c r="L265" i="6"/>
  <c r="H264" i="6"/>
  <c r="C264" i="6"/>
  <c r="L263" i="6"/>
  <c r="K263" i="6"/>
  <c r="K252" i="6" s="1"/>
  <c r="J263" i="6"/>
  <c r="I263" i="6"/>
  <c r="G263" i="6"/>
  <c r="F263" i="6"/>
  <c r="E263" i="6"/>
  <c r="D263" i="6"/>
  <c r="H262" i="6"/>
  <c r="C262" i="6"/>
  <c r="H261" i="6"/>
  <c r="C261" i="6"/>
  <c r="H260" i="6"/>
  <c r="C260" i="6"/>
  <c r="H259" i="6"/>
  <c r="C259" i="6"/>
  <c r="H258" i="6"/>
  <c r="C258" i="6"/>
  <c r="L257" i="6"/>
  <c r="K257" i="6"/>
  <c r="J257" i="6"/>
  <c r="H257" i="6" s="1"/>
  <c r="I257" i="6"/>
  <c r="G257" i="6"/>
  <c r="F257" i="6"/>
  <c r="F253" i="6" s="1"/>
  <c r="F252" i="6" s="1"/>
  <c r="E257" i="6"/>
  <c r="D257" i="6"/>
  <c r="H256" i="6"/>
  <c r="C256" i="6"/>
  <c r="H255" i="6"/>
  <c r="C255" i="6"/>
  <c r="H254" i="6"/>
  <c r="C254" i="6"/>
  <c r="L253" i="6"/>
  <c r="L252" i="6" s="1"/>
  <c r="K253" i="6"/>
  <c r="I253" i="6"/>
  <c r="I252" i="6" s="1"/>
  <c r="G253" i="6"/>
  <c r="E253" i="6"/>
  <c r="E252" i="6" s="1"/>
  <c r="D253" i="6"/>
  <c r="G252" i="6"/>
  <c r="H251" i="6"/>
  <c r="C251" i="6"/>
  <c r="L250" i="6"/>
  <c r="K250" i="6"/>
  <c r="J250" i="6"/>
  <c r="I250" i="6"/>
  <c r="G250" i="6"/>
  <c r="F250" i="6"/>
  <c r="E250" i="6"/>
  <c r="D250" i="6"/>
  <c r="H249" i="6"/>
  <c r="C249" i="6"/>
  <c r="H248" i="6"/>
  <c r="C248" i="6"/>
  <c r="H247" i="6"/>
  <c r="C247" i="6"/>
  <c r="H246" i="6"/>
  <c r="C246" i="6"/>
  <c r="L245" i="6"/>
  <c r="K245" i="6"/>
  <c r="J245" i="6"/>
  <c r="I245" i="6"/>
  <c r="H245" i="6"/>
  <c r="G245" i="6"/>
  <c r="F245" i="6"/>
  <c r="E245" i="6"/>
  <c r="D245" i="6"/>
  <c r="C245" i="6" s="1"/>
  <c r="H244" i="6"/>
  <c r="C244" i="6"/>
  <c r="H243" i="6"/>
  <c r="C243" i="6"/>
  <c r="H242" i="6"/>
  <c r="C242" i="6"/>
  <c r="L241" i="6"/>
  <c r="K241" i="6"/>
  <c r="J241" i="6"/>
  <c r="I241" i="6"/>
  <c r="I240" i="6" s="1"/>
  <c r="G241" i="6"/>
  <c r="G240" i="6" s="1"/>
  <c r="F241" i="6"/>
  <c r="E241" i="6"/>
  <c r="E240" i="6" s="1"/>
  <c r="D241" i="6"/>
  <c r="K240" i="6"/>
  <c r="J240" i="6"/>
  <c r="F240" i="6"/>
  <c r="H239" i="6"/>
  <c r="C239" i="6"/>
  <c r="H238" i="6"/>
  <c r="C238" i="6"/>
  <c r="H237" i="6"/>
  <c r="C237" i="6"/>
  <c r="H236" i="6"/>
  <c r="C236" i="6"/>
  <c r="H235" i="6"/>
  <c r="C235" i="6"/>
  <c r="H234" i="6"/>
  <c r="C234" i="6"/>
  <c r="L233" i="6"/>
  <c r="L232" i="6" s="1"/>
  <c r="K233" i="6"/>
  <c r="J233" i="6"/>
  <c r="I233" i="6"/>
  <c r="I232" i="6" s="1"/>
  <c r="H233" i="6"/>
  <c r="G233" i="6"/>
  <c r="F233" i="6"/>
  <c r="E233" i="6"/>
  <c r="E232" i="6" s="1"/>
  <c r="D233" i="6"/>
  <c r="K232" i="6"/>
  <c r="J232" i="6"/>
  <c r="G232" i="6"/>
  <c r="F232" i="6"/>
  <c r="H231" i="6"/>
  <c r="C231" i="6"/>
  <c r="H230" i="6"/>
  <c r="C230" i="6"/>
  <c r="H229" i="6"/>
  <c r="C229" i="6"/>
  <c r="H228" i="6"/>
  <c r="C228" i="6"/>
  <c r="L227" i="6"/>
  <c r="K227" i="6"/>
  <c r="J227" i="6"/>
  <c r="I227" i="6"/>
  <c r="H227" i="6" s="1"/>
  <c r="G227" i="6"/>
  <c r="F227" i="6"/>
  <c r="E227" i="6"/>
  <c r="D227" i="6"/>
  <c r="H226" i="6"/>
  <c r="C226" i="6"/>
  <c r="H225" i="6"/>
  <c r="C225" i="6"/>
  <c r="H224" i="6"/>
  <c r="C224" i="6"/>
  <c r="H223" i="6"/>
  <c r="C223" i="6"/>
  <c r="H222" i="6"/>
  <c r="C222" i="6"/>
  <c r="H221" i="6"/>
  <c r="C221" i="6"/>
  <c r="H220" i="6"/>
  <c r="C220" i="6"/>
  <c r="L219" i="6"/>
  <c r="H219" i="6" s="1"/>
  <c r="K219" i="6"/>
  <c r="J219" i="6"/>
  <c r="I219" i="6"/>
  <c r="G219" i="6"/>
  <c r="F219" i="6"/>
  <c r="E219" i="6"/>
  <c r="D219" i="6"/>
  <c r="H218" i="6"/>
  <c r="C218" i="6"/>
  <c r="H217" i="6"/>
  <c r="C217" i="6"/>
  <c r="L216" i="6"/>
  <c r="K216" i="6"/>
  <c r="J216" i="6"/>
  <c r="I216" i="6"/>
  <c r="G216" i="6"/>
  <c r="F216" i="6"/>
  <c r="E216" i="6"/>
  <c r="D216" i="6"/>
  <c r="H215" i="6"/>
  <c r="C215" i="6"/>
  <c r="L214" i="6"/>
  <c r="K214" i="6"/>
  <c r="K212" i="6" s="1"/>
  <c r="K211" i="6" s="1"/>
  <c r="J214" i="6"/>
  <c r="I214" i="6"/>
  <c r="G214" i="6"/>
  <c r="F214" i="6"/>
  <c r="C214" i="6" s="1"/>
  <c r="E214" i="6"/>
  <c r="D214" i="6"/>
  <c r="H213" i="6"/>
  <c r="C213" i="6"/>
  <c r="G212" i="6"/>
  <c r="H210" i="6"/>
  <c r="C210" i="6"/>
  <c r="H209" i="6"/>
  <c r="C209" i="6"/>
  <c r="L208" i="6"/>
  <c r="K208" i="6"/>
  <c r="J208" i="6"/>
  <c r="I208" i="6"/>
  <c r="G208" i="6"/>
  <c r="F208" i="6"/>
  <c r="E208" i="6"/>
  <c r="D208" i="6"/>
  <c r="H207" i="6"/>
  <c r="C207" i="6"/>
  <c r="H206" i="6"/>
  <c r="C206" i="6"/>
  <c r="H205" i="6"/>
  <c r="C205" i="6"/>
  <c r="H204" i="6"/>
  <c r="C204" i="6"/>
  <c r="H203" i="6"/>
  <c r="C203" i="6"/>
  <c r="H202" i="6"/>
  <c r="C202" i="6"/>
  <c r="H201" i="6"/>
  <c r="C201" i="6"/>
  <c r="H200" i="6"/>
  <c r="C200" i="6"/>
  <c r="L199" i="6"/>
  <c r="L187" i="6" s="1"/>
  <c r="K199" i="6"/>
  <c r="J199" i="6"/>
  <c r="I199" i="6"/>
  <c r="H199" i="6"/>
  <c r="G199" i="6"/>
  <c r="F199" i="6"/>
  <c r="E199" i="6"/>
  <c r="D199" i="6"/>
  <c r="C199" i="6" s="1"/>
  <c r="H198" i="6"/>
  <c r="C198" i="6"/>
  <c r="H197" i="6"/>
  <c r="C197" i="6"/>
  <c r="H196" i="6"/>
  <c r="C196" i="6"/>
  <c r="H195" i="6"/>
  <c r="C195" i="6"/>
  <c r="H194" i="6"/>
  <c r="C194" i="6"/>
  <c r="H193" i="6"/>
  <c r="C193" i="6"/>
  <c r="H192" i="6"/>
  <c r="C192" i="6"/>
  <c r="H191" i="6"/>
  <c r="C191" i="6"/>
  <c r="H190" i="6"/>
  <c r="C190" i="6"/>
  <c r="H189" i="6"/>
  <c r="C189" i="6"/>
  <c r="L188" i="6"/>
  <c r="K188" i="6"/>
  <c r="K187" i="6" s="1"/>
  <c r="J188" i="6"/>
  <c r="I188" i="6"/>
  <c r="I187" i="6" s="1"/>
  <c r="I182" i="6" s="1"/>
  <c r="G188" i="6"/>
  <c r="F188" i="6"/>
  <c r="E188" i="6"/>
  <c r="D188" i="6"/>
  <c r="E187" i="6"/>
  <c r="D187" i="6"/>
  <c r="H186" i="6"/>
  <c r="C186" i="6"/>
  <c r="H185" i="6"/>
  <c r="C185" i="6"/>
  <c r="H184" i="6"/>
  <c r="C184" i="6"/>
  <c r="L183" i="6"/>
  <c r="K183" i="6"/>
  <c r="H183" i="6" s="1"/>
  <c r="J183" i="6"/>
  <c r="I183" i="6"/>
  <c r="G183" i="6"/>
  <c r="F183" i="6"/>
  <c r="C183" i="6" s="1"/>
  <c r="E183" i="6"/>
  <c r="D183" i="6"/>
  <c r="H180" i="6"/>
  <c r="C180" i="6"/>
  <c r="L179" i="6"/>
  <c r="K179" i="6"/>
  <c r="K178" i="6" s="1"/>
  <c r="J179" i="6"/>
  <c r="J178" i="6" s="1"/>
  <c r="I179" i="6"/>
  <c r="H179" i="6" s="1"/>
  <c r="G179" i="6"/>
  <c r="G178" i="6" s="1"/>
  <c r="F179" i="6"/>
  <c r="E179" i="6"/>
  <c r="D179" i="6"/>
  <c r="L178" i="6"/>
  <c r="E178" i="6"/>
  <c r="D178" i="6"/>
  <c r="H177" i="6"/>
  <c r="C177" i="6"/>
  <c r="H176" i="6"/>
  <c r="C176" i="6"/>
  <c r="L175" i="6"/>
  <c r="K175" i="6"/>
  <c r="K174" i="6" s="1"/>
  <c r="J175" i="6"/>
  <c r="J174" i="6" s="1"/>
  <c r="I175" i="6"/>
  <c r="H175" i="6" s="1"/>
  <c r="G175" i="6"/>
  <c r="G174" i="6" s="1"/>
  <c r="F175" i="6"/>
  <c r="E175" i="6"/>
  <c r="D175" i="6"/>
  <c r="D174" i="6" s="1"/>
  <c r="L174" i="6"/>
  <c r="E174" i="6"/>
  <c r="H173" i="6"/>
  <c r="C173" i="6"/>
  <c r="H172" i="6"/>
  <c r="C172" i="6"/>
  <c r="L171" i="6"/>
  <c r="K171" i="6"/>
  <c r="J171" i="6"/>
  <c r="I171" i="6"/>
  <c r="H171" i="6" s="1"/>
  <c r="G171" i="6"/>
  <c r="F171" i="6"/>
  <c r="E171" i="6"/>
  <c r="D171" i="6"/>
  <c r="H170" i="6"/>
  <c r="C170" i="6"/>
  <c r="H169" i="6"/>
  <c r="C169" i="6"/>
  <c r="H168" i="6"/>
  <c r="C168" i="6"/>
  <c r="H167" i="6"/>
  <c r="C167" i="6"/>
  <c r="L166" i="6"/>
  <c r="K166" i="6"/>
  <c r="J166" i="6"/>
  <c r="I166" i="6"/>
  <c r="H166" i="6" s="1"/>
  <c r="G166" i="6"/>
  <c r="F166" i="6"/>
  <c r="E166" i="6"/>
  <c r="D166" i="6"/>
  <c r="H165" i="6"/>
  <c r="C165" i="6"/>
  <c r="H164" i="6"/>
  <c r="C164" i="6"/>
  <c r="H163" i="6"/>
  <c r="C163" i="6"/>
  <c r="L162" i="6"/>
  <c r="L161" i="6" s="1"/>
  <c r="L160" i="6" s="1"/>
  <c r="K162" i="6"/>
  <c r="J162" i="6"/>
  <c r="I162" i="6"/>
  <c r="H162" i="6"/>
  <c r="G162" i="6"/>
  <c r="F162" i="6"/>
  <c r="E162" i="6"/>
  <c r="D162" i="6"/>
  <c r="C162" i="6" s="1"/>
  <c r="K161" i="6"/>
  <c r="K160" i="6" s="1"/>
  <c r="J161" i="6"/>
  <c r="J160" i="6" s="1"/>
  <c r="G161" i="6"/>
  <c r="G160" i="6" s="1"/>
  <c r="F161" i="6"/>
  <c r="F160" i="6" s="1"/>
  <c r="H159" i="6"/>
  <c r="C159" i="6"/>
  <c r="H158" i="6"/>
  <c r="C158" i="6"/>
  <c r="H157" i="6"/>
  <c r="C157" i="6"/>
  <c r="H156" i="6"/>
  <c r="C156" i="6"/>
  <c r="H155" i="6"/>
  <c r="C155" i="6"/>
  <c r="H154" i="6"/>
  <c r="C154" i="6"/>
  <c r="L153" i="6"/>
  <c r="K153" i="6"/>
  <c r="K152" i="6" s="1"/>
  <c r="J153" i="6"/>
  <c r="J152" i="6" s="1"/>
  <c r="I153" i="6"/>
  <c r="H153" i="6" s="1"/>
  <c r="G153" i="6"/>
  <c r="G152" i="6" s="1"/>
  <c r="F153" i="6"/>
  <c r="E153" i="6"/>
  <c r="D153" i="6"/>
  <c r="L152" i="6"/>
  <c r="E152" i="6"/>
  <c r="D152" i="6"/>
  <c r="H151" i="6"/>
  <c r="C151" i="6"/>
  <c r="H150" i="6"/>
  <c r="C150" i="6"/>
  <c r="H149" i="6"/>
  <c r="C149" i="6"/>
  <c r="H148" i="6"/>
  <c r="C148" i="6"/>
  <c r="L147" i="6"/>
  <c r="K147" i="6"/>
  <c r="J147" i="6"/>
  <c r="I147" i="6"/>
  <c r="H147" i="6" s="1"/>
  <c r="G147" i="6"/>
  <c r="F147" i="6"/>
  <c r="E147" i="6"/>
  <c r="D147" i="6"/>
  <c r="H146" i="6"/>
  <c r="C146" i="6"/>
  <c r="H145" i="6"/>
  <c r="C145" i="6"/>
  <c r="H144" i="6"/>
  <c r="C144" i="6"/>
  <c r="H143" i="6"/>
  <c r="C143" i="6"/>
  <c r="H142" i="6"/>
  <c r="C142" i="6"/>
  <c r="H141" i="6"/>
  <c r="C141" i="6"/>
  <c r="H140" i="6"/>
  <c r="C140" i="6"/>
  <c r="H139" i="6"/>
  <c r="C139" i="6"/>
  <c r="L138" i="6"/>
  <c r="K138" i="6"/>
  <c r="J138" i="6"/>
  <c r="I138" i="6"/>
  <c r="H138" i="6" s="1"/>
  <c r="G138" i="6"/>
  <c r="F138" i="6"/>
  <c r="E138" i="6"/>
  <c r="D138" i="6"/>
  <c r="H137" i="6"/>
  <c r="C137" i="6"/>
  <c r="I136" i="6"/>
  <c r="H136" i="6" s="1"/>
  <c r="D136" i="6"/>
  <c r="C136" i="6"/>
  <c r="H135" i="6"/>
  <c r="C135" i="6"/>
  <c r="L134" i="6"/>
  <c r="K134" i="6"/>
  <c r="J134" i="6"/>
  <c r="G134" i="6"/>
  <c r="F134" i="6"/>
  <c r="E134" i="6"/>
  <c r="D134" i="6"/>
  <c r="H133" i="6"/>
  <c r="C133" i="6"/>
  <c r="H132" i="6"/>
  <c r="C132" i="6"/>
  <c r="L131" i="6"/>
  <c r="K131" i="6"/>
  <c r="J131" i="6"/>
  <c r="I131" i="6"/>
  <c r="H131" i="6"/>
  <c r="G131" i="6"/>
  <c r="F131" i="6"/>
  <c r="E131" i="6"/>
  <c r="D131" i="6"/>
  <c r="C131" i="6" s="1"/>
  <c r="H130" i="6"/>
  <c r="C130" i="6"/>
  <c r="H129" i="6"/>
  <c r="C129" i="6"/>
  <c r="H128" i="6"/>
  <c r="C128" i="6"/>
  <c r="H127" i="6"/>
  <c r="C127" i="6"/>
  <c r="L126" i="6"/>
  <c r="K126" i="6"/>
  <c r="J126" i="6"/>
  <c r="I126" i="6"/>
  <c r="H126" i="6" s="1"/>
  <c r="G126" i="6"/>
  <c r="F126" i="6"/>
  <c r="E126" i="6"/>
  <c r="D126" i="6"/>
  <c r="H125" i="6"/>
  <c r="C125" i="6"/>
  <c r="H124" i="6"/>
  <c r="C124" i="6"/>
  <c r="H123" i="6"/>
  <c r="C123" i="6"/>
  <c r="H122" i="6"/>
  <c r="C122" i="6"/>
  <c r="L121" i="6"/>
  <c r="K121" i="6"/>
  <c r="J121" i="6"/>
  <c r="I121" i="6"/>
  <c r="H121" i="6" s="1"/>
  <c r="G121" i="6"/>
  <c r="F121" i="6"/>
  <c r="E121" i="6"/>
  <c r="E120" i="6" s="1"/>
  <c r="D121" i="6"/>
  <c r="K120" i="6"/>
  <c r="J120" i="6"/>
  <c r="G120" i="6"/>
  <c r="F120" i="6"/>
  <c r="H119" i="6"/>
  <c r="C119" i="6"/>
  <c r="H118" i="6"/>
  <c r="C118" i="6"/>
  <c r="H117" i="6"/>
  <c r="C117" i="6"/>
  <c r="H116" i="6"/>
  <c r="C116" i="6"/>
  <c r="H115" i="6"/>
  <c r="C115" i="6"/>
  <c r="L114" i="6"/>
  <c r="K114" i="6"/>
  <c r="J114" i="6"/>
  <c r="I114" i="6"/>
  <c r="G114" i="6"/>
  <c r="F114" i="6"/>
  <c r="E114" i="6"/>
  <c r="D114" i="6"/>
  <c r="H113" i="6"/>
  <c r="C113" i="6"/>
  <c r="H112" i="6"/>
  <c r="C112" i="6"/>
  <c r="H111" i="6"/>
  <c r="C111" i="6"/>
  <c r="H110" i="6"/>
  <c r="C110" i="6"/>
  <c r="H109" i="6"/>
  <c r="C109" i="6"/>
  <c r="L108" i="6"/>
  <c r="K108" i="6"/>
  <c r="J108" i="6"/>
  <c r="I108" i="6"/>
  <c r="G108" i="6"/>
  <c r="F108" i="6"/>
  <c r="E108" i="6"/>
  <c r="D108" i="6"/>
  <c r="H107" i="6"/>
  <c r="C107" i="6"/>
  <c r="H106" i="6"/>
  <c r="C106" i="6"/>
  <c r="H105" i="6"/>
  <c r="C105" i="6"/>
  <c r="H104" i="6"/>
  <c r="C104" i="6"/>
  <c r="H103" i="6"/>
  <c r="C103" i="6"/>
  <c r="H102" i="6"/>
  <c r="C102" i="6"/>
  <c r="H101" i="6"/>
  <c r="C101" i="6"/>
  <c r="H100" i="6"/>
  <c r="C100" i="6"/>
  <c r="L99" i="6"/>
  <c r="K99" i="6"/>
  <c r="J99" i="6"/>
  <c r="H99" i="6" s="1"/>
  <c r="I99" i="6"/>
  <c r="G99" i="6"/>
  <c r="F99" i="6"/>
  <c r="E99" i="6"/>
  <c r="D99" i="6"/>
  <c r="I98" i="6"/>
  <c r="H98" i="6"/>
  <c r="C98" i="6"/>
  <c r="H97" i="6"/>
  <c r="C97" i="6"/>
  <c r="H96" i="6"/>
  <c r="C96" i="6"/>
  <c r="H95" i="6"/>
  <c r="C95" i="6"/>
  <c r="H94" i="6"/>
  <c r="C94" i="6"/>
  <c r="H93" i="6"/>
  <c r="C93" i="6"/>
  <c r="H92" i="6"/>
  <c r="C92" i="6"/>
  <c r="L91" i="6"/>
  <c r="K91" i="6"/>
  <c r="J91" i="6"/>
  <c r="I91" i="6"/>
  <c r="G91" i="6"/>
  <c r="F91" i="6"/>
  <c r="E91" i="6"/>
  <c r="E83" i="6" s="1"/>
  <c r="D91" i="6"/>
  <c r="H90" i="6"/>
  <c r="C90" i="6"/>
  <c r="H89" i="6"/>
  <c r="C89" i="6"/>
  <c r="H88" i="6"/>
  <c r="C88" i="6"/>
  <c r="H87" i="6"/>
  <c r="C87" i="6"/>
  <c r="H86" i="6"/>
  <c r="C86" i="6"/>
  <c r="L85" i="6"/>
  <c r="K85" i="6"/>
  <c r="J85" i="6"/>
  <c r="I85" i="6"/>
  <c r="G85" i="6"/>
  <c r="F85" i="6"/>
  <c r="E85" i="6"/>
  <c r="D85" i="6"/>
  <c r="H84" i="6"/>
  <c r="C84" i="6"/>
  <c r="I83" i="6"/>
  <c r="H82" i="6"/>
  <c r="C82" i="6"/>
  <c r="H81" i="6"/>
  <c r="C81" i="6"/>
  <c r="L80" i="6"/>
  <c r="L76" i="6" s="1"/>
  <c r="K80" i="6"/>
  <c r="J80" i="6"/>
  <c r="I80" i="6"/>
  <c r="G80" i="6"/>
  <c r="G76" i="6" s="1"/>
  <c r="F80" i="6"/>
  <c r="E80" i="6"/>
  <c r="D80" i="6"/>
  <c r="H79" i="6"/>
  <c r="C79" i="6"/>
  <c r="H78" i="6"/>
  <c r="C78" i="6"/>
  <c r="L77" i="6"/>
  <c r="K77" i="6"/>
  <c r="J77" i="6"/>
  <c r="J76" i="6" s="1"/>
  <c r="I77" i="6"/>
  <c r="H77" i="6" s="1"/>
  <c r="G77" i="6"/>
  <c r="F77" i="6"/>
  <c r="F76" i="6" s="1"/>
  <c r="E77" i="6"/>
  <c r="E76" i="6" s="1"/>
  <c r="D77" i="6"/>
  <c r="C77" i="6" s="1"/>
  <c r="K76" i="6"/>
  <c r="D76" i="6"/>
  <c r="H74" i="6"/>
  <c r="C74" i="6"/>
  <c r="H73" i="6"/>
  <c r="C73" i="6"/>
  <c r="H72" i="6"/>
  <c r="C72" i="6"/>
  <c r="H71" i="6"/>
  <c r="C71" i="6"/>
  <c r="H70" i="6"/>
  <c r="C70" i="6"/>
  <c r="L69" i="6"/>
  <c r="L67" i="6" s="1"/>
  <c r="K69" i="6"/>
  <c r="K67" i="6" s="1"/>
  <c r="J69" i="6"/>
  <c r="I69" i="6"/>
  <c r="G69" i="6"/>
  <c r="F69" i="6"/>
  <c r="F67" i="6" s="1"/>
  <c r="E69" i="6"/>
  <c r="E67" i="6" s="1"/>
  <c r="D69" i="6"/>
  <c r="I68" i="6"/>
  <c r="I67" i="6" s="1"/>
  <c r="H68" i="6"/>
  <c r="C68" i="6"/>
  <c r="J67" i="6"/>
  <c r="G67" i="6"/>
  <c r="H66" i="6"/>
  <c r="C66" i="6"/>
  <c r="H65" i="6"/>
  <c r="C65" i="6"/>
  <c r="I64" i="6"/>
  <c r="H64" i="6" s="1"/>
  <c r="C64" i="6"/>
  <c r="H63" i="6"/>
  <c r="C63" i="6"/>
  <c r="H62" i="6"/>
  <c r="C62" i="6"/>
  <c r="H61" i="6"/>
  <c r="C61" i="6"/>
  <c r="H60" i="6"/>
  <c r="C60" i="6"/>
  <c r="H59" i="6"/>
  <c r="C59" i="6"/>
  <c r="L58" i="6"/>
  <c r="K58" i="6"/>
  <c r="J58" i="6"/>
  <c r="I58" i="6"/>
  <c r="G58" i="6"/>
  <c r="F58" i="6"/>
  <c r="E58" i="6"/>
  <c r="D58" i="6"/>
  <c r="H57" i="6"/>
  <c r="C57" i="6"/>
  <c r="H56" i="6"/>
  <c r="C56" i="6"/>
  <c r="L55" i="6"/>
  <c r="L54" i="6" s="1"/>
  <c r="K55" i="6"/>
  <c r="J55" i="6"/>
  <c r="J54" i="6" s="1"/>
  <c r="J53" i="6" s="1"/>
  <c r="I55" i="6"/>
  <c r="G55" i="6"/>
  <c r="G54" i="6" s="1"/>
  <c r="F55" i="6"/>
  <c r="E55" i="6"/>
  <c r="C55" i="6" s="1"/>
  <c r="D55" i="6"/>
  <c r="D54" i="6" s="1"/>
  <c r="I54" i="6"/>
  <c r="F54" i="6"/>
  <c r="H47" i="6"/>
  <c r="C47" i="6"/>
  <c r="H46" i="6"/>
  <c r="C46" i="6"/>
  <c r="L45" i="6"/>
  <c r="H45" i="6"/>
  <c r="G45" i="6"/>
  <c r="C45" i="6" s="1"/>
  <c r="H44" i="6"/>
  <c r="C44" i="6"/>
  <c r="K43" i="6"/>
  <c r="J43" i="6"/>
  <c r="I43" i="6"/>
  <c r="H43" i="6" s="1"/>
  <c r="F43" i="6"/>
  <c r="E43" i="6"/>
  <c r="D43" i="6"/>
  <c r="C43" i="6" s="1"/>
  <c r="H42" i="6"/>
  <c r="C42" i="6"/>
  <c r="I41" i="6"/>
  <c r="H41" i="6" s="1"/>
  <c r="D41" i="6"/>
  <c r="C41" i="6" s="1"/>
  <c r="H40" i="6"/>
  <c r="C40" i="6"/>
  <c r="H39" i="6"/>
  <c r="C39" i="6"/>
  <c r="H38" i="6"/>
  <c r="C38" i="6"/>
  <c r="H37" i="6"/>
  <c r="C37" i="6"/>
  <c r="K36" i="6"/>
  <c r="H36" i="6"/>
  <c r="F36" i="6"/>
  <c r="C36" i="6" s="1"/>
  <c r="H35" i="6"/>
  <c r="C35" i="6"/>
  <c r="H34" i="6"/>
  <c r="C34" i="6"/>
  <c r="K33" i="6"/>
  <c r="H33" i="6" s="1"/>
  <c r="F33" i="6"/>
  <c r="C33" i="6" s="1"/>
  <c r="H32" i="6"/>
  <c r="C32" i="6"/>
  <c r="K31" i="6"/>
  <c r="H31" i="6" s="1"/>
  <c r="F31" i="6"/>
  <c r="C31" i="6"/>
  <c r="H30" i="6"/>
  <c r="C30" i="6"/>
  <c r="H29" i="6"/>
  <c r="C29" i="6"/>
  <c r="H28" i="6"/>
  <c r="C28" i="6"/>
  <c r="K27" i="6"/>
  <c r="H27" i="6"/>
  <c r="F27" i="6"/>
  <c r="C27" i="6" s="1"/>
  <c r="H25" i="6"/>
  <c r="C25" i="6"/>
  <c r="C24" i="6"/>
  <c r="H23" i="6"/>
  <c r="C23" i="6"/>
  <c r="H22" i="6"/>
  <c r="C22" i="6"/>
  <c r="L21" i="6"/>
  <c r="K21" i="6"/>
  <c r="K275" i="6" s="1"/>
  <c r="K274" i="6" s="1"/>
  <c r="J21" i="6"/>
  <c r="J275" i="6" s="1"/>
  <c r="J274" i="6" s="1"/>
  <c r="I21" i="6"/>
  <c r="I275" i="6" s="1"/>
  <c r="I274" i="6" s="1"/>
  <c r="G21" i="6"/>
  <c r="G275" i="6" s="1"/>
  <c r="G274" i="6" s="1"/>
  <c r="F21" i="6"/>
  <c r="F275" i="6" s="1"/>
  <c r="F274" i="6" s="1"/>
  <c r="E21" i="6"/>
  <c r="E275" i="6" s="1"/>
  <c r="E274" i="6" s="1"/>
  <c r="D21" i="6"/>
  <c r="G20" i="6"/>
  <c r="H284" i="5"/>
  <c r="C284" i="5"/>
  <c r="H283" i="5"/>
  <c r="C283" i="5"/>
  <c r="H282" i="5"/>
  <c r="C282" i="5"/>
  <c r="H281" i="5"/>
  <c r="C281" i="5"/>
  <c r="H280" i="5"/>
  <c r="C280" i="5"/>
  <c r="H279" i="5"/>
  <c r="C279" i="5"/>
  <c r="H278" i="5"/>
  <c r="C278" i="5"/>
  <c r="H277" i="5"/>
  <c r="C277" i="5"/>
  <c r="C276" i="5" s="1"/>
  <c r="L276" i="5"/>
  <c r="K276" i="5"/>
  <c r="J276" i="5"/>
  <c r="I276" i="5"/>
  <c r="H276" i="5"/>
  <c r="G276" i="5"/>
  <c r="F276" i="5"/>
  <c r="E276" i="5"/>
  <c r="D276" i="5"/>
  <c r="H271" i="5"/>
  <c r="C271" i="5"/>
  <c r="H270" i="5"/>
  <c r="C270" i="5"/>
  <c r="L269" i="5"/>
  <c r="K269" i="5"/>
  <c r="J269" i="5"/>
  <c r="I269" i="5"/>
  <c r="G269" i="5"/>
  <c r="F269" i="5"/>
  <c r="E269" i="5"/>
  <c r="D269" i="5"/>
  <c r="C269" i="5"/>
  <c r="H268" i="5"/>
  <c r="C268" i="5"/>
  <c r="L267" i="5"/>
  <c r="K267" i="5"/>
  <c r="K266" i="5" s="1"/>
  <c r="K265" i="5" s="1"/>
  <c r="J267" i="5"/>
  <c r="H267" i="5" s="1"/>
  <c r="I267" i="5"/>
  <c r="G267" i="5"/>
  <c r="G266" i="5" s="1"/>
  <c r="G265" i="5" s="1"/>
  <c r="F267" i="5"/>
  <c r="F266" i="5" s="1"/>
  <c r="F265" i="5" s="1"/>
  <c r="E267" i="5"/>
  <c r="E266" i="5" s="1"/>
  <c r="E265" i="5" s="1"/>
  <c r="D267" i="5"/>
  <c r="L266" i="5"/>
  <c r="L265" i="5" s="1"/>
  <c r="I266" i="5"/>
  <c r="D266" i="5"/>
  <c r="D265" i="5" s="1"/>
  <c r="H264" i="5"/>
  <c r="C264" i="5"/>
  <c r="L263" i="5"/>
  <c r="K263" i="5"/>
  <c r="J263" i="5"/>
  <c r="H263" i="5" s="1"/>
  <c r="I263" i="5"/>
  <c r="G263" i="5"/>
  <c r="F263" i="5"/>
  <c r="E263" i="5"/>
  <c r="D263" i="5"/>
  <c r="C263" i="5" s="1"/>
  <c r="H262" i="5"/>
  <c r="C262" i="5"/>
  <c r="H261" i="5"/>
  <c r="C261" i="5"/>
  <c r="H260" i="5"/>
  <c r="C260" i="5"/>
  <c r="H259" i="5"/>
  <c r="C259" i="5"/>
  <c r="H258" i="5"/>
  <c r="C258" i="5"/>
  <c r="L257" i="5"/>
  <c r="K257" i="5"/>
  <c r="J257" i="5"/>
  <c r="I257" i="5"/>
  <c r="G257" i="5"/>
  <c r="F257" i="5"/>
  <c r="E257" i="5"/>
  <c r="D257" i="5"/>
  <c r="C257" i="5" s="1"/>
  <c r="H256" i="5"/>
  <c r="C256" i="5"/>
  <c r="H255" i="5"/>
  <c r="C255" i="5"/>
  <c r="H254" i="5"/>
  <c r="C254" i="5"/>
  <c r="L253" i="5"/>
  <c r="K253" i="5"/>
  <c r="K252" i="5" s="1"/>
  <c r="J253" i="5"/>
  <c r="I253" i="5"/>
  <c r="G253" i="5"/>
  <c r="G252" i="5" s="1"/>
  <c r="F253" i="5"/>
  <c r="F252" i="5" s="1"/>
  <c r="E253" i="5"/>
  <c r="D253" i="5"/>
  <c r="C253" i="5"/>
  <c r="L252" i="5"/>
  <c r="I252" i="5"/>
  <c r="E252" i="5"/>
  <c r="D252" i="5"/>
  <c r="H251" i="5"/>
  <c r="C251" i="5"/>
  <c r="L250" i="5"/>
  <c r="K250" i="5"/>
  <c r="J250" i="5"/>
  <c r="I250" i="5"/>
  <c r="G250" i="5"/>
  <c r="F250" i="5"/>
  <c r="E250" i="5"/>
  <c r="D250" i="5"/>
  <c r="C250" i="5" s="1"/>
  <c r="H249" i="5"/>
  <c r="C249" i="5"/>
  <c r="H248" i="5"/>
  <c r="C248" i="5"/>
  <c r="H247" i="5"/>
  <c r="C247" i="5"/>
  <c r="H246" i="5"/>
  <c r="C246" i="5"/>
  <c r="L245" i="5"/>
  <c r="K245" i="5"/>
  <c r="J245" i="5"/>
  <c r="H245" i="5" s="1"/>
  <c r="I245" i="5"/>
  <c r="G245" i="5"/>
  <c r="F245" i="5"/>
  <c r="E245" i="5"/>
  <c r="D245" i="5"/>
  <c r="C245" i="5"/>
  <c r="H244" i="5"/>
  <c r="C244" i="5"/>
  <c r="H243" i="5"/>
  <c r="C243" i="5"/>
  <c r="H242" i="5"/>
  <c r="C242" i="5"/>
  <c r="L241" i="5"/>
  <c r="K241" i="5"/>
  <c r="K240" i="5" s="1"/>
  <c r="J241" i="5"/>
  <c r="H241" i="5" s="1"/>
  <c r="I241" i="5"/>
  <c r="G241" i="5"/>
  <c r="G240" i="5" s="1"/>
  <c r="F241" i="5"/>
  <c r="F240" i="5" s="1"/>
  <c r="E241" i="5"/>
  <c r="D241" i="5"/>
  <c r="C241" i="5"/>
  <c r="L240" i="5"/>
  <c r="I240" i="5"/>
  <c r="E240" i="5"/>
  <c r="D240" i="5"/>
  <c r="C240" i="5" s="1"/>
  <c r="H239" i="5"/>
  <c r="C239" i="5"/>
  <c r="H238" i="5"/>
  <c r="C238" i="5"/>
  <c r="H237" i="5"/>
  <c r="C237" i="5"/>
  <c r="H236" i="5"/>
  <c r="C236" i="5"/>
  <c r="H235" i="5"/>
  <c r="C235" i="5"/>
  <c r="H234" i="5"/>
  <c r="C234" i="5"/>
  <c r="L233" i="5"/>
  <c r="K233" i="5"/>
  <c r="K232" i="5" s="1"/>
  <c r="J233" i="5"/>
  <c r="I233" i="5"/>
  <c r="G233" i="5"/>
  <c r="G232" i="5" s="1"/>
  <c r="F233" i="5"/>
  <c r="F232" i="5" s="1"/>
  <c r="E233" i="5"/>
  <c r="D233" i="5"/>
  <c r="C233" i="5"/>
  <c r="L232" i="5"/>
  <c r="I232" i="5"/>
  <c r="E232" i="5"/>
  <c r="D232" i="5"/>
  <c r="H231" i="5"/>
  <c r="C231" i="5"/>
  <c r="H230" i="5"/>
  <c r="C230" i="5"/>
  <c r="H229" i="5"/>
  <c r="C229" i="5"/>
  <c r="H228" i="5"/>
  <c r="C228" i="5"/>
  <c r="L227" i="5"/>
  <c r="K227" i="5"/>
  <c r="J227" i="5"/>
  <c r="I227" i="5"/>
  <c r="G227" i="5"/>
  <c r="F227" i="5"/>
  <c r="E227" i="5"/>
  <c r="D227" i="5"/>
  <c r="C227" i="5"/>
  <c r="H226" i="5"/>
  <c r="C226" i="5"/>
  <c r="H225" i="5"/>
  <c r="C225" i="5"/>
  <c r="H224" i="5"/>
  <c r="C224" i="5"/>
  <c r="H223" i="5"/>
  <c r="C223" i="5"/>
  <c r="H222" i="5"/>
  <c r="C222" i="5"/>
  <c r="H221" i="5"/>
  <c r="C221" i="5"/>
  <c r="H220" i="5"/>
  <c r="C220" i="5"/>
  <c r="L219" i="5"/>
  <c r="K219" i="5"/>
  <c r="J219" i="5"/>
  <c r="H219" i="5" s="1"/>
  <c r="I219" i="5"/>
  <c r="G219" i="5"/>
  <c r="F219" i="5"/>
  <c r="E219" i="5"/>
  <c r="D219" i="5"/>
  <c r="C219" i="5"/>
  <c r="H218" i="5"/>
  <c r="C218" i="5"/>
  <c r="H217" i="5"/>
  <c r="C217" i="5"/>
  <c r="L216" i="5"/>
  <c r="K216" i="5"/>
  <c r="J216" i="5"/>
  <c r="I216" i="5"/>
  <c r="H216" i="5" s="1"/>
  <c r="G216" i="5"/>
  <c r="F216" i="5"/>
  <c r="E216" i="5"/>
  <c r="D216" i="5"/>
  <c r="C216" i="5" s="1"/>
  <c r="H215" i="5"/>
  <c r="C215" i="5"/>
  <c r="L214" i="5"/>
  <c r="K214" i="5"/>
  <c r="J214" i="5"/>
  <c r="I214" i="5"/>
  <c r="G214" i="5"/>
  <c r="F214" i="5"/>
  <c r="E214" i="5"/>
  <c r="E212" i="5" s="1"/>
  <c r="E211" i="5" s="1"/>
  <c r="D214" i="5"/>
  <c r="H213" i="5"/>
  <c r="C213" i="5"/>
  <c r="L212" i="5"/>
  <c r="L211" i="5" s="1"/>
  <c r="I212" i="5"/>
  <c r="D212" i="5"/>
  <c r="D211" i="5" s="1"/>
  <c r="H210" i="5"/>
  <c r="C210" i="5"/>
  <c r="H209" i="5"/>
  <c r="C209" i="5"/>
  <c r="L208" i="5"/>
  <c r="K208" i="5"/>
  <c r="J208" i="5"/>
  <c r="I208" i="5"/>
  <c r="H208" i="5" s="1"/>
  <c r="G208" i="5"/>
  <c r="F208" i="5"/>
  <c r="E208" i="5"/>
  <c r="D208" i="5"/>
  <c r="C208" i="5" s="1"/>
  <c r="H207" i="5"/>
  <c r="C207" i="5"/>
  <c r="H206" i="5"/>
  <c r="C206" i="5"/>
  <c r="H205" i="5"/>
  <c r="C205" i="5"/>
  <c r="H204" i="5"/>
  <c r="C204" i="5"/>
  <c r="H203" i="5"/>
  <c r="C203" i="5"/>
  <c r="H202" i="5"/>
  <c r="C202" i="5"/>
  <c r="H201" i="5"/>
  <c r="C201" i="5"/>
  <c r="H200" i="5"/>
  <c r="C200" i="5"/>
  <c r="L199" i="5"/>
  <c r="K199" i="5"/>
  <c r="J199" i="5"/>
  <c r="I199" i="5"/>
  <c r="G199" i="5"/>
  <c r="F199" i="5"/>
  <c r="E199" i="5"/>
  <c r="D199" i="5"/>
  <c r="C199" i="5" s="1"/>
  <c r="H198" i="5"/>
  <c r="C198" i="5"/>
  <c r="H197" i="5"/>
  <c r="C197" i="5"/>
  <c r="H196" i="5"/>
  <c r="C196" i="5"/>
  <c r="H195" i="5"/>
  <c r="C195" i="5"/>
  <c r="H194" i="5"/>
  <c r="C194" i="5"/>
  <c r="H193" i="5"/>
  <c r="C193" i="5"/>
  <c r="H192" i="5"/>
  <c r="C192" i="5"/>
  <c r="H191" i="5"/>
  <c r="C191" i="5"/>
  <c r="H190" i="5"/>
  <c r="C190" i="5"/>
  <c r="H189" i="5"/>
  <c r="C189" i="5"/>
  <c r="L188" i="5"/>
  <c r="L187" i="5" s="1"/>
  <c r="K188" i="5"/>
  <c r="J188" i="5"/>
  <c r="J187" i="5" s="1"/>
  <c r="I188" i="5"/>
  <c r="G188" i="5"/>
  <c r="F188" i="5"/>
  <c r="E188" i="5"/>
  <c r="E187" i="5" s="1"/>
  <c r="D188" i="5"/>
  <c r="D187" i="5" s="1"/>
  <c r="K187" i="5"/>
  <c r="G187" i="5"/>
  <c r="F187" i="5"/>
  <c r="H186" i="5"/>
  <c r="C186" i="5"/>
  <c r="H185" i="5"/>
  <c r="C185" i="5"/>
  <c r="H184" i="5"/>
  <c r="C184" i="5"/>
  <c r="L183" i="5"/>
  <c r="K183" i="5"/>
  <c r="K182" i="5" s="1"/>
  <c r="J183" i="5"/>
  <c r="I183" i="5"/>
  <c r="G183" i="5"/>
  <c r="G182" i="5" s="1"/>
  <c r="F183" i="5"/>
  <c r="F182" i="5" s="1"/>
  <c r="E183" i="5"/>
  <c r="D183" i="5"/>
  <c r="C183" i="5"/>
  <c r="H180" i="5"/>
  <c r="C180" i="5"/>
  <c r="L179" i="5"/>
  <c r="K179" i="5"/>
  <c r="K178" i="5" s="1"/>
  <c r="J179" i="5"/>
  <c r="H179" i="5" s="1"/>
  <c r="I179" i="5"/>
  <c r="G179" i="5"/>
  <c r="G178" i="5" s="1"/>
  <c r="F179" i="5"/>
  <c r="F178" i="5" s="1"/>
  <c r="E179" i="5"/>
  <c r="E178" i="5" s="1"/>
  <c r="D179" i="5"/>
  <c r="C179" i="5" s="1"/>
  <c r="L178" i="5"/>
  <c r="I178" i="5"/>
  <c r="I174" i="5" s="1"/>
  <c r="H177" i="5"/>
  <c r="C177" i="5"/>
  <c r="H176" i="5"/>
  <c r="C176" i="5"/>
  <c r="L175" i="5"/>
  <c r="K175" i="5"/>
  <c r="K174" i="5" s="1"/>
  <c r="J175" i="5"/>
  <c r="I175" i="5"/>
  <c r="G175" i="5"/>
  <c r="G174" i="5" s="1"/>
  <c r="F175" i="5"/>
  <c r="F174" i="5" s="1"/>
  <c r="E175" i="5"/>
  <c r="D175" i="5"/>
  <c r="L174" i="5"/>
  <c r="H173" i="5"/>
  <c r="C173" i="5"/>
  <c r="H172" i="5"/>
  <c r="C172" i="5"/>
  <c r="L171" i="5"/>
  <c r="K171" i="5"/>
  <c r="J171" i="5"/>
  <c r="I171" i="5"/>
  <c r="G171" i="5"/>
  <c r="F171" i="5"/>
  <c r="E171" i="5"/>
  <c r="D171" i="5"/>
  <c r="C171" i="5"/>
  <c r="H170" i="5"/>
  <c r="C170" i="5"/>
  <c r="H169" i="5"/>
  <c r="C169" i="5"/>
  <c r="H168" i="5"/>
  <c r="C168" i="5"/>
  <c r="H167" i="5"/>
  <c r="C167" i="5"/>
  <c r="L166" i="5"/>
  <c r="K166" i="5"/>
  <c r="J166" i="5"/>
  <c r="I166" i="5"/>
  <c r="H166" i="5" s="1"/>
  <c r="G166" i="5"/>
  <c r="F166" i="5"/>
  <c r="E166" i="5"/>
  <c r="D166" i="5"/>
  <c r="C166" i="5" s="1"/>
  <c r="H165" i="5"/>
  <c r="C165" i="5"/>
  <c r="H164" i="5"/>
  <c r="C164" i="5"/>
  <c r="H163" i="5"/>
  <c r="C163" i="5"/>
  <c r="L162" i="5"/>
  <c r="L161" i="5" s="1"/>
  <c r="L160" i="5" s="1"/>
  <c r="K162" i="5"/>
  <c r="J162" i="5"/>
  <c r="I162" i="5"/>
  <c r="G162" i="5"/>
  <c r="G161" i="5" s="1"/>
  <c r="G160" i="5" s="1"/>
  <c r="F162" i="5"/>
  <c r="F161" i="5" s="1"/>
  <c r="F160" i="5" s="1"/>
  <c r="E162" i="5"/>
  <c r="E161" i="5" s="1"/>
  <c r="E160" i="5" s="1"/>
  <c r="D162" i="5"/>
  <c r="K161" i="5"/>
  <c r="K160" i="5" s="1"/>
  <c r="J161" i="5"/>
  <c r="J160" i="5" s="1"/>
  <c r="H159" i="5"/>
  <c r="C159" i="5"/>
  <c r="H158" i="5"/>
  <c r="C158" i="5"/>
  <c r="H157" i="5"/>
  <c r="C157" i="5"/>
  <c r="H156" i="5"/>
  <c r="C156" i="5"/>
  <c r="H155" i="5"/>
  <c r="C155" i="5"/>
  <c r="H154" i="5"/>
  <c r="C154" i="5"/>
  <c r="L153" i="5"/>
  <c r="K153" i="5"/>
  <c r="K152" i="5" s="1"/>
  <c r="J153" i="5"/>
  <c r="I153" i="5"/>
  <c r="G153" i="5"/>
  <c r="G152" i="5" s="1"/>
  <c r="F153" i="5"/>
  <c r="F152" i="5" s="1"/>
  <c r="E153" i="5"/>
  <c r="E152" i="5" s="1"/>
  <c r="D153" i="5"/>
  <c r="C153" i="5"/>
  <c r="L152" i="5"/>
  <c r="I152" i="5"/>
  <c r="D152" i="5"/>
  <c r="H151" i="5"/>
  <c r="C151" i="5"/>
  <c r="H150" i="5"/>
  <c r="C150" i="5"/>
  <c r="H149" i="5"/>
  <c r="C149" i="5"/>
  <c r="H148" i="5"/>
  <c r="C148" i="5"/>
  <c r="L147" i="5"/>
  <c r="K147" i="5"/>
  <c r="J147" i="5"/>
  <c r="I147" i="5"/>
  <c r="G147" i="5"/>
  <c r="F147" i="5"/>
  <c r="E147" i="5"/>
  <c r="D147" i="5"/>
  <c r="C147" i="5"/>
  <c r="H146" i="5"/>
  <c r="C146" i="5"/>
  <c r="H145" i="5"/>
  <c r="C145" i="5"/>
  <c r="H144" i="5"/>
  <c r="C144" i="5"/>
  <c r="H143" i="5"/>
  <c r="C143" i="5"/>
  <c r="H142" i="5"/>
  <c r="C142" i="5"/>
  <c r="H141" i="5"/>
  <c r="C141" i="5"/>
  <c r="H140" i="5"/>
  <c r="C140" i="5"/>
  <c r="H139" i="5"/>
  <c r="C139" i="5"/>
  <c r="L138" i="5"/>
  <c r="K138" i="5"/>
  <c r="J138" i="5"/>
  <c r="I138" i="5"/>
  <c r="H138" i="5" s="1"/>
  <c r="G138" i="5"/>
  <c r="F138" i="5"/>
  <c r="E138" i="5"/>
  <c r="D138" i="5"/>
  <c r="C138" i="5" s="1"/>
  <c r="H137" i="5"/>
  <c r="C137" i="5"/>
  <c r="I136" i="5"/>
  <c r="H136" i="5" s="1"/>
  <c r="D136" i="5"/>
  <c r="C136" i="5"/>
  <c r="H135" i="5"/>
  <c r="C135" i="5"/>
  <c r="L134" i="5"/>
  <c r="K134" i="5"/>
  <c r="J134" i="5"/>
  <c r="G134" i="5"/>
  <c r="F134" i="5"/>
  <c r="E134" i="5"/>
  <c r="D134" i="5"/>
  <c r="C134" i="5"/>
  <c r="H133" i="5"/>
  <c r="C133" i="5"/>
  <c r="H132" i="5"/>
  <c r="C132" i="5"/>
  <c r="L131" i="5"/>
  <c r="K131" i="5"/>
  <c r="J131" i="5"/>
  <c r="I131" i="5"/>
  <c r="H131" i="5" s="1"/>
  <c r="G131" i="5"/>
  <c r="F131" i="5"/>
  <c r="E131" i="5"/>
  <c r="D131" i="5"/>
  <c r="C131" i="5" s="1"/>
  <c r="H130" i="5"/>
  <c r="C130" i="5"/>
  <c r="H129" i="5"/>
  <c r="C129" i="5"/>
  <c r="H128" i="5"/>
  <c r="C128" i="5"/>
  <c r="H127" i="5"/>
  <c r="C127" i="5"/>
  <c r="L126" i="5"/>
  <c r="K126" i="5"/>
  <c r="J126" i="5"/>
  <c r="I126" i="5"/>
  <c r="G126" i="5"/>
  <c r="F126" i="5"/>
  <c r="E126" i="5"/>
  <c r="D126" i="5"/>
  <c r="C126" i="5" s="1"/>
  <c r="H125" i="5"/>
  <c r="C125" i="5"/>
  <c r="H124" i="5"/>
  <c r="C124" i="5"/>
  <c r="H123" i="5"/>
  <c r="C123" i="5"/>
  <c r="H122" i="5"/>
  <c r="C122" i="5"/>
  <c r="L121" i="5"/>
  <c r="L120" i="5" s="1"/>
  <c r="K121" i="5"/>
  <c r="J121" i="5"/>
  <c r="I121" i="5"/>
  <c r="G121" i="5"/>
  <c r="F121" i="5"/>
  <c r="E121" i="5"/>
  <c r="E120" i="5" s="1"/>
  <c r="D121" i="5"/>
  <c r="D120" i="5" s="1"/>
  <c r="K120" i="5"/>
  <c r="J120" i="5"/>
  <c r="G120" i="5"/>
  <c r="F120" i="5"/>
  <c r="H119" i="5"/>
  <c r="C119" i="5"/>
  <c r="H118" i="5"/>
  <c r="C118" i="5"/>
  <c r="H117" i="5"/>
  <c r="C117" i="5"/>
  <c r="H116" i="5"/>
  <c r="C116" i="5"/>
  <c r="H115" i="5"/>
  <c r="C115" i="5"/>
  <c r="L114" i="5"/>
  <c r="K114" i="5"/>
  <c r="J114" i="5"/>
  <c r="H114" i="5" s="1"/>
  <c r="I114" i="5"/>
  <c r="G114" i="5"/>
  <c r="F114" i="5"/>
  <c r="E114" i="5"/>
  <c r="C114" i="5" s="1"/>
  <c r="D114" i="5"/>
  <c r="H113" i="5"/>
  <c r="C113" i="5"/>
  <c r="H112" i="5"/>
  <c r="C112" i="5"/>
  <c r="H111" i="5"/>
  <c r="C111" i="5"/>
  <c r="H110" i="5"/>
  <c r="C110" i="5"/>
  <c r="H109" i="5"/>
  <c r="C109" i="5"/>
  <c r="L108" i="5"/>
  <c r="K108" i="5"/>
  <c r="J108" i="5"/>
  <c r="I108" i="5"/>
  <c r="G108" i="5"/>
  <c r="F108" i="5"/>
  <c r="E108" i="5"/>
  <c r="D108" i="5"/>
  <c r="C108" i="5" s="1"/>
  <c r="H107" i="5"/>
  <c r="C107" i="5"/>
  <c r="H106" i="5"/>
  <c r="C106" i="5"/>
  <c r="H105" i="5"/>
  <c r="C105" i="5"/>
  <c r="H104" i="5"/>
  <c r="C104" i="5"/>
  <c r="H103" i="5"/>
  <c r="C103" i="5"/>
  <c r="H102" i="5"/>
  <c r="C102" i="5"/>
  <c r="H101" i="5"/>
  <c r="C101" i="5"/>
  <c r="H100" i="5"/>
  <c r="C100" i="5"/>
  <c r="L99" i="5"/>
  <c r="K99" i="5"/>
  <c r="J99" i="5"/>
  <c r="I99" i="5"/>
  <c r="G99" i="5"/>
  <c r="F99" i="5"/>
  <c r="E99" i="5"/>
  <c r="D99" i="5"/>
  <c r="H98" i="5"/>
  <c r="C98" i="5"/>
  <c r="H97" i="5"/>
  <c r="C97" i="5"/>
  <c r="H96" i="5"/>
  <c r="C96" i="5"/>
  <c r="H95" i="5"/>
  <c r="C95" i="5"/>
  <c r="H94" i="5"/>
  <c r="C94" i="5"/>
  <c r="H93" i="5"/>
  <c r="C93" i="5"/>
  <c r="I92" i="5"/>
  <c r="H92" i="5"/>
  <c r="C92" i="5"/>
  <c r="L91" i="5"/>
  <c r="K91" i="5"/>
  <c r="J91" i="5"/>
  <c r="I91" i="5"/>
  <c r="H91" i="5" s="1"/>
  <c r="G91" i="5"/>
  <c r="F91" i="5"/>
  <c r="E91" i="5"/>
  <c r="D91" i="5"/>
  <c r="H90" i="5"/>
  <c r="C90" i="5"/>
  <c r="H89" i="5"/>
  <c r="C89" i="5"/>
  <c r="H88" i="5"/>
  <c r="C88" i="5"/>
  <c r="H87" i="5"/>
  <c r="C87" i="5"/>
  <c r="H86" i="5"/>
  <c r="C86" i="5"/>
  <c r="L85" i="5"/>
  <c r="K85" i="5"/>
  <c r="J85" i="5"/>
  <c r="I85" i="5"/>
  <c r="G85" i="5"/>
  <c r="F85" i="5"/>
  <c r="F83" i="5" s="1"/>
  <c r="E85" i="5"/>
  <c r="D85" i="5"/>
  <c r="H84" i="5"/>
  <c r="C84" i="5"/>
  <c r="J83" i="5"/>
  <c r="H82" i="5"/>
  <c r="C82" i="5"/>
  <c r="H81" i="5"/>
  <c r="C81" i="5"/>
  <c r="L80" i="5"/>
  <c r="K80" i="5"/>
  <c r="J80" i="5"/>
  <c r="I80" i="5"/>
  <c r="H80" i="5" s="1"/>
  <c r="G80" i="5"/>
  <c r="F80" i="5"/>
  <c r="E80" i="5"/>
  <c r="D80" i="5"/>
  <c r="H79" i="5"/>
  <c r="C79" i="5"/>
  <c r="H78" i="5"/>
  <c r="C78" i="5"/>
  <c r="L77" i="5"/>
  <c r="K77" i="5"/>
  <c r="J77" i="5"/>
  <c r="J76" i="5" s="1"/>
  <c r="I77" i="5"/>
  <c r="I76" i="5" s="1"/>
  <c r="G77" i="5"/>
  <c r="F77" i="5"/>
  <c r="F76" i="5" s="1"/>
  <c r="E77" i="5"/>
  <c r="C77" i="5" s="1"/>
  <c r="D77" i="5"/>
  <c r="L76" i="5"/>
  <c r="K76" i="5"/>
  <c r="G76" i="5"/>
  <c r="D76" i="5"/>
  <c r="H74" i="5"/>
  <c r="C74" i="5"/>
  <c r="H73" i="5"/>
  <c r="C73" i="5"/>
  <c r="H72" i="5"/>
  <c r="C72" i="5"/>
  <c r="H71" i="5"/>
  <c r="C71" i="5"/>
  <c r="H70" i="5"/>
  <c r="C70" i="5"/>
  <c r="L69" i="5"/>
  <c r="K69" i="5"/>
  <c r="J69" i="5"/>
  <c r="J67" i="5" s="1"/>
  <c r="I69" i="5"/>
  <c r="G69" i="5"/>
  <c r="F69" i="5"/>
  <c r="F67" i="5" s="1"/>
  <c r="E69" i="5"/>
  <c r="C69" i="5" s="1"/>
  <c r="D69" i="5"/>
  <c r="I68" i="5"/>
  <c r="H68" i="5" s="1"/>
  <c r="C68" i="5"/>
  <c r="L67" i="5"/>
  <c r="K67" i="5"/>
  <c r="G67" i="5"/>
  <c r="D67" i="5"/>
  <c r="H66" i="5"/>
  <c r="C66" i="5"/>
  <c r="H65" i="5"/>
  <c r="C65" i="5"/>
  <c r="I64" i="5"/>
  <c r="H64" i="5" s="1"/>
  <c r="C64" i="5"/>
  <c r="H63" i="5"/>
  <c r="C63" i="5"/>
  <c r="H62" i="5"/>
  <c r="C62" i="5"/>
  <c r="H61" i="5"/>
  <c r="C61" i="5"/>
  <c r="H60" i="5"/>
  <c r="C60" i="5"/>
  <c r="H59" i="5"/>
  <c r="C59" i="5"/>
  <c r="L58" i="5"/>
  <c r="K58" i="5"/>
  <c r="J58" i="5"/>
  <c r="I58" i="5"/>
  <c r="H58" i="5" s="1"/>
  <c r="G58" i="5"/>
  <c r="F58" i="5"/>
  <c r="E58" i="5"/>
  <c r="D58" i="5"/>
  <c r="H57" i="5"/>
  <c r="C57" i="5"/>
  <c r="H56" i="5"/>
  <c r="C56" i="5"/>
  <c r="L55" i="5"/>
  <c r="L54" i="5" s="1"/>
  <c r="L53" i="5" s="1"/>
  <c r="K55" i="5"/>
  <c r="K54" i="5" s="1"/>
  <c r="K53" i="5" s="1"/>
  <c r="J55" i="5"/>
  <c r="I55" i="5"/>
  <c r="H55" i="5"/>
  <c r="G55" i="5"/>
  <c r="G54" i="5" s="1"/>
  <c r="G53" i="5" s="1"/>
  <c r="F55" i="5"/>
  <c r="E55" i="5"/>
  <c r="D55" i="5"/>
  <c r="C55" i="5" s="1"/>
  <c r="J54" i="5"/>
  <c r="I54" i="5"/>
  <c r="F54" i="5"/>
  <c r="F53" i="5" s="1"/>
  <c r="E54" i="5"/>
  <c r="H47" i="5"/>
  <c r="C47" i="5"/>
  <c r="H46" i="5"/>
  <c r="C46" i="5"/>
  <c r="L45" i="5"/>
  <c r="G45" i="5"/>
  <c r="C45" i="5" s="1"/>
  <c r="H44" i="5"/>
  <c r="C44" i="5"/>
  <c r="K43" i="5"/>
  <c r="J43" i="5"/>
  <c r="I43" i="5"/>
  <c r="H43" i="5" s="1"/>
  <c r="F43" i="5"/>
  <c r="E43" i="5"/>
  <c r="D43" i="5"/>
  <c r="H42" i="5"/>
  <c r="C42" i="5"/>
  <c r="I41" i="5"/>
  <c r="H41" i="5" s="1"/>
  <c r="D41" i="5"/>
  <c r="C41" i="5" s="1"/>
  <c r="H40" i="5"/>
  <c r="C40" i="5"/>
  <c r="H39" i="5"/>
  <c r="C39" i="5"/>
  <c r="H38" i="5"/>
  <c r="C38" i="5"/>
  <c r="H37" i="5"/>
  <c r="C37" i="5"/>
  <c r="K36" i="5"/>
  <c r="H36" i="5" s="1"/>
  <c r="F36" i="5"/>
  <c r="C36" i="5" s="1"/>
  <c r="H35" i="5"/>
  <c r="C35" i="5"/>
  <c r="H34" i="5"/>
  <c r="C34" i="5"/>
  <c r="K33" i="5"/>
  <c r="H33" i="5" s="1"/>
  <c r="F33" i="5"/>
  <c r="C33" i="5" s="1"/>
  <c r="H32" i="5"/>
  <c r="C32" i="5"/>
  <c r="K31" i="5"/>
  <c r="H31" i="5" s="1"/>
  <c r="F31" i="5"/>
  <c r="C31" i="5" s="1"/>
  <c r="H30" i="5"/>
  <c r="C30" i="5"/>
  <c r="H29" i="5"/>
  <c r="C29" i="5"/>
  <c r="H28" i="5"/>
  <c r="C28" i="5"/>
  <c r="K27" i="5"/>
  <c r="H27" i="5" s="1"/>
  <c r="F27" i="5"/>
  <c r="C27" i="5" s="1"/>
  <c r="K26" i="5"/>
  <c r="H25" i="5"/>
  <c r="C25" i="5"/>
  <c r="C24" i="5"/>
  <c r="H23" i="5"/>
  <c r="C23" i="5"/>
  <c r="H22" i="5"/>
  <c r="C22" i="5"/>
  <c r="L21" i="5"/>
  <c r="L275" i="5" s="1"/>
  <c r="L274" i="5" s="1"/>
  <c r="K21" i="5"/>
  <c r="J21" i="5"/>
  <c r="J275" i="5" s="1"/>
  <c r="J274" i="5" s="1"/>
  <c r="I21" i="5"/>
  <c r="G21" i="5"/>
  <c r="G20" i="5" s="1"/>
  <c r="F21" i="5"/>
  <c r="F275" i="5" s="1"/>
  <c r="F274" i="5" s="1"/>
  <c r="E21" i="5"/>
  <c r="D21" i="5"/>
  <c r="D275" i="5" s="1"/>
  <c r="D274" i="5" s="1"/>
  <c r="L20" i="5"/>
  <c r="D20" i="5"/>
  <c r="H284" i="3"/>
  <c r="C284" i="3"/>
  <c r="H283" i="3"/>
  <c r="C283" i="3"/>
  <c r="H282" i="3"/>
  <c r="C282" i="3"/>
  <c r="H281" i="3"/>
  <c r="C281" i="3"/>
  <c r="H280" i="3"/>
  <c r="C280" i="3"/>
  <c r="H279" i="3"/>
  <c r="C279" i="3"/>
  <c r="H278" i="3"/>
  <c r="C278" i="3"/>
  <c r="H277" i="3"/>
  <c r="H276" i="3" s="1"/>
  <c r="C277" i="3"/>
  <c r="L276" i="3"/>
  <c r="K276" i="3"/>
  <c r="J276" i="3"/>
  <c r="I276" i="3"/>
  <c r="G276" i="3"/>
  <c r="F276" i="3"/>
  <c r="E276" i="3"/>
  <c r="D276" i="3"/>
  <c r="C276" i="3"/>
  <c r="H271" i="3"/>
  <c r="C271" i="3"/>
  <c r="H270" i="3"/>
  <c r="C270" i="3"/>
  <c r="L269" i="3"/>
  <c r="K269" i="3"/>
  <c r="J269" i="3"/>
  <c r="I269" i="3"/>
  <c r="H269" i="3" s="1"/>
  <c r="G269" i="3"/>
  <c r="F269" i="3"/>
  <c r="E269" i="3"/>
  <c r="D269" i="3"/>
  <c r="H268" i="3"/>
  <c r="C268" i="3"/>
  <c r="L267" i="3"/>
  <c r="L266" i="3" s="1"/>
  <c r="L265" i="3" s="1"/>
  <c r="H265" i="3" s="1"/>
  <c r="K267" i="3"/>
  <c r="J267" i="3"/>
  <c r="I267" i="3"/>
  <c r="I266" i="3" s="1"/>
  <c r="H267" i="3"/>
  <c r="G267" i="3"/>
  <c r="F267" i="3"/>
  <c r="E267" i="3"/>
  <c r="E266" i="3" s="1"/>
  <c r="E265" i="3" s="1"/>
  <c r="D267" i="3"/>
  <c r="K266" i="3"/>
  <c r="K265" i="3" s="1"/>
  <c r="J266" i="3"/>
  <c r="J265" i="3" s="1"/>
  <c r="G266" i="3"/>
  <c r="G265" i="3" s="1"/>
  <c r="F266" i="3"/>
  <c r="F265" i="3" s="1"/>
  <c r="I265" i="3"/>
  <c r="H264" i="3"/>
  <c r="C264" i="3"/>
  <c r="L263" i="3"/>
  <c r="K263" i="3"/>
  <c r="J263" i="3"/>
  <c r="I263" i="3"/>
  <c r="H263" i="3" s="1"/>
  <c r="G263" i="3"/>
  <c r="F263" i="3"/>
  <c r="E263" i="3"/>
  <c r="D263" i="3"/>
  <c r="H262" i="3"/>
  <c r="C262" i="3"/>
  <c r="H261" i="3"/>
  <c r="C261" i="3"/>
  <c r="H260" i="3"/>
  <c r="C260" i="3"/>
  <c r="H259" i="3"/>
  <c r="C259" i="3"/>
  <c r="H258" i="3"/>
  <c r="C258" i="3"/>
  <c r="L257" i="3"/>
  <c r="L253" i="3" s="1"/>
  <c r="L252" i="3" s="1"/>
  <c r="K257" i="3"/>
  <c r="J257" i="3"/>
  <c r="I257" i="3"/>
  <c r="H257" i="3"/>
  <c r="G257" i="3"/>
  <c r="F257" i="3"/>
  <c r="E257" i="3"/>
  <c r="D257" i="3"/>
  <c r="C257" i="3" s="1"/>
  <c r="H256" i="3"/>
  <c r="C256" i="3"/>
  <c r="H255" i="3"/>
  <c r="C255" i="3"/>
  <c r="H254" i="3"/>
  <c r="C254" i="3"/>
  <c r="K253" i="3"/>
  <c r="J253" i="3"/>
  <c r="J252" i="3" s="1"/>
  <c r="I253" i="3"/>
  <c r="G253" i="3"/>
  <c r="F253" i="3"/>
  <c r="E253" i="3"/>
  <c r="K252" i="3"/>
  <c r="G252" i="3"/>
  <c r="F252" i="3"/>
  <c r="H251" i="3"/>
  <c r="C251" i="3"/>
  <c r="L250" i="3"/>
  <c r="K250" i="3"/>
  <c r="J250" i="3"/>
  <c r="I250" i="3"/>
  <c r="G250" i="3"/>
  <c r="F250" i="3"/>
  <c r="E250" i="3"/>
  <c r="D250" i="3"/>
  <c r="H249" i="3"/>
  <c r="C249" i="3"/>
  <c r="H248" i="3"/>
  <c r="C248" i="3"/>
  <c r="H247" i="3"/>
  <c r="C247" i="3"/>
  <c r="H246" i="3"/>
  <c r="C246" i="3"/>
  <c r="L245" i="3"/>
  <c r="K245" i="3"/>
  <c r="J245" i="3"/>
  <c r="I245" i="3"/>
  <c r="H245" i="3" s="1"/>
  <c r="G245" i="3"/>
  <c r="F245" i="3"/>
  <c r="E245" i="3"/>
  <c r="D245" i="3"/>
  <c r="C245" i="3" s="1"/>
  <c r="H244" i="3"/>
  <c r="C244" i="3"/>
  <c r="H243" i="3"/>
  <c r="C243" i="3"/>
  <c r="H242" i="3"/>
  <c r="C242" i="3"/>
  <c r="L241" i="3"/>
  <c r="K241" i="3"/>
  <c r="J241" i="3"/>
  <c r="I241" i="3"/>
  <c r="I240" i="3" s="1"/>
  <c r="G241" i="3"/>
  <c r="F241" i="3"/>
  <c r="E241" i="3"/>
  <c r="E240" i="3" s="1"/>
  <c r="D241" i="3"/>
  <c r="K240" i="3"/>
  <c r="J240" i="3"/>
  <c r="G240" i="3"/>
  <c r="F240" i="3"/>
  <c r="H239" i="3"/>
  <c r="C239" i="3"/>
  <c r="H238" i="3"/>
  <c r="C238" i="3"/>
  <c r="H237" i="3"/>
  <c r="C237" i="3"/>
  <c r="H236" i="3"/>
  <c r="C236" i="3"/>
  <c r="H235" i="3"/>
  <c r="C235" i="3"/>
  <c r="H234" i="3"/>
  <c r="C234" i="3"/>
  <c r="L233" i="3"/>
  <c r="L232" i="3" s="1"/>
  <c r="K233" i="3"/>
  <c r="J233" i="3"/>
  <c r="I233" i="3"/>
  <c r="I232" i="3" s="1"/>
  <c r="H232" i="3" s="1"/>
  <c r="G233" i="3"/>
  <c r="F233" i="3"/>
  <c r="E233" i="3"/>
  <c r="E232" i="3" s="1"/>
  <c r="D233" i="3"/>
  <c r="K232" i="3"/>
  <c r="J232" i="3"/>
  <c r="G232" i="3"/>
  <c r="F232" i="3"/>
  <c r="H231" i="3"/>
  <c r="C231" i="3"/>
  <c r="H230" i="3"/>
  <c r="C230" i="3"/>
  <c r="H229" i="3"/>
  <c r="C229" i="3"/>
  <c r="H228" i="3"/>
  <c r="C228" i="3"/>
  <c r="L227" i="3"/>
  <c r="K227" i="3"/>
  <c r="J227" i="3"/>
  <c r="I227" i="3"/>
  <c r="H227" i="3" s="1"/>
  <c r="G227" i="3"/>
  <c r="F227" i="3"/>
  <c r="E227" i="3"/>
  <c r="D227" i="3"/>
  <c r="C227" i="3" s="1"/>
  <c r="H226" i="3"/>
  <c r="C226" i="3"/>
  <c r="H225" i="3"/>
  <c r="C225" i="3"/>
  <c r="H224" i="3"/>
  <c r="C224" i="3"/>
  <c r="H223" i="3"/>
  <c r="C223" i="3"/>
  <c r="H222" i="3"/>
  <c r="C222" i="3"/>
  <c r="H221" i="3"/>
  <c r="C221" i="3"/>
  <c r="H220" i="3"/>
  <c r="C220" i="3"/>
  <c r="L219" i="3"/>
  <c r="K219" i="3"/>
  <c r="J219" i="3"/>
  <c r="I219" i="3"/>
  <c r="H219" i="3" s="1"/>
  <c r="G219" i="3"/>
  <c r="F219" i="3"/>
  <c r="E219" i="3"/>
  <c r="D219" i="3"/>
  <c r="C219" i="3"/>
  <c r="H218" i="3"/>
  <c r="C218" i="3"/>
  <c r="H217" i="3"/>
  <c r="C217" i="3"/>
  <c r="L216" i="3"/>
  <c r="K216" i="3"/>
  <c r="J216" i="3"/>
  <c r="I216" i="3"/>
  <c r="H216" i="3" s="1"/>
  <c r="G216" i="3"/>
  <c r="F216" i="3"/>
  <c r="E216" i="3"/>
  <c r="D216" i="3"/>
  <c r="H215" i="3"/>
  <c r="C215" i="3"/>
  <c r="L214" i="3"/>
  <c r="K214" i="3"/>
  <c r="J214" i="3"/>
  <c r="I214" i="3"/>
  <c r="G214" i="3"/>
  <c r="F214" i="3"/>
  <c r="E214" i="3"/>
  <c r="D214" i="3"/>
  <c r="H213" i="3"/>
  <c r="C213" i="3"/>
  <c r="J212" i="3"/>
  <c r="J211" i="3" s="1"/>
  <c r="I212" i="3"/>
  <c r="F212" i="3"/>
  <c r="F211" i="3" s="1"/>
  <c r="E212" i="3"/>
  <c r="E211" i="3" s="1"/>
  <c r="H210" i="3"/>
  <c r="C210" i="3"/>
  <c r="H209" i="3"/>
  <c r="C209" i="3"/>
  <c r="L208" i="3"/>
  <c r="K208" i="3"/>
  <c r="J208" i="3"/>
  <c r="I208" i="3"/>
  <c r="H208" i="3" s="1"/>
  <c r="G208" i="3"/>
  <c r="F208" i="3"/>
  <c r="E208" i="3"/>
  <c r="D208" i="3"/>
  <c r="H207" i="3"/>
  <c r="C207" i="3"/>
  <c r="H206" i="3"/>
  <c r="C206" i="3"/>
  <c r="I205" i="3"/>
  <c r="H205" i="3"/>
  <c r="C205" i="3"/>
  <c r="H204" i="3"/>
  <c r="C204" i="3"/>
  <c r="H203" i="3"/>
  <c r="C203" i="3"/>
  <c r="H202" i="3"/>
  <c r="C202" i="3"/>
  <c r="H201" i="3"/>
  <c r="C201" i="3"/>
  <c r="H200" i="3"/>
  <c r="C200" i="3"/>
  <c r="L199" i="3"/>
  <c r="K199" i="3"/>
  <c r="J199" i="3"/>
  <c r="I199" i="3"/>
  <c r="H199" i="3" s="1"/>
  <c r="G199" i="3"/>
  <c r="F199" i="3"/>
  <c r="E199" i="3"/>
  <c r="D199" i="3"/>
  <c r="H198" i="3"/>
  <c r="C198" i="3"/>
  <c r="H197" i="3"/>
  <c r="C197" i="3"/>
  <c r="H196" i="3"/>
  <c r="C196" i="3"/>
  <c r="H195" i="3"/>
  <c r="C195" i="3"/>
  <c r="H194" i="3"/>
  <c r="C194" i="3"/>
  <c r="H193" i="3"/>
  <c r="C193" i="3"/>
  <c r="H192" i="3"/>
  <c r="C192" i="3"/>
  <c r="H191" i="3"/>
  <c r="C191" i="3"/>
  <c r="H190" i="3"/>
  <c r="C190" i="3"/>
  <c r="H189" i="3"/>
  <c r="C189" i="3"/>
  <c r="L188" i="3"/>
  <c r="K188" i="3"/>
  <c r="K187" i="3" s="1"/>
  <c r="J188" i="3"/>
  <c r="I188" i="3"/>
  <c r="G188" i="3"/>
  <c r="G187" i="3" s="1"/>
  <c r="F188" i="3"/>
  <c r="F187" i="3" s="1"/>
  <c r="E188" i="3"/>
  <c r="D188" i="3"/>
  <c r="L187" i="3"/>
  <c r="D187" i="3"/>
  <c r="H186" i="3"/>
  <c r="C186" i="3"/>
  <c r="I185" i="3"/>
  <c r="H185" i="3" s="1"/>
  <c r="C185" i="3"/>
  <c r="H184" i="3"/>
  <c r="C184" i="3"/>
  <c r="L183" i="3"/>
  <c r="K183" i="3"/>
  <c r="J183" i="3"/>
  <c r="I183" i="3"/>
  <c r="G183" i="3"/>
  <c r="F183" i="3"/>
  <c r="F182" i="3" s="1"/>
  <c r="E183" i="3"/>
  <c r="D183" i="3"/>
  <c r="H180" i="3"/>
  <c r="C180" i="3"/>
  <c r="L179" i="3"/>
  <c r="K179" i="3"/>
  <c r="J179" i="3"/>
  <c r="J178" i="3" s="1"/>
  <c r="I179" i="3"/>
  <c r="H179" i="3" s="1"/>
  <c r="G179" i="3"/>
  <c r="F179" i="3"/>
  <c r="F178" i="3" s="1"/>
  <c r="E179" i="3"/>
  <c r="D179" i="3"/>
  <c r="L178" i="3"/>
  <c r="K178" i="3"/>
  <c r="G178" i="3"/>
  <c r="D178" i="3"/>
  <c r="H177" i="3"/>
  <c r="C177" i="3"/>
  <c r="H176" i="3"/>
  <c r="C176" i="3"/>
  <c r="L175" i="3"/>
  <c r="K175" i="3"/>
  <c r="J175" i="3"/>
  <c r="J174" i="3" s="1"/>
  <c r="I175" i="3"/>
  <c r="H175" i="3" s="1"/>
  <c r="G175" i="3"/>
  <c r="F175" i="3"/>
  <c r="F174" i="3" s="1"/>
  <c r="E175" i="3"/>
  <c r="D175" i="3"/>
  <c r="L174" i="3"/>
  <c r="K174" i="3"/>
  <c r="G174" i="3"/>
  <c r="D174" i="3"/>
  <c r="H173" i="3"/>
  <c r="C173" i="3"/>
  <c r="H172" i="3"/>
  <c r="C172" i="3"/>
  <c r="L171" i="3"/>
  <c r="K171" i="3"/>
  <c r="J171" i="3"/>
  <c r="I171" i="3"/>
  <c r="H171" i="3" s="1"/>
  <c r="G171" i="3"/>
  <c r="F171" i="3"/>
  <c r="E171" i="3"/>
  <c r="D171" i="3"/>
  <c r="H170" i="3"/>
  <c r="C170" i="3"/>
  <c r="H169" i="3"/>
  <c r="C169" i="3"/>
  <c r="H168" i="3"/>
  <c r="C168" i="3"/>
  <c r="H167" i="3"/>
  <c r="C167" i="3"/>
  <c r="L166" i="3"/>
  <c r="K166" i="3"/>
  <c r="J166" i="3"/>
  <c r="J161" i="3" s="1"/>
  <c r="J160" i="3" s="1"/>
  <c r="I166" i="3"/>
  <c r="H166" i="3" s="1"/>
  <c r="G166" i="3"/>
  <c r="F166" i="3"/>
  <c r="E166" i="3"/>
  <c r="D166" i="3"/>
  <c r="C166" i="3" s="1"/>
  <c r="H165" i="3"/>
  <c r="C165" i="3"/>
  <c r="H164" i="3"/>
  <c r="C164" i="3"/>
  <c r="H163" i="3"/>
  <c r="C163" i="3"/>
  <c r="L162" i="3"/>
  <c r="L161" i="3" s="1"/>
  <c r="L160" i="3" s="1"/>
  <c r="K162" i="3"/>
  <c r="K161" i="3" s="1"/>
  <c r="K160" i="3" s="1"/>
  <c r="J162" i="3"/>
  <c r="I162" i="3"/>
  <c r="H162" i="3" s="1"/>
  <c r="G162" i="3"/>
  <c r="G161" i="3" s="1"/>
  <c r="G160" i="3" s="1"/>
  <c r="F162" i="3"/>
  <c r="E162" i="3"/>
  <c r="D162" i="3"/>
  <c r="D161" i="3" s="1"/>
  <c r="C162" i="3"/>
  <c r="F161" i="3"/>
  <c r="F160" i="3" s="1"/>
  <c r="E161" i="3"/>
  <c r="E160" i="3" s="1"/>
  <c r="H159" i="3"/>
  <c r="C159" i="3"/>
  <c r="H158" i="3"/>
  <c r="C158" i="3"/>
  <c r="H157" i="3"/>
  <c r="C157" i="3"/>
  <c r="H156" i="3"/>
  <c r="C156" i="3"/>
  <c r="H155" i="3"/>
  <c r="C155" i="3"/>
  <c r="H154" i="3"/>
  <c r="C154" i="3"/>
  <c r="L153" i="3"/>
  <c r="K153" i="3"/>
  <c r="J153" i="3"/>
  <c r="J152" i="3" s="1"/>
  <c r="I153" i="3"/>
  <c r="H153" i="3" s="1"/>
  <c r="G153" i="3"/>
  <c r="F153" i="3"/>
  <c r="F152" i="3" s="1"/>
  <c r="E153" i="3"/>
  <c r="D153" i="3"/>
  <c r="L152" i="3"/>
  <c r="K152" i="3"/>
  <c r="G152" i="3"/>
  <c r="D152" i="3"/>
  <c r="H151" i="3"/>
  <c r="C151" i="3"/>
  <c r="H150" i="3"/>
  <c r="C150" i="3"/>
  <c r="H149" i="3"/>
  <c r="C149" i="3"/>
  <c r="H148" i="3"/>
  <c r="C148" i="3"/>
  <c r="L147" i="3"/>
  <c r="K147" i="3"/>
  <c r="J147" i="3"/>
  <c r="I147" i="3"/>
  <c r="H147" i="3" s="1"/>
  <c r="G147" i="3"/>
  <c r="F147" i="3"/>
  <c r="E147" i="3"/>
  <c r="D147" i="3"/>
  <c r="H146" i="3"/>
  <c r="C146" i="3"/>
  <c r="H145" i="3"/>
  <c r="C145" i="3"/>
  <c r="H144" i="3"/>
  <c r="C144" i="3"/>
  <c r="H143" i="3"/>
  <c r="C143" i="3"/>
  <c r="H142" i="3"/>
  <c r="C142" i="3"/>
  <c r="H141" i="3"/>
  <c r="C141" i="3"/>
  <c r="H140" i="3"/>
  <c r="C140" i="3"/>
  <c r="H139" i="3"/>
  <c r="C139" i="3"/>
  <c r="L138" i="3"/>
  <c r="K138" i="3"/>
  <c r="J138" i="3"/>
  <c r="I138" i="3"/>
  <c r="H138" i="3" s="1"/>
  <c r="G138" i="3"/>
  <c r="F138" i="3"/>
  <c r="E138" i="3"/>
  <c r="D138" i="3"/>
  <c r="C138" i="3" s="1"/>
  <c r="H137" i="3"/>
  <c r="C137" i="3"/>
  <c r="I136" i="3"/>
  <c r="H136" i="3"/>
  <c r="D136" i="3"/>
  <c r="C136" i="3"/>
  <c r="H135" i="3"/>
  <c r="C135" i="3"/>
  <c r="L134" i="3"/>
  <c r="K134" i="3"/>
  <c r="J134" i="3"/>
  <c r="I134" i="3"/>
  <c r="G134" i="3"/>
  <c r="F134" i="3"/>
  <c r="E134" i="3"/>
  <c r="C134" i="3" s="1"/>
  <c r="D134" i="3"/>
  <c r="H133" i="3"/>
  <c r="C133" i="3"/>
  <c r="H132" i="3"/>
  <c r="C132" i="3"/>
  <c r="L131" i="3"/>
  <c r="K131" i="3"/>
  <c r="J131" i="3"/>
  <c r="I131" i="3"/>
  <c r="G131" i="3"/>
  <c r="F131" i="3"/>
  <c r="E131" i="3"/>
  <c r="D131" i="3"/>
  <c r="C131" i="3" s="1"/>
  <c r="H130" i="3"/>
  <c r="C130" i="3"/>
  <c r="H129" i="3"/>
  <c r="C129" i="3"/>
  <c r="H128" i="3"/>
  <c r="C128" i="3"/>
  <c r="H127" i="3"/>
  <c r="C127" i="3"/>
  <c r="L126" i="3"/>
  <c r="K126" i="3"/>
  <c r="J126" i="3"/>
  <c r="I126" i="3"/>
  <c r="G126" i="3"/>
  <c r="F126" i="3"/>
  <c r="E126" i="3"/>
  <c r="D126" i="3"/>
  <c r="H125" i="3"/>
  <c r="C125" i="3"/>
  <c r="H124" i="3"/>
  <c r="C124" i="3"/>
  <c r="H123" i="3"/>
  <c r="C123" i="3"/>
  <c r="H122" i="3"/>
  <c r="C122" i="3"/>
  <c r="L121" i="3"/>
  <c r="L120" i="3" s="1"/>
  <c r="K121" i="3"/>
  <c r="K120" i="3" s="1"/>
  <c r="J121" i="3"/>
  <c r="I121" i="3"/>
  <c r="G121" i="3"/>
  <c r="G120" i="3" s="1"/>
  <c r="F121" i="3"/>
  <c r="E121" i="3"/>
  <c r="D121" i="3"/>
  <c r="D120" i="3" s="1"/>
  <c r="C121" i="3"/>
  <c r="J120" i="3"/>
  <c r="I120" i="3"/>
  <c r="F120" i="3"/>
  <c r="E120" i="3"/>
  <c r="H119" i="3"/>
  <c r="C119" i="3"/>
  <c r="H118" i="3"/>
  <c r="C118" i="3"/>
  <c r="H117" i="3"/>
  <c r="C117" i="3"/>
  <c r="H116" i="3"/>
  <c r="C116" i="3"/>
  <c r="H115" i="3"/>
  <c r="C115" i="3"/>
  <c r="L114" i="3"/>
  <c r="K114" i="3"/>
  <c r="J114" i="3"/>
  <c r="I114" i="3"/>
  <c r="G114" i="3"/>
  <c r="F114" i="3"/>
  <c r="E114" i="3"/>
  <c r="D114" i="3"/>
  <c r="H113" i="3"/>
  <c r="C113" i="3"/>
  <c r="H112" i="3"/>
  <c r="C112" i="3"/>
  <c r="H111" i="3"/>
  <c r="C111" i="3"/>
  <c r="H110" i="3"/>
  <c r="C110" i="3"/>
  <c r="H109" i="3"/>
  <c r="C109" i="3"/>
  <c r="L108" i="3"/>
  <c r="K108" i="3"/>
  <c r="J108" i="3"/>
  <c r="I108" i="3"/>
  <c r="H108" i="3" s="1"/>
  <c r="G108" i="3"/>
  <c r="F108" i="3"/>
  <c r="E108" i="3"/>
  <c r="D108" i="3"/>
  <c r="H107" i="3"/>
  <c r="C107" i="3"/>
  <c r="H106" i="3"/>
  <c r="C106" i="3"/>
  <c r="H105" i="3"/>
  <c r="C105" i="3"/>
  <c r="H104" i="3"/>
  <c r="C104" i="3"/>
  <c r="H103" i="3"/>
  <c r="C103" i="3"/>
  <c r="H102" i="3"/>
  <c r="C102" i="3"/>
  <c r="H101" i="3"/>
  <c r="C101" i="3"/>
  <c r="H100" i="3"/>
  <c r="C100" i="3"/>
  <c r="L99" i="3"/>
  <c r="K99" i="3"/>
  <c r="J99" i="3"/>
  <c r="I99" i="3"/>
  <c r="H99" i="3" s="1"/>
  <c r="G99" i="3"/>
  <c r="F99" i="3"/>
  <c r="E99" i="3"/>
  <c r="D99" i="3"/>
  <c r="C99" i="3" s="1"/>
  <c r="H98" i="3"/>
  <c r="D98" i="3"/>
  <c r="C98" i="3" s="1"/>
  <c r="H97" i="3"/>
  <c r="C97" i="3"/>
  <c r="H96" i="3"/>
  <c r="C96" i="3"/>
  <c r="H95" i="3"/>
  <c r="C95" i="3"/>
  <c r="H94" i="3"/>
  <c r="C94" i="3"/>
  <c r="H93" i="3"/>
  <c r="C93" i="3"/>
  <c r="I92" i="3"/>
  <c r="I91" i="3" s="1"/>
  <c r="D92" i="3"/>
  <c r="C92" i="3" s="1"/>
  <c r="L91" i="3"/>
  <c r="K91" i="3"/>
  <c r="J91" i="3"/>
  <c r="G91" i="3"/>
  <c r="F91" i="3"/>
  <c r="F83" i="3" s="1"/>
  <c r="E91" i="3"/>
  <c r="H90" i="3"/>
  <c r="C90" i="3"/>
  <c r="H89" i="3"/>
  <c r="C89" i="3"/>
  <c r="K88" i="3"/>
  <c r="H88" i="3" s="1"/>
  <c r="C88" i="3"/>
  <c r="H87" i="3"/>
  <c r="C87" i="3"/>
  <c r="H86" i="3"/>
  <c r="C86" i="3"/>
  <c r="L85" i="3"/>
  <c r="K85" i="3"/>
  <c r="J85" i="3"/>
  <c r="I85" i="3"/>
  <c r="G85" i="3"/>
  <c r="F85" i="3"/>
  <c r="E85" i="3"/>
  <c r="D85" i="3"/>
  <c r="C85" i="3"/>
  <c r="H84" i="3"/>
  <c r="C84" i="3"/>
  <c r="K83" i="3"/>
  <c r="G83" i="3"/>
  <c r="H82" i="3"/>
  <c r="C82" i="3"/>
  <c r="H81" i="3"/>
  <c r="C81" i="3"/>
  <c r="L80" i="3"/>
  <c r="K80" i="3"/>
  <c r="J80" i="3"/>
  <c r="I80" i="3"/>
  <c r="H80" i="3" s="1"/>
  <c r="G80" i="3"/>
  <c r="F80" i="3"/>
  <c r="E80" i="3"/>
  <c r="D80" i="3"/>
  <c r="H79" i="3"/>
  <c r="C79" i="3"/>
  <c r="H78" i="3"/>
  <c r="C78" i="3"/>
  <c r="L77" i="3"/>
  <c r="L76" i="3" s="1"/>
  <c r="K77" i="3"/>
  <c r="K76" i="3" s="1"/>
  <c r="J77" i="3"/>
  <c r="I77" i="3"/>
  <c r="H77" i="3" s="1"/>
  <c r="G77" i="3"/>
  <c r="G76" i="3" s="1"/>
  <c r="F77" i="3"/>
  <c r="E77" i="3"/>
  <c r="D77" i="3"/>
  <c r="D76" i="3" s="1"/>
  <c r="J76" i="3"/>
  <c r="I76" i="3"/>
  <c r="H76" i="3" s="1"/>
  <c r="F76" i="3"/>
  <c r="F75" i="3" s="1"/>
  <c r="E76" i="3"/>
  <c r="H74" i="3"/>
  <c r="C74" i="3"/>
  <c r="H73" i="3"/>
  <c r="C73" i="3"/>
  <c r="H72" i="3"/>
  <c r="C72" i="3"/>
  <c r="H71" i="3"/>
  <c r="C71" i="3"/>
  <c r="H70" i="3"/>
  <c r="C70" i="3"/>
  <c r="L69" i="3"/>
  <c r="K69" i="3"/>
  <c r="K67" i="3" s="1"/>
  <c r="J69" i="3"/>
  <c r="I69" i="3"/>
  <c r="G69" i="3"/>
  <c r="G67" i="3" s="1"/>
  <c r="F69" i="3"/>
  <c r="F67" i="3" s="1"/>
  <c r="F53" i="3" s="1"/>
  <c r="E69" i="3"/>
  <c r="E67" i="3" s="1"/>
  <c r="D69" i="3"/>
  <c r="C69" i="3"/>
  <c r="I68" i="3"/>
  <c r="H68" i="3"/>
  <c r="C68" i="3"/>
  <c r="L67" i="3"/>
  <c r="J67" i="3"/>
  <c r="D67" i="3"/>
  <c r="H66" i="3"/>
  <c r="C66" i="3"/>
  <c r="H65" i="3"/>
  <c r="C65" i="3"/>
  <c r="I64" i="3"/>
  <c r="H64" i="3" s="1"/>
  <c r="C64" i="3"/>
  <c r="H63" i="3"/>
  <c r="C63" i="3"/>
  <c r="H62" i="3"/>
  <c r="C62" i="3"/>
  <c r="H61" i="3"/>
  <c r="C61" i="3"/>
  <c r="H60" i="3"/>
  <c r="C60" i="3"/>
  <c r="H59" i="3"/>
  <c r="C59" i="3"/>
  <c r="L58" i="3"/>
  <c r="K58" i="3"/>
  <c r="J58" i="3"/>
  <c r="I58" i="3"/>
  <c r="G58" i="3"/>
  <c r="F58" i="3"/>
  <c r="E58" i="3"/>
  <c r="D58" i="3"/>
  <c r="C58" i="3"/>
  <c r="H57" i="3"/>
  <c r="C57" i="3"/>
  <c r="H56" i="3"/>
  <c r="C56" i="3"/>
  <c r="L55" i="3"/>
  <c r="K55" i="3"/>
  <c r="J55" i="3"/>
  <c r="I55" i="3"/>
  <c r="H55" i="3" s="1"/>
  <c r="G55" i="3"/>
  <c r="F55" i="3"/>
  <c r="E55" i="3"/>
  <c r="D55" i="3"/>
  <c r="D54" i="3" s="1"/>
  <c r="L54" i="3"/>
  <c r="K54" i="3"/>
  <c r="J54" i="3"/>
  <c r="G54" i="3"/>
  <c r="G53" i="3" s="1"/>
  <c r="F54" i="3"/>
  <c r="H47" i="3"/>
  <c r="C47" i="3"/>
  <c r="H46" i="3"/>
  <c r="C46" i="3"/>
  <c r="L45" i="3"/>
  <c r="H45" i="3"/>
  <c r="G45" i="3"/>
  <c r="C45" i="3" s="1"/>
  <c r="H44" i="3"/>
  <c r="C44" i="3"/>
  <c r="K43" i="3"/>
  <c r="J43" i="3"/>
  <c r="I43" i="3"/>
  <c r="F43" i="3"/>
  <c r="E43" i="3"/>
  <c r="D43" i="3"/>
  <c r="H42" i="3"/>
  <c r="C42" i="3"/>
  <c r="I41" i="3"/>
  <c r="H41" i="3" s="1"/>
  <c r="D41" i="3"/>
  <c r="C41" i="3"/>
  <c r="H40" i="3"/>
  <c r="C40" i="3"/>
  <c r="H39" i="3"/>
  <c r="C39" i="3"/>
  <c r="H38" i="3"/>
  <c r="C38" i="3"/>
  <c r="H37" i="3"/>
  <c r="C37" i="3"/>
  <c r="K36" i="3"/>
  <c r="H36" i="3" s="1"/>
  <c r="F36" i="3"/>
  <c r="C36" i="3"/>
  <c r="H35" i="3"/>
  <c r="C35" i="3"/>
  <c r="H34" i="3"/>
  <c r="C34" i="3"/>
  <c r="K33" i="3"/>
  <c r="H33" i="3" s="1"/>
  <c r="F33" i="3"/>
  <c r="C33" i="3"/>
  <c r="H32" i="3"/>
  <c r="C32" i="3"/>
  <c r="K31" i="3"/>
  <c r="H31" i="3"/>
  <c r="F31" i="3"/>
  <c r="C31" i="3" s="1"/>
  <c r="H30" i="3"/>
  <c r="C30" i="3"/>
  <c r="H29" i="3"/>
  <c r="C29" i="3"/>
  <c r="H28" i="3"/>
  <c r="C28" i="3"/>
  <c r="K27" i="3"/>
  <c r="H27" i="3" s="1"/>
  <c r="F27" i="3"/>
  <c r="C27" i="3"/>
  <c r="K26" i="3"/>
  <c r="H26" i="3" s="1"/>
  <c r="F26" i="3"/>
  <c r="C26" i="3"/>
  <c r="H25" i="3"/>
  <c r="C25" i="3"/>
  <c r="H23" i="3"/>
  <c r="C23" i="3"/>
  <c r="H22" i="3"/>
  <c r="C22" i="3"/>
  <c r="L21" i="3"/>
  <c r="L275" i="3" s="1"/>
  <c r="L274" i="3" s="1"/>
  <c r="K21" i="3"/>
  <c r="K275" i="3" s="1"/>
  <c r="K274" i="3" s="1"/>
  <c r="J21" i="3"/>
  <c r="J275" i="3" s="1"/>
  <c r="J274" i="3" s="1"/>
  <c r="I21" i="3"/>
  <c r="I275" i="3" s="1"/>
  <c r="I274" i="3" s="1"/>
  <c r="H21" i="3"/>
  <c r="H275" i="3" s="1"/>
  <c r="G21" i="3"/>
  <c r="G275" i="3" s="1"/>
  <c r="G274" i="3" s="1"/>
  <c r="F21" i="3"/>
  <c r="F275" i="3" s="1"/>
  <c r="F274" i="3" s="1"/>
  <c r="E21" i="3"/>
  <c r="D21" i="3"/>
  <c r="D275" i="3" s="1"/>
  <c r="D274" i="3" s="1"/>
  <c r="K20" i="3"/>
  <c r="G20" i="3"/>
  <c r="H284" i="2"/>
  <c r="C284" i="2"/>
  <c r="H283" i="2"/>
  <c r="C283" i="2"/>
  <c r="H282" i="2"/>
  <c r="C282" i="2"/>
  <c r="H281" i="2"/>
  <c r="C281" i="2"/>
  <c r="H280" i="2"/>
  <c r="C280" i="2"/>
  <c r="H279" i="2"/>
  <c r="C279" i="2"/>
  <c r="H278" i="2"/>
  <c r="C278" i="2"/>
  <c r="H277" i="2"/>
  <c r="C277" i="2"/>
  <c r="L276" i="2"/>
  <c r="K276" i="2"/>
  <c r="J276" i="2"/>
  <c r="I276" i="2"/>
  <c r="H276" i="2"/>
  <c r="G276" i="2"/>
  <c r="F276" i="2"/>
  <c r="E276" i="2"/>
  <c r="D276" i="2"/>
  <c r="C276" i="2"/>
  <c r="H271" i="2"/>
  <c r="C271" i="2"/>
  <c r="H270" i="2"/>
  <c r="C270" i="2"/>
  <c r="L269" i="2"/>
  <c r="K269" i="2"/>
  <c r="J269" i="2"/>
  <c r="I269" i="2"/>
  <c r="G269" i="2"/>
  <c r="F269" i="2"/>
  <c r="E269" i="2"/>
  <c r="D269" i="2"/>
  <c r="H268" i="2"/>
  <c r="C268" i="2"/>
  <c r="L267" i="2"/>
  <c r="K267" i="2"/>
  <c r="J267" i="2"/>
  <c r="I267" i="2"/>
  <c r="G267" i="2"/>
  <c r="F267" i="2"/>
  <c r="F266" i="2" s="1"/>
  <c r="F265" i="2" s="1"/>
  <c r="E267" i="2"/>
  <c r="D267" i="2"/>
  <c r="C267" i="2" s="1"/>
  <c r="L266" i="2"/>
  <c r="L265" i="2" s="1"/>
  <c r="K266" i="2"/>
  <c r="I266" i="2"/>
  <c r="G266" i="2"/>
  <c r="E266" i="2"/>
  <c r="D266" i="2"/>
  <c r="C266" i="2" s="1"/>
  <c r="K265" i="2"/>
  <c r="I265" i="2"/>
  <c r="G265" i="2"/>
  <c r="E265" i="2"/>
  <c r="H264" i="2"/>
  <c r="C264" i="2"/>
  <c r="L263" i="2"/>
  <c r="K263" i="2"/>
  <c r="J263" i="2"/>
  <c r="H263" i="2" s="1"/>
  <c r="I263" i="2"/>
  <c r="G263" i="2"/>
  <c r="F263" i="2"/>
  <c r="E263" i="2"/>
  <c r="D263" i="2"/>
  <c r="H262" i="2"/>
  <c r="C262" i="2"/>
  <c r="H261" i="2"/>
  <c r="C261" i="2"/>
  <c r="H260" i="2"/>
  <c r="C260" i="2"/>
  <c r="H259" i="2"/>
  <c r="C259" i="2"/>
  <c r="H258" i="2"/>
  <c r="C258" i="2"/>
  <c r="L257" i="2"/>
  <c r="K257" i="2"/>
  <c r="J257" i="2"/>
  <c r="H257" i="2" s="1"/>
  <c r="I257" i="2"/>
  <c r="G257" i="2"/>
  <c r="F257" i="2"/>
  <c r="E257" i="2"/>
  <c r="D257" i="2"/>
  <c r="H256" i="2"/>
  <c r="C256" i="2"/>
  <c r="H255" i="2"/>
  <c r="C255" i="2"/>
  <c r="H254" i="2"/>
  <c r="C254" i="2"/>
  <c r="L253" i="2"/>
  <c r="K253" i="2"/>
  <c r="J253" i="2"/>
  <c r="H253" i="2" s="1"/>
  <c r="I253" i="2"/>
  <c r="G253" i="2"/>
  <c r="F253" i="2"/>
  <c r="F252" i="2" s="1"/>
  <c r="E253" i="2"/>
  <c r="E252" i="2" s="1"/>
  <c r="E181" i="2" s="1"/>
  <c r="D253" i="2"/>
  <c r="L252" i="2"/>
  <c r="K252" i="2"/>
  <c r="I252" i="2"/>
  <c r="G252" i="2"/>
  <c r="D252" i="2"/>
  <c r="H251" i="2"/>
  <c r="C251" i="2"/>
  <c r="L250" i="2"/>
  <c r="K250" i="2"/>
  <c r="J250" i="2"/>
  <c r="H250" i="2" s="1"/>
  <c r="I250" i="2"/>
  <c r="G250" i="2"/>
  <c r="F250" i="2"/>
  <c r="E250" i="2"/>
  <c r="D250" i="2"/>
  <c r="C250" i="2" s="1"/>
  <c r="H249" i="2"/>
  <c r="C249" i="2"/>
  <c r="H248" i="2"/>
  <c r="C248" i="2"/>
  <c r="H247" i="2"/>
  <c r="C247" i="2"/>
  <c r="H246" i="2"/>
  <c r="C246" i="2"/>
  <c r="L245" i="2"/>
  <c r="K245" i="2"/>
  <c r="J245" i="2"/>
  <c r="I245" i="2"/>
  <c r="G245" i="2"/>
  <c r="F245" i="2"/>
  <c r="E245" i="2"/>
  <c r="D245" i="2"/>
  <c r="C245" i="2" s="1"/>
  <c r="H244" i="2"/>
  <c r="C244" i="2"/>
  <c r="H243" i="2"/>
  <c r="C243" i="2"/>
  <c r="H242" i="2"/>
  <c r="C242" i="2"/>
  <c r="L241" i="2"/>
  <c r="K241" i="2"/>
  <c r="J241" i="2"/>
  <c r="H241" i="2" s="1"/>
  <c r="I241" i="2"/>
  <c r="G241" i="2"/>
  <c r="F241" i="2"/>
  <c r="F240" i="2" s="1"/>
  <c r="E241" i="2"/>
  <c r="D241" i="2"/>
  <c r="L240" i="2"/>
  <c r="K240" i="2"/>
  <c r="I240" i="2"/>
  <c r="G240" i="2"/>
  <c r="E240" i="2"/>
  <c r="D240" i="2"/>
  <c r="C240" i="2" s="1"/>
  <c r="H239" i="2"/>
  <c r="C239" i="2"/>
  <c r="H238" i="2"/>
  <c r="C238" i="2"/>
  <c r="H237" i="2"/>
  <c r="C237" i="2"/>
  <c r="H236" i="2"/>
  <c r="C236" i="2"/>
  <c r="H235" i="2"/>
  <c r="C235" i="2"/>
  <c r="H234" i="2"/>
  <c r="C234" i="2"/>
  <c r="L233" i="2"/>
  <c r="K233" i="2"/>
  <c r="J233" i="2"/>
  <c r="I233" i="2"/>
  <c r="G233" i="2"/>
  <c r="F233" i="2"/>
  <c r="F232" i="2" s="1"/>
  <c r="E233" i="2"/>
  <c r="D233" i="2"/>
  <c r="C233" i="2" s="1"/>
  <c r="L232" i="2"/>
  <c r="K232" i="2"/>
  <c r="I232" i="2"/>
  <c r="G232" i="2"/>
  <c r="E232" i="2"/>
  <c r="D232" i="2"/>
  <c r="C232" i="2" s="1"/>
  <c r="H231" i="2"/>
  <c r="C231" i="2"/>
  <c r="H230" i="2"/>
  <c r="C230" i="2"/>
  <c r="H229" i="2"/>
  <c r="C229" i="2"/>
  <c r="H228" i="2"/>
  <c r="C228" i="2"/>
  <c r="L227" i="2"/>
  <c r="K227" i="2"/>
  <c r="J227" i="2"/>
  <c r="I227" i="2"/>
  <c r="G227" i="2"/>
  <c r="F227" i="2"/>
  <c r="E227" i="2"/>
  <c r="D227" i="2"/>
  <c r="C227" i="2" s="1"/>
  <c r="H226" i="2"/>
  <c r="C226" i="2"/>
  <c r="H225" i="2"/>
  <c r="C225" i="2"/>
  <c r="H224" i="2"/>
  <c r="C224" i="2"/>
  <c r="H223" i="2"/>
  <c r="C223" i="2"/>
  <c r="H222" i="2"/>
  <c r="C222" i="2"/>
  <c r="H221" i="2"/>
  <c r="C221" i="2"/>
  <c r="H220" i="2"/>
  <c r="C220" i="2"/>
  <c r="L219" i="2"/>
  <c r="K219" i="2"/>
  <c r="J219" i="2"/>
  <c r="H219" i="2" s="1"/>
  <c r="I219" i="2"/>
  <c r="G219" i="2"/>
  <c r="F219" i="2"/>
  <c r="E219" i="2"/>
  <c r="D219" i="2"/>
  <c r="H218" i="2"/>
  <c r="C218" i="2"/>
  <c r="H217" i="2"/>
  <c r="C217" i="2"/>
  <c r="L216" i="2"/>
  <c r="K216" i="2"/>
  <c r="J216" i="2"/>
  <c r="I216" i="2"/>
  <c r="H216" i="2" s="1"/>
  <c r="G216" i="2"/>
  <c r="F216" i="2"/>
  <c r="E216" i="2"/>
  <c r="D216" i="2"/>
  <c r="C216" i="2" s="1"/>
  <c r="H215" i="2"/>
  <c r="C215" i="2"/>
  <c r="L214" i="2"/>
  <c r="K214" i="2"/>
  <c r="J214" i="2"/>
  <c r="H214" i="2" s="1"/>
  <c r="I214" i="2"/>
  <c r="G214" i="2"/>
  <c r="F214" i="2"/>
  <c r="E214" i="2"/>
  <c r="D214" i="2"/>
  <c r="H213" i="2"/>
  <c r="C213" i="2"/>
  <c r="L212" i="2"/>
  <c r="L211" i="2" s="1"/>
  <c r="K212" i="2"/>
  <c r="I212" i="2"/>
  <c r="G212" i="2"/>
  <c r="E212" i="2"/>
  <c r="D212" i="2"/>
  <c r="K211" i="2"/>
  <c r="I211" i="2"/>
  <c r="G211" i="2"/>
  <c r="E211" i="2"/>
  <c r="H210" i="2"/>
  <c r="C210" i="2"/>
  <c r="H209" i="2"/>
  <c r="C209" i="2"/>
  <c r="L208" i="2"/>
  <c r="K208" i="2"/>
  <c r="J208" i="2"/>
  <c r="I208" i="2"/>
  <c r="H208" i="2" s="1"/>
  <c r="G208" i="2"/>
  <c r="F208" i="2"/>
  <c r="E208" i="2"/>
  <c r="D208" i="2"/>
  <c r="C208" i="2" s="1"/>
  <c r="H207" i="2"/>
  <c r="C207" i="2"/>
  <c r="H206" i="2"/>
  <c r="C206" i="2"/>
  <c r="H205" i="2"/>
  <c r="C205" i="2"/>
  <c r="H204" i="2"/>
  <c r="C204" i="2"/>
  <c r="H203" i="2"/>
  <c r="C203" i="2"/>
  <c r="H202" i="2"/>
  <c r="C202" i="2"/>
  <c r="H201" i="2"/>
  <c r="C201" i="2"/>
  <c r="H200" i="2"/>
  <c r="C200" i="2"/>
  <c r="L199" i="2"/>
  <c r="K199" i="2"/>
  <c r="J199" i="2"/>
  <c r="I199" i="2"/>
  <c r="G199" i="2"/>
  <c r="F199" i="2"/>
  <c r="E199" i="2"/>
  <c r="D199" i="2"/>
  <c r="C199" i="2" s="1"/>
  <c r="H198" i="2"/>
  <c r="C198" i="2"/>
  <c r="H197" i="2"/>
  <c r="C197" i="2"/>
  <c r="H196" i="2"/>
  <c r="C196" i="2"/>
  <c r="H195" i="2"/>
  <c r="C195" i="2"/>
  <c r="H194" i="2"/>
  <c r="C194" i="2"/>
  <c r="H193" i="2"/>
  <c r="C193" i="2"/>
  <c r="H192" i="2"/>
  <c r="C192" i="2"/>
  <c r="H191" i="2"/>
  <c r="C191" i="2"/>
  <c r="H190" i="2"/>
  <c r="C190" i="2"/>
  <c r="H189" i="2"/>
  <c r="C189" i="2"/>
  <c r="L188" i="2"/>
  <c r="L187" i="2" s="1"/>
  <c r="K188" i="2"/>
  <c r="J188" i="2"/>
  <c r="I188" i="2"/>
  <c r="H188" i="2"/>
  <c r="G188" i="2"/>
  <c r="F188" i="2"/>
  <c r="E188" i="2"/>
  <c r="D188" i="2"/>
  <c r="C188" i="2" s="1"/>
  <c r="K187" i="2"/>
  <c r="J187" i="2"/>
  <c r="H187" i="2" s="1"/>
  <c r="I187" i="2"/>
  <c r="G187" i="2"/>
  <c r="F187" i="2"/>
  <c r="E187" i="2"/>
  <c r="H186" i="2"/>
  <c r="C186" i="2"/>
  <c r="H185" i="2"/>
  <c r="C185" i="2"/>
  <c r="H184" i="2"/>
  <c r="C184" i="2"/>
  <c r="L183" i="2"/>
  <c r="K183" i="2"/>
  <c r="K182" i="2" s="1"/>
  <c r="K181" i="2" s="1"/>
  <c r="J183" i="2"/>
  <c r="I183" i="2"/>
  <c r="G183" i="2"/>
  <c r="F183" i="2"/>
  <c r="F182" i="2" s="1"/>
  <c r="E183" i="2"/>
  <c r="D183" i="2"/>
  <c r="I182" i="2"/>
  <c r="G182" i="2"/>
  <c r="E182" i="2"/>
  <c r="I181" i="2"/>
  <c r="G181" i="2"/>
  <c r="H180" i="2"/>
  <c r="C180" i="2"/>
  <c r="L179" i="2"/>
  <c r="K179" i="2"/>
  <c r="J179" i="2"/>
  <c r="I179" i="2"/>
  <c r="I178" i="2" s="1"/>
  <c r="I174" i="2" s="1"/>
  <c r="G179" i="2"/>
  <c r="F179" i="2"/>
  <c r="F178" i="2" s="1"/>
  <c r="E179" i="2"/>
  <c r="D179" i="2"/>
  <c r="C179" i="2" s="1"/>
  <c r="L178" i="2"/>
  <c r="K178" i="2"/>
  <c r="G178" i="2"/>
  <c r="E178" i="2"/>
  <c r="D178" i="2"/>
  <c r="C178" i="2" s="1"/>
  <c r="H177" i="2"/>
  <c r="C177" i="2"/>
  <c r="H176" i="2"/>
  <c r="C176" i="2"/>
  <c r="L175" i="2"/>
  <c r="K175" i="2"/>
  <c r="J175" i="2"/>
  <c r="H175" i="2" s="1"/>
  <c r="I175" i="2"/>
  <c r="G175" i="2"/>
  <c r="F175" i="2"/>
  <c r="F174" i="2" s="1"/>
  <c r="E175" i="2"/>
  <c r="E174" i="2" s="1"/>
  <c r="D175" i="2"/>
  <c r="C175" i="2" s="1"/>
  <c r="L174" i="2"/>
  <c r="K174" i="2"/>
  <c r="G174" i="2"/>
  <c r="D174" i="2"/>
  <c r="H173" i="2"/>
  <c r="C173" i="2"/>
  <c r="H172" i="2"/>
  <c r="C172" i="2"/>
  <c r="L171" i="2"/>
  <c r="K171" i="2"/>
  <c r="J171" i="2"/>
  <c r="I171" i="2"/>
  <c r="G171" i="2"/>
  <c r="F171" i="2"/>
  <c r="E171" i="2"/>
  <c r="D171" i="2"/>
  <c r="C171" i="2" s="1"/>
  <c r="H170" i="2"/>
  <c r="C170" i="2"/>
  <c r="H169" i="2"/>
  <c r="C169" i="2"/>
  <c r="H168" i="2"/>
  <c r="C168" i="2"/>
  <c r="H167" i="2"/>
  <c r="C167" i="2"/>
  <c r="L166" i="2"/>
  <c r="K166" i="2"/>
  <c r="J166" i="2"/>
  <c r="I166" i="2"/>
  <c r="H166" i="2" s="1"/>
  <c r="G166" i="2"/>
  <c r="F166" i="2"/>
  <c r="E166" i="2"/>
  <c r="D166" i="2"/>
  <c r="C166" i="2" s="1"/>
  <c r="H165" i="2"/>
  <c r="C165" i="2"/>
  <c r="H164" i="2"/>
  <c r="C164" i="2"/>
  <c r="H163" i="2"/>
  <c r="C163" i="2"/>
  <c r="L162" i="2"/>
  <c r="L161" i="2" s="1"/>
  <c r="L160" i="2" s="1"/>
  <c r="K162" i="2"/>
  <c r="J162" i="2"/>
  <c r="I162" i="2"/>
  <c r="H162" i="2"/>
  <c r="G162" i="2"/>
  <c r="F162" i="2"/>
  <c r="E162" i="2"/>
  <c r="D162" i="2"/>
  <c r="C162" i="2" s="1"/>
  <c r="K161" i="2"/>
  <c r="K160" i="2" s="1"/>
  <c r="J161" i="2"/>
  <c r="J160" i="2" s="1"/>
  <c r="I161" i="2"/>
  <c r="G161" i="2"/>
  <c r="F161" i="2"/>
  <c r="F160" i="2" s="1"/>
  <c r="E161" i="2"/>
  <c r="I160" i="2"/>
  <c r="G160" i="2"/>
  <c r="E160" i="2"/>
  <c r="H159" i="2"/>
  <c r="C159" i="2"/>
  <c r="H158" i="2"/>
  <c r="C158" i="2"/>
  <c r="H157" i="2"/>
  <c r="C157" i="2"/>
  <c r="H156" i="2"/>
  <c r="C156" i="2"/>
  <c r="H155" i="2"/>
  <c r="C155" i="2"/>
  <c r="H154" i="2"/>
  <c r="C154" i="2"/>
  <c r="L153" i="2"/>
  <c r="K153" i="2"/>
  <c r="J153" i="2"/>
  <c r="H153" i="2" s="1"/>
  <c r="I153" i="2"/>
  <c r="I152" i="2" s="1"/>
  <c r="G153" i="2"/>
  <c r="F153" i="2"/>
  <c r="F152" i="2" s="1"/>
  <c r="E153" i="2"/>
  <c r="E152" i="2" s="1"/>
  <c r="D153" i="2"/>
  <c r="L152" i="2"/>
  <c r="K152" i="2"/>
  <c r="G152" i="2"/>
  <c r="D152" i="2"/>
  <c r="H151" i="2"/>
  <c r="C151" i="2"/>
  <c r="H150" i="2"/>
  <c r="C150" i="2"/>
  <c r="H149" i="2"/>
  <c r="C149" i="2"/>
  <c r="H148" i="2"/>
  <c r="C148" i="2"/>
  <c r="L147" i="2"/>
  <c r="K147" i="2"/>
  <c r="J147" i="2"/>
  <c r="I147" i="2"/>
  <c r="G147" i="2"/>
  <c r="F147" i="2"/>
  <c r="E147" i="2"/>
  <c r="D147" i="2"/>
  <c r="H146" i="2"/>
  <c r="C146" i="2"/>
  <c r="H145" i="2"/>
  <c r="C145" i="2"/>
  <c r="H144" i="2"/>
  <c r="C144" i="2"/>
  <c r="H143" i="2"/>
  <c r="C143" i="2"/>
  <c r="H142" i="2"/>
  <c r="C142" i="2"/>
  <c r="H141" i="2"/>
  <c r="C141" i="2"/>
  <c r="H140" i="2"/>
  <c r="C140" i="2"/>
  <c r="H139" i="2"/>
  <c r="C139" i="2"/>
  <c r="L138" i="2"/>
  <c r="K138" i="2"/>
  <c r="J138" i="2"/>
  <c r="I138" i="2"/>
  <c r="H138" i="2" s="1"/>
  <c r="G138" i="2"/>
  <c r="F138" i="2"/>
  <c r="E138" i="2"/>
  <c r="D138" i="2"/>
  <c r="H137" i="2"/>
  <c r="C137" i="2"/>
  <c r="I136" i="2"/>
  <c r="H136" i="2" s="1"/>
  <c r="F136" i="2"/>
  <c r="D136" i="2"/>
  <c r="C136" i="2"/>
  <c r="H135" i="2"/>
  <c r="C135" i="2"/>
  <c r="L134" i="2"/>
  <c r="K134" i="2"/>
  <c r="J134" i="2"/>
  <c r="G134" i="2"/>
  <c r="F134" i="2"/>
  <c r="E134" i="2"/>
  <c r="D134" i="2"/>
  <c r="C134" i="2" s="1"/>
  <c r="H133" i="2"/>
  <c r="C133" i="2"/>
  <c r="H132" i="2"/>
  <c r="C132" i="2"/>
  <c r="L131" i="2"/>
  <c r="K131" i="2"/>
  <c r="J131" i="2"/>
  <c r="I131" i="2"/>
  <c r="G131" i="2"/>
  <c r="F131" i="2"/>
  <c r="E131" i="2"/>
  <c r="D131" i="2"/>
  <c r="H130" i="2"/>
  <c r="C130" i="2"/>
  <c r="H129" i="2"/>
  <c r="C129" i="2"/>
  <c r="H128" i="2"/>
  <c r="C128" i="2"/>
  <c r="H127" i="2"/>
  <c r="C127" i="2"/>
  <c r="L126" i="2"/>
  <c r="K126" i="2"/>
  <c r="J126" i="2"/>
  <c r="I126" i="2"/>
  <c r="G126" i="2"/>
  <c r="F126" i="2"/>
  <c r="C126" i="2" s="1"/>
  <c r="E126" i="2"/>
  <c r="D126" i="2"/>
  <c r="H125" i="2"/>
  <c r="C125" i="2"/>
  <c r="H124" i="2"/>
  <c r="C124" i="2"/>
  <c r="H123" i="2"/>
  <c r="C123" i="2"/>
  <c r="H122" i="2"/>
  <c r="C122" i="2"/>
  <c r="L121" i="2"/>
  <c r="L120" i="2" s="1"/>
  <c r="K121" i="2"/>
  <c r="J121" i="2"/>
  <c r="I121" i="2"/>
  <c r="G121" i="2"/>
  <c r="G120" i="2" s="1"/>
  <c r="F121" i="2"/>
  <c r="E121" i="2"/>
  <c r="E120" i="2" s="1"/>
  <c r="D121" i="2"/>
  <c r="K120" i="2"/>
  <c r="H119" i="2"/>
  <c r="C119" i="2"/>
  <c r="H118" i="2"/>
  <c r="C118" i="2"/>
  <c r="H117" i="2"/>
  <c r="C117" i="2"/>
  <c r="H116" i="2"/>
  <c r="C116" i="2"/>
  <c r="H115" i="2"/>
  <c r="C115" i="2"/>
  <c r="L114" i="2"/>
  <c r="K114" i="2"/>
  <c r="J114" i="2"/>
  <c r="I114" i="2"/>
  <c r="G114" i="2"/>
  <c r="F114" i="2"/>
  <c r="E114" i="2"/>
  <c r="D114" i="2"/>
  <c r="C114" i="2"/>
  <c r="H113" i="2"/>
  <c r="C113" i="2"/>
  <c r="H112" i="2"/>
  <c r="C112" i="2"/>
  <c r="H111" i="2"/>
  <c r="C111" i="2"/>
  <c r="H110" i="2"/>
  <c r="C110" i="2"/>
  <c r="H109" i="2"/>
  <c r="C109" i="2"/>
  <c r="L108" i="2"/>
  <c r="K108" i="2"/>
  <c r="J108" i="2"/>
  <c r="I108" i="2"/>
  <c r="G108" i="2"/>
  <c r="F108" i="2"/>
  <c r="C108" i="2" s="1"/>
  <c r="E108" i="2"/>
  <c r="D108" i="2"/>
  <c r="H107" i="2"/>
  <c r="C107" i="2"/>
  <c r="H106" i="2"/>
  <c r="C106" i="2"/>
  <c r="H105" i="2"/>
  <c r="C105" i="2"/>
  <c r="H104" i="2"/>
  <c r="C104" i="2"/>
  <c r="H103" i="2"/>
  <c r="C103" i="2"/>
  <c r="H102" i="2"/>
  <c r="C102" i="2"/>
  <c r="H101" i="2"/>
  <c r="C101" i="2"/>
  <c r="H100" i="2"/>
  <c r="C100" i="2"/>
  <c r="L99" i="2"/>
  <c r="K99" i="2"/>
  <c r="J99" i="2"/>
  <c r="I99" i="2"/>
  <c r="G99" i="2"/>
  <c r="F99" i="2"/>
  <c r="E99" i="2"/>
  <c r="D99" i="2"/>
  <c r="H98" i="2"/>
  <c r="C98" i="2"/>
  <c r="H97" i="2"/>
  <c r="C97" i="2"/>
  <c r="H96" i="2"/>
  <c r="C96" i="2"/>
  <c r="H95" i="2"/>
  <c r="C95" i="2"/>
  <c r="H94" i="2"/>
  <c r="C94" i="2"/>
  <c r="H93" i="2"/>
  <c r="C93" i="2"/>
  <c r="H92" i="2"/>
  <c r="C92" i="2"/>
  <c r="L91" i="2"/>
  <c r="K91" i="2"/>
  <c r="J91" i="2"/>
  <c r="I91" i="2"/>
  <c r="G91" i="2"/>
  <c r="F91" i="2"/>
  <c r="E91" i="2"/>
  <c r="D91" i="2"/>
  <c r="H90" i="2"/>
  <c r="C90" i="2"/>
  <c r="H89" i="2"/>
  <c r="C89" i="2"/>
  <c r="K88" i="2"/>
  <c r="H88" i="2"/>
  <c r="C88" i="2"/>
  <c r="K87" i="2"/>
  <c r="H87" i="2" s="1"/>
  <c r="C87" i="2"/>
  <c r="K86" i="2"/>
  <c r="H86" i="2" s="1"/>
  <c r="C86" i="2"/>
  <c r="L85" i="2"/>
  <c r="K85" i="2"/>
  <c r="J85" i="2"/>
  <c r="J83" i="2" s="1"/>
  <c r="I85" i="2"/>
  <c r="H85" i="2" s="1"/>
  <c r="G85" i="2"/>
  <c r="F85" i="2"/>
  <c r="E85" i="2"/>
  <c r="D85" i="2"/>
  <c r="H84" i="2"/>
  <c r="C84" i="2"/>
  <c r="L83" i="2"/>
  <c r="F83" i="2"/>
  <c r="D83" i="2"/>
  <c r="H82" i="2"/>
  <c r="C82" i="2"/>
  <c r="H81" i="2"/>
  <c r="C81" i="2"/>
  <c r="L80" i="2"/>
  <c r="K80" i="2"/>
  <c r="J80" i="2"/>
  <c r="I80" i="2"/>
  <c r="G80" i="2"/>
  <c r="F80" i="2"/>
  <c r="E80" i="2"/>
  <c r="D80" i="2"/>
  <c r="H79" i="2"/>
  <c r="C79" i="2"/>
  <c r="H78" i="2"/>
  <c r="C78" i="2"/>
  <c r="L77" i="2"/>
  <c r="L76" i="2" s="1"/>
  <c r="L75" i="2" s="1"/>
  <c r="K77" i="2"/>
  <c r="K76" i="2" s="1"/>
  <c r="J77" i="2"/>
  <c r="J76" i="2" s="1"/>
  <c r="I77" i="2"/>
  <c r="I76" i="2" s="1"/>
  <c r="H77" i="2"/>
  <c r="G77" i="2"/>
  <c r="F77" i="2"/>
  <c r="E77" i="2"/>
  <c r="D77" i="2"/>
  <c r="C77" i="2" s="1"/>
  <c r="F76" i="2"/>
  <c r="E76" i="2"/>
  <c r="H74" i="2"/>
  <c r="C74" i="2"/>
  <c r="H73" i="2"/>
  <c r="C73" i="2"/>
  <c r="H72" i="2"/>
  <c r="C72" i="2"/>
  <c r="H71" i="2"/>
  <c r="C71" i="2"/>
  <c r="H70" i="2"/>
  <c r="C70" i="2"/>
  <c r="L69" i="2"/>
  <c r="L67" i="2" s="1"/>
  <c r="K69" i="2"/>
  <c r="K67" i="2" s="1"/>
  <c r="J69" i="2"/>
  <c r="J67" i="2" s="1"/>
  <c r="I69" i="2"/>
  <c r="G69" i="2"/>
  <c r="F69" i="2"/>
  <c r="F67" i="2" s="1"/>
  <c r="E69" i="2"/>
  <c r="D69" i="2"/>
  <c r="I68" i="2"/>
  <c r="H68" i="2" s="1"/>
  <c r="C68" i="2"/>
  <c r="I67" i="2"/>
  <c r="G67" i="2"/>
  <c r="E67" i="2"/>
  <c r="H66" i="2"/>
  <c r="C66" i="2"/>
  <c r="H65" i="2"/>
  <c r="C65" i="2"/>
  <c r="I64" i="2"/>
  <c r="H64" i="2"/>
  <c r="C64" i="2"/>
  <c r="H63" i="2"/>
  <c r="C63" i="2"/>
  <c r="H62" i="2"/>
  <c r="C62" i="2"/>
  <c r="H61" i="2"/>
  <c r="C61" i="2"/>
  <c r="H60" i="2"/>
  <c r="C60" i="2"/>
  <c r="H59" i="2"/>
  <c r="C59" i="2"/>
  <c r="L58" i="2"/>
  <c r="K58" i="2"/>
  <c r="H58" i="2" s="1"/>
  <c r="J58" i="2"/>
  <c r="I58" i="2"/>
  <c r="G58" i="2"/>
  <c r="F58" i="2"/>
  <c r="E58" i="2"/>
  <c r="D58" i="2"/>
  <c r="H57" i="2"/>
  <c r="C57" i="2"/>
  <c r="H56" i="2"/>
  <c r="C56" i="2"/>
  <c r="L55" i="2"/>
  <c r="K55" i="2"/>
  <c r="J55" i="2"/>
  <c r="I55" i="2"/>
  <c r="I54" i="2" s="1"/>
  <c r="G55" i="2"/>
  <c r="G54" i="2" s="1"/>
  <c r="G53" i="2" s="1"/>
  <c r="F55" i="2"/>
  <c r="F54" i="2" s="1"/>
  <c r="F53" i="2" s="1"/>
  <c r="E55" i="2"/>
  <c r="E54" i="2" s="1"/>
  <c r="E53" i="2" s="1"/>
  <c r="D55" i="2"/>
  <c r="C55" i="2" s="1"/>
  <c r="L54" i="2"/>
  <c r="L53" i="2" s="1"/>
  <c r="L52" i="2" s="1"/>
  <c r="K54" i="2"/>
  <c r="D54" i="2"/>
  <c r="H47" i="2"/>
  <c r="C47" i="2"/>
  <c r="H46" i="2"/>
  <c r="C46" i="2"/>
  <c r="L45" i="2"/>
  <c r="G45" i="2"/>
  <c r="C45" i="2" s="1"/>
  <c r="H44" i="2"/>
  <c r="C44" i="2"/>
  <c r="K43" i="2"/>
  <c r="J43" i="2"/>
  <c r="I43" i="2"/>
  <c r="F43" i="2"/>
  <c r="E43" i="2"/>
  <c r="D43" i="2"/>
  <c r="H42" i="2"/>
  <c r="C42" i="2"/>
  <c r="I41" i="2"/>
  <c r="H41" i="2" s="1"/>
  <c r="D41" i="2"/>
  <c r="C41" i="2" s="1"/>
  <c r="H40" i="2"/>
  <c r="C40" i="2"/>
  <c r="H39" i="2"/>
  <c r="C39" i="2"/>
  <c r="H38" i="2"/>
  <c r="C38" i="2"/>
  <c r="H37" i="2"/>
  <c r="C37" i="2"/>
  <c r="K36" i="2"/>
  <c r="H36" i="2" s="1"/>
  <c r="F36" i="2"/>
  <c r="C36" i="2" s="1"/>
  <c r="H35" i="2"/>
  <c r="C35" i="2"/>
  <c r="H34" i="2"/>
  <c r="C34" i="2"/>
  <c r="K33" i="2"/>
  <c r="H33" i="2" s="1"/>
  <c r="F33" i="2"/>
  <c r="C33" i="2" s="1"/>
  <c r="H32" i="2"/>
  <c r="C32" i="2"/>
  <c r="K31" i="2"/>
  <c r="H31" i="2" s="1"/>
  <c r="F31" i="2"/>
  <c r="C31" i="2" s="1"/>
  <c r="H30" i="2"/>
  <c r="C30" i="2"/>
  <c r="H29" i="2"/>
  <c r="C29" i="2"/>
  <c r="H28" i="2"/>
  <c r="C28" i="2"/>
  <c r="K27" i="2"/>
  <c r="H27" i="2" s="1"/>
  <c r="F27" i="2"/>
  <c r="C27" i="2" s="1"/>
  <c r="H25" i="2"/>
  <c r="C25" i="2"/>
  <c r="C24" i="2"/>
  <c r="H23" i="2"/>
  <c r="C23" i="2"/>
  <c r="H22" i="2"/>
  <c r="C22" i="2"/>
  <c r="L21" i="2"/>
  <c r="L275" i="2" s="1"/>
  <c r="L274" i="2" s="1"/>
  <c r="K21" i="2"/>
  <c r="K275" i="2" s="1"/>
  <c r="K274" i="2" s="1"/>
  <c r="J21" i="2"/>
  <c r="I21" i="2"/>
  <c r="I275" i="2" s="1"/>
  <c r="I274" i="2" s="1"/>
  <c r="H21" i="2"/>
  <c r="G21" i="2"/>
  <c r="G275" i="2" s="1"/>
  <c r="G274" i="2" s="1"/>
  <c r="F21" i="2"/>
  <c r="E21" i="2"/>
  <c r="E275" i="2" s="1"/>
  <c r="E274" i="2" s="1"/>
  <c r="D21" i="2"/>
  <c r="C21" i="2" s="1"/>
  <c r="E20" i="2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L276" i="1"/>
  <c r="K276" i="1"/>
  <c r="J276" i="1"/>
  <c r="I276" i="1"/>
  <c r="H276" i="1"/>
  <c r="G276" i="1"/>
  <c r="F276" i="1"/>
  <c r="E276" i="1"/>
  <c r="D276" i="1"/>
  <c r="C276" i="1"/>
  <c r="H271" i="1"/>
  <c r="C271" i="1"/>
  <c r="H270" i="1"/>
  <c r="C270" i="1"/>
  <c r="L269" i="1"/>
  <c r="K269" i="1"/>
  <c r="J269" i="1"/>
  <c r="I269" i="1"/>
  <c r="G269" i="1"/>
  <c r="F269" i="1"/>
  <c r="E269" i="1"/>
  <c r="D269" i="1"/>
  <c r="C269" i="1" s="1"/>
  <c r="H268" i="1"/>
  <c r="C268" i="1"/>
  <c r="L267" i="1"/>
  <c r="K267" i="1"/>
  <c r="J267" i="1"/>
  <c r="I267" i="1"/>
  <c r="I266" i="1" s="1"/>
  <c r="G267" i="1"/>
  <c r="F267" i="1"/>
  <c r="F266" i="1" s="1"/>
  <c r="F265" i="1" s="1"/>
  <c r="E267" i="1"/>
  <c r="E266" i="1" s="1"/>
  <c r="E265" i="1" s="1"/>
  <c r="D267" i="1"/>
  <c r="C267" i="1" s="1"/>
  <c r="L266" i="1"/>
  <c r="L265" i="1" s="1"/>
  <c r="K266" i="1"/>
  <c r="K265" i="1" s="1"/>
  <c r="G266" i="1"/>
  <c r="G265" i="1" s="1"/>
  <c r="D266" i="1"/>
  <c r="H264" i="1"/>
  <c r="C264" i="1"/>
  <c r="L263" i="1"/>
  <c r="K263" i="1"/>
  <c r="J263" i="1"/>
  <c r="I263" i="1"/>
  <c r="G263" i="1"/>
  <c r="F263" i="1"/>
  <c r="E263" i="1"/>
  <c r="D263" i="1"/>
  <c r="H262" i="1"/>
  <c r="C262" i="1"/>
  <c r="H261" i="1"/>
  <c r="C261" i="1"/>
  <c r="H260" i="1"/>
  <c r="C260" i="1"/>
  <c r="H259" i="1"/>
  <c r="C259" i="1"/>
  <c r="H258" i="1"/>
  <c r="C258" i="1"/>
  <c r="L257" i="1"/>
  <c r="K257" i="1"/>
  <c r="J257" i="1"/>
  <c r="I257" i="1"/>
  <c r="G257" i="1"/>
  <c r="F257" i="1"/>
  <c r="E257" i="1"/>
  <c r="D257" i="1"/>
  <c r="C257" i="1" s="1"/>
  <c r="H256" i="1"/>
  <c r="C256" i="1"/>
  <c r="H255" i="1"/>
  <c r="C255" i="1"/>
  <c r="H254" i="1"/>
  <c r="C254" i="1"/>
  <c r="L253" i="1"/>
  <c r="K253" i="1"/>
  <c r="J253" i="1"/>
  <c r="I253" i="1"/>
  <c r="I252" i="1" s="1"/>
  <c r="G253" i="1"/>
  <c r="F253" i="1"/>
  <c r="F252" i="1" s="1"/>
  <c r="E253" i="1"/>
  <c r="E252" i="1" s="1"/>
  <c r="D253" i="1"/>
  <c r="C253" i="1" s="1"/>
  <c r="L252" i="1"/>
  <c r="K252" i="1"/>
  <c r="G252" i="1"/>
  <c r="D252" i="1"/>
  <c r="H251" i="1"/>
  <c r="C251" i="1"/>
  <c r="L250" i="1"/>
  <c r="K250" i="1"/>
  <c r="J250" i="1"/>
  <c r="I250" i="1"/>
  <c r="H250" i="1"/>
  <c r="G250" i="1"/>
  <c r="F250" i="1"/>
  <c r="E250" i="1"/>
  <c r="D250" i="1"/>
  <c r="C250" i="1" s="1"/>
  <c r="H249" i="1"/>
  <c r="C249" i="1"/>
  <c r="H248" i="1"/>
  <c r="C248" i="1"/>
  <c r="H247" i="1"/>
  <c r="C247" i="1"/>
  <c r="H246" i="1"/>
  <c r="C246" i="1"/>
  <c r="L245" i="1"/>
  <c r="K245" i="1"/>
  <c r="J245" i="1"/>
  <c r="I245" i="1"/>
  <c r="G245" i="1"/>
  <c r="F245" i="1"/>
  <c r="E245" i="1"/>
  <c r="D245" i="1"/>
  <c r="H244" i="1"/>
  <c r="C244" i="1"/>
  <c r="H243" i="1"/>
  <c r="C243" i="1"/>
  <c r="H242" i="1"/>
  <c r="C242" i="1"/>
  <c r="L241" i="1"/>
  <c r="K241" i="1"/>
  <c r="J241" i="1"/>
  <c r="I241" i="1"/>
  <c r="I240" i="1" s="1"/>
  <c r="G241" i="1"/>
  <c r="F241" i="1"/>
  <c r="F240" i="1" s="1"/>
  <c r="E241" i="1"/>
  <c r="E240" i="1" s="1"/>
  <c r="D241" i="1"/>
  <c r="C241" i="1" s="1"/>
  <c r="L240" i="1"/>
  <c r="K240" i="1"/>
  <c r="G240" i="1"/>
  <c r="D240" i="1"/>
  <c r="C240" i="1" s="1"/>
  <c r="H239" i="1"/>
  <c r="C239" i="1"/>
  <c r="H238" i="1"/>
  <c r="C238" i="1"/>
  <c r="H237" i="1"/>
  <c r="C237" i="1"/>
  <c r="H236" i="1"/>
  <c r="C236" i="1"/>
  <c r="H235" i="1"/>
  <c r="C235" i="1"/>
  <c r="H234" i="1"/>
  <c r="C234" i="1"/>
  <c r="L233" i="1"/>
  <c r="K233" i="1"/>
  <c r="J233" i="1"/>
  <c r="H233" i="1" s="1"/>
  <c r="I233" i="1"/>
  <c r="I232" i="1" s="1"/>
  <c r="G233" i="1"/>
  <c r="F233" i="1"/>
  <c r="F232" i="1" s="1"/>
  <c r="E233" i="1"/>
  <c r="E232" i="1" s="1"/>
  <c r="D233" i="1"/>
  <c r="C233" i="1" s="1"/>
  <c r="L232" i="1"/>
  <c r="K232" i="1"/>
  <c r="G232" i="1"/>
  <c r="D232" i="1"/>
  <c r="C232" i="1" s="1"/>
  <c r="H231" i="1"/>
  <c r="C231" i="1"/>
  <c r="H230" i="1"/>
  <c r="C230" i="1"/>
  <c r="H229" i="1"/>
  <c r="C229" i="1"/>
  <c r="H228" i="1"/>
  <c r="C228" i="1"/>
  <c r="L227" i="1"/>
  <c r="K227" i="1"/>
  <c r="J227" i="1"/>
  <c r="I227" i="1"/>
  <c r="G227" i="1"/>
  <c r="F227" i="1"/>
  <c r="E227" i="1"/>
  <c r="D227" i="1"/>
  <c r="C227" i="1" s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L219" i="1"/>
  <c r="K219" i="1"/>
  <c r="J219" i="1"/>
  <c r="H219" i="1" s="1"/>
  <c r="I219" i="1"/>
  <c r="G219" i="1"/>
  <c r="F219" i="1"/>
  <c r="E219" i="1"/>
  <c r="D219" i="1"/>
  <c r="C219" i="1" s="1"/>
  <c r="H218" i="1"/>
  <c r="C218" i="1"/>
  <c r="H217" i="1"/>
  <c r="C217" i="1"/>
  <c r="L216" i="1"/>
  <c r="K216" i="1"/>
  <c r="J216" i="1"/>
  <c r="I216" i="1"/>
  <c r="H216" i="1" s="1"/>
  <c r="G216" i="1"/>
  <c r="F216" i="1"/>
  <c r="E216" i="1"/>
  <c r="D216" i="1"/>
  <c r="H215" i="1"/>
  <c r="C215" i="1"/>
  <c r="L214" i="1"/>
  <c r="K214" i="1"/>
  <c r="J214" i="1"/>
  <c r="I214" i="1"/>
  <c r="H214" i="1"/>
  <c r="G214" i="1"/>
  <c r="F214" i="1"/>
  <c r="E214" i="1"/>
  <c r="D214" i="1"/>
  <c r="C214" i="1" s="1"/>
  <c r="H213" i="1"/>
  <c r="C213" i="1"/>
  <c r="L212" i="1"/>
  <c r="L211" i="1" s="1"/>
  <c r="K212" i="1"/>
  <c r="K211" i="1" s="1"/>
  <c r="G212" i="1"/>
  <c r="G211" i="1" s="1"/>
  <c r="D212" i="1"/>
  <c r="H210" i="1"/>
  <c r="C210" i="1"/>
  <c r="H209" i="1"/>
  <c r="C209" i="1"/>
  <c r="L208" i="1"/>
  <c r="K208" i="1"/>
  <c r="H208" i="1" s="1"/>
  <c r="J208" i="1"/>
  <c r="I208" i="1"/>
  <c r="G208" i="1"/>
  <c r="F208" i="1"/>
  <c r="E208" i="1"/>
  <c r="D208" i="1"/>
  <c r="C208" i="1" s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L199" i="1"/>
  <c r="K199" i="1"/>
  <c r="J199" i="1"/>
  <c r="I199" i="1"/>
  <c r="G199" i="1"/>
  <c r="F199" i="1"/>
  <c r="E199" i="1"/>
  <c r="D199" i="1"/>
  <c r="C199" i="1" s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L188" i="1"/>
  <c r="L187" i="1" s="1"/>
  <c r="K188" i="1"/>
  <c r="K187" i="1" s="1"/>
  <c r="J188" i="1"/>
  <c r="I188" i="1"/>
  <c r="I187" i="1" s="1"/>
  <c r="H188" i="1"/>
  <c r="G188" i="1"/>
  <c r="G187" i="1" s="1"/>
  <c r="F188" i="1"/>
  <c r="E188" i="1"/>
  <c r="D188" i="1"/>
  <c r="C188" i="1" s="1"/>
  <c r="J187" i="1"/>
  <c r="F187" i="1"/>
  <c r="E187" i="1"/>
  <c r="H186" i="1"/>
  <c r="C186" i="1"/>
  <c r="H185" i="1"/>
  <c r="C185" i="1"/>
  <c r="H184" i="1"/>
  <c r="C184" i="1"/>
  <c r="L183" i="1"/>
  <c r="K183" i="1"/>
  <c r="J183" i="1"/>
  <c r="J182" i="1" s="1"/>
  <c r="I183" i="1"/>
  <c r="G183" i="1"/>
  <c r="F183" i="1"/>
  <c r="F182" i="1" s="1"/>
  <c r="E183" i="1"/>
  <c r="E182" i="1" s="1"/>
  <c r="D183" i="1"/>
  <c r="H180" i="1"/>
  <c r="C180" i="1"/>
  <c r="L179" i="1"/>
  <c r="K179" i="1"/>
  <c r="J179" i="1"/>
  <c r="J178" i="1" s="1"/>
  <c r="I179" i="1"/>
  <c r="H179" i="1" s="1"/>
  <c r="G179" i="1"/>
  <c r="G178" i="1" s="1"/>
  <c r="F179" i="1"/>
  <c r="F178" i="1" s="1"/>
  <c r="E179" i="1"/>
  <c r="E178" i="1" s="1"/>
  <c r="D179" i="1"/>
  <c r="C179" i="1" s="1"/>
  <c r="L178" i="1"/>
  <c r="K178" i="1"/>
  <c r="D178" i="1"/>
  <c r="H177" i="1"/>
  <c r="C177" i="1"/>
  <c r="H176" i="1"/>
  <c r="C176" i="1"/>
  <c r="L175" i="1"/>
  <c r="K175" i="1"/>
  <c r="J175" i="1"/>
  <c r="J174" i="1" s="1"/>
  <c r="I175" i="1"/>
  <c r="H175" i="1" s="1"/>
  <c r="G175" i="1"/>
  <c r="F175" i="1"/>
  <c r="F174" i="1" s="1"/>
  <c r="E175" i="1"/>
  <c r="E174" i="1" s="1"/>
  <c r="D175" i="1"/>
  <c r="C175" i="1" s="1"/>
  <c r="L174" i="1"/>
  <c r="K174" i="1"/>
  <c r="D174" i="1"/>
  <c r="H173" i="1"/>
  <c r="C173" i="1"/>
  <c r="H172" i="1"/>
  <c r="C172" i="1"/>
  <c r="L171" i="1"/>
  <c r="K171" i="1"/>
  <c r="J171" i="1"/>
  <c r="I171" i="1"/>
  <c r="H171" i="1" s="1"/>
  <c r="G171" i="1"/>
  <c r="F171" i="1"/>
  <c r="E171" i="1"/>
  <c r="D171" i="1"/>
  <c r="C171" i="1" s="1"/>
  <c r="H170" i="1"/>
  <c r="C170" i="1"/>
  <c r="H169" i="1"/>
  <c r="C169" i="1"/>
  <c r="H168" i="1"/>
  <c r="C168" i="1"/>
  <c r="H167" i="1"/>
  <c r="C167" i="1"/>
  <c r="L166" i="1"/>
  <c r="K166" i="1"/>
  <c r="J166" i="1"/>
  <c r="I166" i="1"/>
  <c r="H166" i="1" s="1"/>
  <c r="G166" i="1"/>
  <c r="F166" i="1"/>
  <c r="E166" i="1"/>
  <c r="D166" i="1"/>
  <c r="H165" i="1"/>
  <c r="C165" i="1"/>
  <c r="H164" i="1"/>
  <c r="C164" i="1"/>
  <c r="H163" i="1"/>
  <c r="C163" i="1"/>
  <c r="L162" i="1"/>
  <c r="L161" i="1" s="1"/>
  <c r="L160" i="1" s="1"/>
  <c r="K162" i="1"/>
  <c r="K161" i="1" s="1"/>
  <c r="K160" i="1" s="1"/>
  <c r="J162" i="1"/>
  <c r="I162" i="1"/>
  <c r="H162" i="1"/>
  <c r="G162" i="1"/>
  <c r="G161" i="1" s="1"/>
  <c r="G160" i="1" s="1"/>
  <c r="F162" i="1"/>
  <c r="E162" i="1"/>
  <c r="D162" i="1"/>
  <c r="C162" i="1" s="1"/>
  <c r="J161" i="1"/>
  <c r="H161" i="1" s="1"/>
  <c r="I161" i="1"/>
  <c r="I160" i="1" s="1"/>
  <c r="F161" i="1"/>
  <c r="F160" i="1" s="1"/>
  <c r="E161" i="1"/>
  <c r="E160" i="1" s="1"/>
  <c r="H159" i="1"/>
  <c r="C159" i="1"/>
  <c r="H158" i="1"/>
  <c r="C158" i="1"/>
  <c r="H157" i="1"/>
  <c r="C157" i="1"/>
  <c r="H156" i="1"/>
  <c r="C156" i="1"/>
  <c r="H155" i="1"/>
  <c r="C155" i="1"/>
  <c r="H154" i="1"/>
  <c r="C154" i="1"/>
  <c r="L153" i="1"/>
  <c r="K153" i="1"/>
  <c r="J153" i="1"/>
  <c r="I153" i="1"/>
  <c r="I152" i="1" s="1"/>
  <c r="G153" i="1"/>
  <c r="G152" i="1" s="1"/>
  <c r="F153" i="1"/>
  <c r="F152" i="1" s="1"/>
  <c r="E153" i="1"/>
  <c r="E152" i="1" s="1"/>
  <c r="D153" i="1"/>
  <c r="C153" i="1" s="1"/>
  <c r="L152" i="1"/>
  <c r="K152" i="1"/>
  <c r="D152" i="1"/>
  <c r="H151" i="1"/>
  <c r="C151" i="1"/>
  <c r="H150" i="1"/>
  <c r="C150" i="1"/>
  <c r="H149" i="1"/>
  <c r="C149" i="1"/>
  <c r="H148" i="1"/>
  <c r="C148" i="1"/>
  <c r="L147" i="1"/>
  <c r="K147" i="1"/>
  <c r="J147" i="1"/>
  <c r="I147" i="1"/>
  <c r="G147" i="1"/>
  <c r="F147" i="1"/>
  <c r="E147" i="1"/>
  <c r="D147" i="1"/>
  <c r="C147" i="1" s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L138" i="1"/>
  <c r="K138" i="1"/>
  <c r="J138" i="1"/>
  <c r="I138" i="1"/>
  <c r="H138" i="1" s="1"/>
  <c r="G138" i="1"/>
  <c r="F138" i="1"/>
  <c r="E138" i="1"/>
  <c r="D138" i="1"/>
  <c r="C138" i="1" s="1"/>
  <c r="H137" i="1"/>
  <c r="C137" i="1"/>
  <c r="I136" i="1"/>
  <c r="H136" i="1" s="1"/>
  <c r="D136" i="1"/>
  <c r="C136" i="1" s="1"/>
  <c r="H135" i="1"/>
  <c r="C135" i="1"/>
  <c r="L134" i="1"/>
  <c r="K134" i="1"/>
  <c r="J134" i="1"/>
  <c r="G134" i="1"/>
  <c r="F134" i="1"/>
  <c r="E134" i="1"/>
  <c r="D134" i="1"/>
  <c r="H133" i="1"/>
  <c r="C133" i="1"/>
  <c r="H132" i="1"/>
  <c r="C132" i="1"/>
  <c r="L131" i="1"/>
  <c r="K131" i="1"/>
  <c r="J131" i="1"/>
  <c r="I131" i="1"/>
  <c r="H131" i="1"/>
  <c r="G131" i="1"/>
  <c r="F131" i="1"/>
  <c r="E131" i="1"/>
  <c r="D131" i="1"/>
  <c r="C131" i="1" s="1"/>
  <c r="H130" i="1"/>
  <c r="C130" i="1"/>
  <c r="H129" i="1"/>
  <c r="C129" i="1"/>
  <c r="H128" i="1"/>
  <c r="C128" i="1"/>
  <c r="H127" i="1"/>
  <c r="C127" i="1"/>
  <c r="L126" i="1"/>
  <c r="K126" i="1"/>
  <c r="J126" i="1"/>
  <c r="I126" i="1"/>
  <c r="G126" i="1"/>
  <c r="F126" i="1"/>
  <c r="E126" i="1"/>
  <c r="D126" i="1"/>
  <c r="C126" i="1" s="1"/>
  <c r="H125" i="1"/>
  <c r="C125" i="1"/>
  <c r="H124" i="1"/>
  <c r="C124" i="1"/>
  <c r="H123" i="1"/>
  <c r="C123" i="1"/>
  <c r="H122" i="1"/>
  <c r="C122" i="1"/>
  <c r="L121" i="1"/>
  <c r="L120" i="1" s="1"/>
  <c r="K121" i="1"/>
  <c r="K120" i="1" s="1"/>
  <c r="J121" i="1"/>
  <c r="I121" i="1"/>
  <c r="H121" i="1"/>
  <c r="G121" i="1"/>
  <c r="G120" i="1" s="1"/>
  <c r="F121" i="1"/>
  <c r="E121" i="1"/>
  <c r="D121" i="1"/>
  <c r="C121" i="1" s="1"/>
  <c r="J120" i="1"/>
  <c r="F120" i="1"/>
  <c r="E120" i="1"/>
  <c r="H119" i="1"/>
  <c r="C119" i="1"/>
  <c r="H118" i="1"/>
  <c r="C118" i="1"/>
  <c r="H117" i="1"/>
  <c r="C117" i="1"/>
  <c r="H116" i="1"/>
  <c r="C116" i="1"/>
  <c r="H115" i="1"/>
  <c r="C115" i="1"/>
  <c r="L114" i="1"/>
  <c r="K114" i="1"/>
  <c r="J114" i="1"/>
  <c r="I114" i="1"/>
  <c r="G114" i="1"/>
  <c r="F114" i="1"/>
  <c r="E114" i="1"/>
  <c r="D114" i="1"/>
  <c r="H113" i="1"/>
  <c r="C113" i="1"/>
  <c r="H112" i="1"/>
  <c r="C112" i="1"/>
  <c r="H111" i="1"/>
  <c r="C111" i="1"/>
  <c r="H110" i="1"/>
  <c r="C110" i="1"/>
  <c r="I109" i="1"/>
  <c r="H109" i="1" s="1"/>
  <c r="C109" i="1"/>
  <c r="L108" i="1"/>
  <c r="K108" i="1"/>
  <c r="J108" i="1"/>
  <c r="G108" i="1"/>
  <c r="F108" i="1"/>
  <c r="E108" i="1"/>
  <c r="D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L99" i="1"/>
  <c r="K99" i="1"/>
  <c r="J99" i="1"/>
  <c r="I99" i="1"/>
  <c r="H99" i="1" s="1"/>
  <c r="G99" i="1"/>
  <c r="F99" i="1"/>
  <c r="E99" i="1"/>
  <c r="D99" i="1"/>
  <c r="I98" i="1"/>
  <c r="H98" i="1"/>
  <c r="D98" i="1"/>
  <c r="D91" i="1" s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L91" i="1"/>
  <c r="K91" i="1"/>
  <c r="J91" i="1"/>
  <c r="I91" i="1"/>
  <c r="H91" i="1" s="1"/>
  <c r="G91" i="1"/>
  <c r="F91" i="1"/>
  <c r="E91" i="1"/>
  <c r="H90" i="1"/>
  <c r="C90" i="1"/>
  <c r="H89" i="1"/>
  <c r="C89" i="1"/>
  <c r="H88" i="1"/>
  <c r="C88" i="1"/>
  <c r="H87" i="1"/>
  <c r="C87" i="1"/>
  <c r="H86" i="1"/>
  <c r="C86" i="1"/>
  <c r="L85" i="1"/>
  <c r="K85" i="1"/>
  <c r="J85" i="1"/>
  <c r="I85" i="1"/>
  <c r="H85" i="1" s="1"/>
  <c r="G85" i="1"/>
  <c r="F85" i="1"/>
  <c r="E85" i="1"/>
  <c r="D85" i="1"/>
  <c r="C85" i="1" s="1"/>
  <c r="H84" i="1"/>
  <c r="C84" i="1"/>
  <c r="K83" i="1"/>
  <c r="G83" i="1"/>
  <c r="H82" i="1"/>
  <c r="C82" i="1"/>
  <c r="H81" i="1"/>
  <c r="C81" i="1"/>
  <c r="L80" i="1"/>
  <c r="K80" i="1"/>
  <c r="J80" i="1"/>
  <c r="I80" i="1"/>
  <c r="G80" i="1"/>
  <c r="F80" i="1"/>
  <c r="E80" i="1"/>
  <c r="C80" i="1" s="1"/>
  <c r="D80" i="1"/>
  <c r="H79" i="1"/>
  <c r="C79" i="1"/>
  <c r="H78" i="1"/>
  <c r="C78" i="1"/>
  <c r="L77" i="1"/>
  <c r="K77" i="1"/>
  <c r="K76" i="1" s="1"/>
  <c r="J77" i="1"/>
  <c r="J76" i="1" s="1"/>
  <c r="I77" i="1"/>
  <c r="G77" i="1"/>
  <c r="G76" i="1" s="1"/>
  <c r="F77" i="1"/>
  <c r="F76" i="1" s="1"/>
  <c r="E77" i="1"/>
  <c r="E76" i="1" s="1"/>
  <c r="D77" i="1"/>
  <c r="C77" i="1" s="1"/>
  <c r="L76" i="1"/>
  <c r="I76" i="1"/>
  <c r="H74" i="1"/>
  <c r="C74" i="1"/>
  <c r="H73" i="1"/>
  <c r="C73" i="1"/>
  <c r="H72" i="1"/>
  <c r="C72" i="1"/>
  <c r="H71" i="1"/>
  <c r="C71" i="1"/>
  <c r="H70" i="1"/>
  <c r="C70" i="1"/>
  <c r="L69" i="1"/>
  <c r="K69" i="1"/>
  <c r="K67" i="1" s="1"/>
  <c r="J69" i="1"/>
  <c r="J67" i="1" s="1"/>
  <c r="I69" i="1"/>
  <c r="H69" i="1" s="1"/>
  <c r="G69" i="1"/>
  <c r="G67" i="1" s="1"/>
  <c r="F69" i="1"/>
  <c r="E69" i="1"/>
  <c r="E67" i="1" s="1"/>
  <c r="D69" i="1"/>
  <c r="C69" i="1" s="1"/>
  <c r="I68" i="1"/>
  <c r="H68" i="1"/>
  <c r="C68" i="1"/>
  <c r="L67" i="1"/>
  <c r="F67" i="1"/>
  <c r="D67" i="1"/>
  <c r="H66" i="1"/>
  <c r="C66" i="1"/>
  <c r="H65" i="1"/>
  <c r="C65" i="1"/>
  <c r="I64" i="1"/>
  <c r="H64" i="1" s="1"/>
  <c r="C64" i="1"/>
  <c r="H63" i="1"/>
  <c r="C63" i="1"/>
  <c r="H62" i="1"/>
  <c r="C62" i="1"/>
  <c r="H61" i="1"/>
  <c r="C61" i="1"/>
  <c r="H60" i="1"/>
  <c r="C60" i="1"/>
  <c r="H59" i="1"/>
  <c r="C59" i="1"/>
  <c r="L58" i="1"/>
  <c r="K58" i="1"/>
  <c r="J58" i="1"/>
  <c r="I58" i="1"/>
  <c r="H58" i="1" s="1"/>
  <c r="G58" i="1"/>
  <c r="F58" i="1"/>
  <c r="E58" i="1"/>
  <c r="D58" i="1"/>
  <c r="C58" i="1" s="1"/>
  <c r="H57" i="1"/>
  <c r="C57" i="1"/>
  <c r="H56" i="1"/>
  <c r="C56" i="1"/>
  <c r="L55" i="1"/>
  <c r="L54" i="1" s="1"/>
  <c r="L53" i="1" s="1"/>
  <c r="K55" i="1"/>
  <c r="K54" i="1" s="1"/>
  <c r="K53" i="1" s="1"/>
  <c r="J55" i="1"/>
  <c r="I55" i="1"/>
  <c r="G55" i="1"/>
  <c r="F55" i="1"/>
  <c r="F54" i="1" s="1"/>
  <c r="F53" i="1" s="1"/>
  <c r="E55" i="1"/>
  <c r="C55" i="1" s="1"/>
  <c r="D55" i="1"/>
  <c r="J54" i="1"/>
  <c r="G54" i="1"/>
  <c r="H47" i="1"/>
  <c r="C47" i="1"/>
  <c r="H46" i="1"/>
  <c r="C46" i="1"/>
  <c r="L45" i="1"/>
  <c r="H45" i="1"/>
  <c r="G45" i="1"/>
  <c r="C45" i="1" s="1"/>
  <c r="H44" i="1"/>
  <c r="C44" i="1"/>
  <c r="K43" i="1"/>
  <c r="J43" i="1"/>
  <c r="I43" i="1"/>
  <c r="F43" i="1"/>
  <c r="E43" i="1"/>
  <c r="C43" i="1" s="1"/>
  <c r="D43" i="1"/>
  <c r="H42" i="1"/>
  <c r="C42" i="1"/>
  <c r="I41" i="1"/>
  <c r="H41" i="1" s="1"/>
  <c r="D41" i="1"/>
  <c r="C41" i="1"/>
  <c r="H40" i="1"/>
  <c r="C40" i="1"/>
  <c r="H39" i="1"/>
  <c r="C39" i="1"/>
  <c r="H38" i="1"/>
  <c r="C38" i="1"/>
  <c r="H37" i="1"/>
  <c r="C37" i="1"/>
  <c r="K36" i="1"/>
  <c r="H36" i="1" s="1"/>
  <c r="F36" i="1"/>
  <c r="C36" i="1"/>
  <c r="H35" i="1"/>
  <c r="C35" i="1"/>
  <c r="H34" i="1"/>
  <c r="C34" i="1"/>
  <c r="K33" i="1"/>
  <c r="H33" i="1" s="1"/>
  <c r="F33" i="1"/>
  <c r="C33" i="1"/>
  <c r="H32" i="1"/>
  <c r="C32" i="1"/>
  <c r="K31" i="1"/>
  <c r="H31" i="1"/>
  <c r="F31" i="1"/>
  <c r="F26" i="1" s="1"/>
  <c r="H30" i="1"/>
  <c r="C30" i="1"/>
  <c r="H29" i="1"/>
  <c r="C29" i="1"/>
  <c r="H28" i="1"/>
  <c r="C28" i="1"/>
  <c r="K27" i="1"/>
  <c r="H27" i="1" s="1"/>
  <c r="F27" i="1"/>
  <c r="C27" i="1"/>
  <c r="K26" i="1"/>
  <c r="H26" i="1" s="1"/>
  <c r="H25" i="1"/>
  <c r="C25" i="1"/>
  <c r="C24" i="1"/>
  <c r="H23" i="1"/>
  <c r="C23" i="1"/>
  <c r="H22" i="1"/>
  <c r="C22" i="1"/>
  <c r="L21" i="1"/>
  <c r="L275" i="1" s="1"/>
  <c r="L274" i="1" s="1"/>
  <c r="K21" i="1"/>
  <c r="J21" i="1"/>
  <c r="J275" i="1" s="1"/>
  <c r="J274" i="1" s="1"/>
  <c r="I21" i="1"/>
  <c r="I275" i="1" s="1"/>
  <c r="I274" i="1" s="1"/>
  <c r="G21" i="1"/>
  <c r="G20" i="1" s="1"/>
  <c r="F21" i="1"/>
  <c r="F275" i="1" s="1"/>
  <c r="F274" i="1" s="1"/>
  <c r="E21" i="1"/>
  <c r="E275" i="1" s="1"/>
  <c r="E274" i="1" s="1"/>
  <c r="D21" i="1"/>
  <c r="D275" i="1" s="1"/>
  <c r="D274" i="1" s="1"/>
  <c r="L20" i="1"/>
  <c r="E20" i="1"/>
  <c r="D20" i="1"/>
  <c r="E83" i="14" l="1"/>
  <c r="J83" i="14"/>
  <c r="H171" i="14"/>
  <c r="L181" i="14"/>
  <c r="J182" i="14"/>
  <c r="J181" i="14" s="1"/>
  <c r="E187" i="14"/>
  <c r="C257" i="14"/>
  <c r="D53" i="14"/>
  <c r="H67" i="14"/>
  <c r="H99" i="14"/>
  <c r="F83" i="14"/>
  <c r="H114" i="14"/>
  <c r="K174" i="14"/>
  <c r="D181" i="14"/>
  <c r="F182" i="14"/>
  <c r="G212" i="14"/>
  <c r="G211" i="14" s="1"/>
  <c r="C227" i="14"/>
  <c r="L75" i="14"/>
  <c r="H91" i="14"/>
  <c r="H131" i="14"/>
  <c r="H138" i="14"/>
  <c r="D174" i="14"/>
  <c r="H208" i="14"/>
  <c r="H245" i="14"/>
  <c r="C263" i="14"/>
  <c r="C69" i="14"/>
  <c r="H80" i="14"/>
  <c r="C187" i="14"/>
  <c r="H199" i="14"/>
  <c r="H250" i="14"/>
  <c r="F54" i="13"/>
  <c r="F83" i="13"/>
  <c r="H126" i="13"/>
  <c r="C134" i="13"/>
  <c r="H134" i="13"/>
  <c r="H162" i="13"/>
  <c r="E182" i="13"/>
  <c r="E181" i="13" s="1"/>
  <c r="E212" i="13"/>
  <c r="E211" i="13" s="1"/>
  <c r="I212" i="13"/>
  <c r="I211" i="13" s="1"/>
  <c r="L83" i="13"/>
  <c r="C99" i="13"/>
  <c r="E120" i="13"/>
  <c r="C138" i="13"/>
  <c r="C166" i="13"/>
  <c r="C171" i="13"/>
  <c r="I178" i="13"/>
  <c r="I174" i="13" s="1"/>
  <c r="D187" i="13"/>
  <c r="F182" i="13"/>
  <c r="H208" i="13"/>
  <c r="F212" i="13"/>
  <c r="G20" i="13"/>
  <c r="F26" i="13"/>
  <c r="C26" i="13" s="1"/>
  <c r="C43" i="13"/>
  <c r="I76" i="13"/>
  <c r="C80" i="13"/>
  <c r="H178" i="13"/>
  <c r="L181" i="13"/>
  <c r="K187" i="13"/>
  <c r="D212" i="13"/>
  <c r="K75" i="13"/>
  <c r="C126" i="13"/>
  <c r="C131" i="13"/>
  <c r="C179" i="13"/>
  <c r="G187" i="13"/>
  <c r="C219" i="13"/>
  <c r="E211" i="12"/>
  <c r="C121" i="12"/>
  <c r="C126" i="12"/>
  <c r="K181" i="12"/>
  <c r="I182" i="12"/>
  <c r="C199" i="12"/>
  <c r="C216" i="12"/>
  <c r="H233" i="12"/>
  <c r="C245" i="12"/>
  <c r="H245" i="12"/>
  <c r="I253" i="12"/>
  <c r="F26" i="12"/>
  <c r="F54" i="12"/>
  <c r="K76" i="12"/>
  <c r="C171" i="12"/>
  <c r="J178" i="12"/>
  <c r="H183" i="12"/>
  <c r="E182" i="12"/>
  <c r="H216" i="12"/>
  <c r="H131" i="12"/>
  <c r="H138" i="12"/>
  <c r="H166" i="12"/>
  <c r="H208" i="12"/>
  <c r="I211" i="12"/>
  <c r="H250" i="12"/>
  <c r="C257" i="12"/>
  <c r="C77" i="12"/>
  <c r="L76" i="12"/>
  <c r="H85" i="12"/>
  <c r="H99" i="12"/>
  <c r="G212" i="12"/>
  <c r="G211" i="12" s="1"/>
  <c r="G181" i="12" s="1"/>
  <c r="H232" i="12"/>
  <c r="L252" i="12"/>
  <c r="H126" i="11"/>
  <c r="L120" i="11"/>
  <c r="E152" i="11"/>
  <c r="H183" i="11"/>
  <c r="F212" i="11"/>
  <c r="F211" i="11" s="1"/>
  <c r="K212" i="11"/>
  <c r="L20" i="11"/>
  <c r="L54" i="11"/>
  <c r="L53" i="11" s="1"/>
  <c r="H77" i="11"/>
  <c r="H80" i="11"/>
  <c r="K120" i="11"/>
  <c r="H179" i="11"/>
  <c r="L182" i="11"/>
  <c r="L181" i="11" s="1"/>
  <c r="H216" i="11"/>
  <c r="C233" i="11"/>
  <c r="C275" i="11"/>
  <c r="J75" i="11"/>
  <c r="E76" i="11"/>
  <c r="E75" i="11" s="1"/>
  <c r="K75" i="11"/>
  <c r="F75" i="11"/>
  <c r="G120" i="11"/>
  <c r="F181" i="11"/>
  <c r="D182" i="11"/>
  <c r="E212" i="11"/>
  <c r="E211" i="11" s="1"/>
  <c r="H227" i="11"/>
  <c r="C240" i="11"/>
  <c r="H253" i="11"/>
  <c r="C265" i="11"/>
  <c r="I274" i="11"/>
  <c r="E54" i="11"/>
  <c r="E53" i="11" s="1"/>
  <c r="H69" i="11"/>
  <c r="G83" i="11"/>
  <c r="H91" i="11"/>
  <c r="H214" i="11"/>
  <c r="J212" i="11"/>
  <c r="H263" i="11"/>
  <c r="C85" i="10"/>
  <c r="K83" i="10"/>
  <c r="H114" i="10"/>
  <c r="C134" i="10"/>
  <c r="H138" i="10"/>
  <c r="H147" i="10"/>
  <c r="G182" i="10"/>
  <c r="G181" i="10" s="1"/>
  <c r="L182" i="10"/>
  <c r="K212" i="10"/>
  <c r="K211" i="10" s="1"/>
  <c r="F26" i="10"/>
  <c r="G83" i="10"/>
  <c r="L83" i="10"/>
  <c r="L75" i="10" s="1"/>
  <c r="G174" i="10"/>
  <c r="C227" i="10"/>
  <c r="K53" i="10"/>
  <c r="C171" i="10"/>
  <c r="C199" i="10"/>
  <c r="C245" i="10"/>
  <c r="D54" i="10"/>
  <c r="H55" i="10"/>
  <c r="F76" i="10"/>
  <c r="C108" i="10"/>
  <c r="H131" i="10"/>
  <c r="H134" i="10"/>
  <c r="J181" i="10"/>
  <c r="G53" i="9"/>
  <c r="C85" i="9"/>
  <c r="C147" i="9"/>
  <c r="F174" i="9"/>
  <c r="H179" i="9"/>
  <c r="I187" i="9"/>
  <c r="E212" i="9"/>
  <c r="E211" i="9" s="1"/>
  <c r="I212" i="9"/>
  <c r="H241" i="9"/>
  <c r="C58" i="9"/>
  <c r="H80" i="9"/>
  <c r="G83" i="9"/>
  <c r="H99" i="9"/>
  <c r="H166" i="9"/>
  <c r="J181" i="9"/>
  <c r="H208" i="9"/>
  <c r="H216" i="9"/>
  <c r="H250" i="9"/>
  <c r="H67" i="9"/>
  <c r="C80" i="9"/>
  <c r="C99" i="9"/>
  <c r="H131" i="9"/>
  <c r="C138" i="9"/>
  <c r="C166" i="9"/>
  <c r="J174" i="9"/>
  <c r="F211" i="9"/>
  <c r="H214" i="9"/>
  <c r="C250" i="9"/>
  <c r="H77" i="9"/>
  <c r="C114" i="9"/>
  <c r="C131" i="9"/>
  <c r="H175" i="9"/>
  <c r="L187" i="9"/>
  <c r="L182" i="9" s="1"/>
  <c r="C214" i="9"/>
  <c r="C219" i="9"/>
  <c r="C43" i="8"/>
  <c r="C58" i="8"/>
  <c r="C69" i="8"/>
  <c r="E76" i="8"/>
  <c r="C85" i="8"/>
  <c r="H131" i="8"/>
  <c r="H147" i="8"/>
  <c r="H171" i="8"/>
  <c r="C178" i="8"/>
  <c r="L212" i="8"/>
  <c r="C67" i="8"/>
  <c r="J182" i="8"/>
  <c r="C216" i="8"/>
  <c r="D212" i="8"/>
  <c r="C232" i="8"/>
  <c r="H250" i="8"/>
  <c r="F54" i="8"/>
  <c r="F53" i="8" s="1"/>
  <c r="F52" i="8" s="1"/>
  <c r="L75" i="8"/>
  <c r="L52" i="8" s="1"/>
  <c r="C108" i="8"/>
  <c r="H126" i="8"/>
  <c r="C138" i="8"/>
  <c r="C166" i="8"/>
  <c r="F182" i="8"/>
  <c r="C208" i="8"/>
  <c r="H214" i="8"/>
  <c r="H227" i="8"/>
  <c r="C21" i="8"/>
  <c r="C275" i="8" s="1"/>
  <c r="H69" i="8"/>
  <c r="C77" i="8"/>
  <c r="H80" i="8"/>
  <c r="H85" i="8"/>
  <c r="H134" i="8"/>
  <c r="C152" i="8"/>
  <c r="H199" i="8"/>
  <c r="C214" i="8"/>
  <c r="C253" i="8"/>
  <c r="H126" i="7"/>
  <c r="H147" i="7"/>
  <c r="J181" i="7"/>
  <c r="H199" i="7"/>
  <c r="H245" i="7"/>
  <c r="C263" i="7"/>
  <c r="E275" i="7"/>
  <c r="E274" i="7" s="1"/>
  <c r="L20" i="7"/>
  <c r="C58" i="7"/>
  <c r="C91" i="7"/>
  <c r="H99" i="7"/>
  <c r="H171" i="7"/>
  <c r="F182" i="7"/>
  <c r="F181" i="7" s="1"/>
  <c r="C199" i="7"/>
  <c r="L211" i="7"/>
  <c r="H250" i="7"/>
  <c r="H43" i="7"/>
  <c r="C134" i="7"/>
  <c r="L181" i="7"/>
  <c r="K182" i="7"/>
  <c r="K212" i="7"/>
  <c r="K211" i="7" s="1"/>
  <c r="H227" i="7"/>
  <c r="C257" i="7"/>
  <c r="L76" i="7"/>
  <c r="L75" i="7" s="1"/>
  <c r="C131" i="7"/>
  <c r="G211" i="7"/>
  <c r="C227" i="7"/>
  <c r="C80" i="6"/>
  <c r="K20" i="6"/>
  <c r="L275" i="6"/>
  <c r="L274" i="6" s="1"/>
  <c r="F26" i="6"/>
  <c r="C26" i="6" s="1"/>
  <c r="H55" i="6"/>
  <c r="H67" i="6"/>
  <c r="C85" i="6"/>
  <c r="H85" i="6"/>
  <c r="G83" i="6"/>
  <c r="G75" i="6" s="1"/>
  <c r="K83" i="6"/>
  <c r="K75" i="6" s="1"/>
  <c r="C108" i="6"/>
  <c r="H114" i="6"/>
  <c r="E161" i="6"/>
  <c r="E160" i="6" s="1"/>
  <c r="I161" i="6"/>
  <c r="E182" i="6"/>
  <c r="F212" i="6"/>
  <c r="H216" i="6"/>
  <c r="E212" i="6"/>
  <c r="I212" i="6"/>
  <c r="H241" i="6"/>
  <c r="J253" i="6"/>
  <c r="J252" i="6" s="1"/>
  <c r="C263" i="6"/>
  <c r="H263" i="6"/>
  <c r="D20" i="6"/>
  <c r="E54" i="6"/>
  <c r="E53" i="6" s="1"/>
  <c r="G53" i="6"/>
  <c r="C69" i="6"/>
  <c r="H69" i="6"/>
  <c r="C99" i="6"/>
  <c r="L83" i="6"/>
  <c r="L75" i="6" s="1"/>
  <c r="C126" i="6"/>
  <c r="C147" i="6"/>
  <c r="I152" i="6"/>
  <c r="H152" i="6" s="1"/>
  <c r="C153" i="6"/>
  <c r="C171" i="6"/>
  <c r="C175" i="6"/>
  <c r="I178" i="6"/>
  <c r="I174" i="6" s="1"/>
  <c r="H174" i="6" s="1"/>
  <c r="C179" i="6"/>
  <c r="H208" i="6"/>
  <c r="G211" i="6"/>
  <c r="C216" i="6"/>
  <c r="H250" i="6"/>
  <c r="C257" i="6"/>
  <c r="J83" i="6"/>
  <c r="J75" i="6" s="1"/>
  <c r="J52" i="6" s="1"/>
  <c r="F20" i="6"/>
  <c r="K26" i="6"/>
  <c r="H26" i="6" s="1"/>
  <c r="F53" i="6"/>
  <c r="C58" i="6"/>
  <c r="H58" i="6"/>
  <c r="H80" i="6"/>
  <c r="C91" i="6"/>
  <c r="H91" i="6"/>
  <c r="H108" i="6"/>
  <c r="C114" i="6"/>
  <c r="C121" i="6"/>
  <c r="L120" i="6"/>
  <c r="C134" i="6"/>
  <c r="C138" i="6"/>
  <c r="C166" i="6"/>
  <c r="G187" i="6"/>
  <c r="G182" i="6" s="1"/>
  <c r="C208" i="6"/>
  <c r="H214" i="6"/>
  <c r="C227" i="6"/>
  <c r="C250" i="6"/>
  <c r="H253" i="6"/>
  <c r="E174" i="5"/>
  <c r="C174" i="5" s="1"/>
  <c r="C21" i="5"/>
  <c r="C275" i="5" s="1"/>
  <c r="C43" i="5"/>
  <c r="C80" i="5"/>
  <c r="C91" i="5"/>
  <c r="H108" i="5"/>
  <c r="C120" i="5"/>
  <c r="H121" i="5"/>
  <c r="F181" i="5"/>
  <c r="H188" i="5"/>
  <c r="F212" i="5"/>
  <c r="F211" i="5" s="1"/>
  <c r="K212" i="5"/>
  <c r="K211" i="5" s="1"/>
  <c r="K181" i="5" s="1"/>
  <c r="G275" i="5"/>
  <c r="G274" i="5" s="1"/>
  <c r="C58" i="5"/>
  <c r="H85" i="5"/>
  <c r="L83" i="5"/>
  <c r="K83" i="5"/>
  <c r="C175" i="5"/>
  <c r="G181" i="5"/>
  <c r="E182" i="5"/>
  <c r="E181" i="5" s="1"/>
  <c r="G212" i="5"/>
  <c r="G211" i="5" s="1"/>
  <c r="H257" i="5"/>
  <c r="C267" i="5"/>
  <c r="H69" i="5"/>
  <c r="C85" i="5"/>
  <c r="C99" i="5"/>
  <c r="H99" i="5"/>
  <c r="G83" i="5"/>
  <c r="G75" i="5" s="1"/>
  <c r="H126" i="5"/>
  <c r="H147" i="5"/>
  <c r="D161" i="5"/>
  <c r="D160" i="5" s="1"/>
  <c r="C160" i="5" s="1"/>
  <c r="H162" i="5"/>
  <c r="H171" i="5"/>
  <c r="D178" i="5"/>
  <c r="D174" i="5" s="1"/>
  <c r="H199" i="5"/>
  <c r="H227" i="5"/>
  <c r="H250" i="5"/>
  <c r="H253" i="5"/>
  <c r="L52" i="5"/>
  <c r="L51" i="5" s="1"/>
  <c r="L50" i="5" s="1"/>
  <c r="L75" i="5"/>
  <c r="E83" i="5"/>
  <c r="H153" i="5"/>
  <c r="H175" i="5"/>
  <c r="H183" i="5"/>
  <c r="L182" i="5"/>
  <c r="C214" i="5"/>
  <c r="H214" i="5"/>
  <c r="H233" i="5"/>
  <c r="K275" i="5"/>
  <c r="K274" i="5" s="1"/>
  <c r="E20" i="3"/>
  <c r="J53" i="3"/>
  <c r="C77" i="3"/>
  <c r="C114" i="3"/>
  <c r="K182" i="3"/>
  <c r="G212" i="3"/>
  <c r="G211" i="3" s="1"/>
  <c r="G272" i="3" s="1"/>
  <c r="L212" i="3"/>
  <c r="L53" i="3"/>
  <c r="L83" i="3"/>
  <c r="C147" i="3"/>
  <c r="C153" i="3"/>
  <c r="C171" i="3"/>
  <c r="C175" i="3"/>
  <c r="C179" i="3"/>
  <c r="L182" i="3"/>
  <c r="G182" i="3"/>
  <c r="C208" i="3"/>
  <c r="C216" i="3"/>
  <c r="D212" i="3"/>
  <c r="C250" i="3"/>
  <c r="C55" i="3"/>
  <c r="H58" i="3"/>
  <c r="H69" i="3"/>
  <c r="C80" i="3"/>
  <c r="H85" i="3"/>
  <c r="C108" i="3"/>
  <c r="H121" i="3"/>
  <c r="H126" i="3"/>
  <c r="I161" i="3"/>
  <c r="H161" i="3" s="1"/>
  <c r="H183" i="3"/>
  <c r="C188" i="3"/>
  <c r="C199" i="3"/>
  <c r="H214" i="3"/>
  <c r="F20" i="3"/>
  <c r="H43" i="3"/>
  <c r="J83" i="3"/>
  <c r="H114" i="3"/>
  <c r="C126" i="3"/>
  <c r="H131" i="3"/>
  <c r="H134" i="3"/>
  <c r="C183" i="3"/>
  <c r="H188" i="3"/>
  <c r="C214" i="3"/>
  <c r="K212" i="3"/>
  <c r="K211" i="3" s="1"/>
  <c r="C43" i="2"/>
  <c r="K53" i="2"/>
  <c r="G76" i="2"/>
  <c r="G75" i="2" s="1"/>
  <c r="C85" i="2"/>
  <c r="C91" i="2"/>
  <c r="H91" i="2"/>
  <c r="C147" i="2"/>
  <c r="H147" i="2"/>
  <c r="C153" i="2"/>
  <c r="C183" i="2"/>
  <c r="L182" i="2"/>
  <c r="L181" i="2" s="1"/>
  <c r="L51" i="2" s="1"/>
  <c r="F212" i="2"/>
  <c r="C241" i="2"/>
  <c r="H267" i="2"/>
  <c r="E75" i="2"/>
  <c r="E52" i="2" s="1"/>
  <c r="E51" i="2" s="1"/>
  <c r="E83" i="2"/>
  <c r="K83" i="2"/>
  <c r="J120" i="2"/>
  <c r="H183" i="2"/>
  <c r="H227" i="2"/>
  <c r="C257" i="2"/>
  <c r="C269" i="2"/>
  <c r="C54" i="2"/>
  <c r="C58" i="2"/>
  <c r="H67" i="2"/>
  <c r="C69" i="2"/>
  <c r="H69" i="2"/>
  <c r="C80" i="2"/>
  <c r="H99" i="2"/>
  <c r="G83" i="2"/>
  <c r="C83" i="2" s="1"/>
  <c r="H114" i="2"/>
  <c r="C121" i="2"/>
  <c r="H121" i="2"/>
  <c r="F120" i="2"/>
  <c r="F75" i="2" s="1"/>
  <c r="C174" i="2"/>
  <c r="H199" i="2"/>
  <c r="C212" i="2"/>
  <c r="C214" i="2"/>
  <c r="C219" i="2"/>
  <c r="J275" i="2"/>
  <c r="J274" i="2" s="1"/>
  <c r="F26" i="2"/>
  <c r="F20" i="2" s="1"/>
  <c r="H43" i="2"/>
  <c r="H55" i="2"/>
  <c r="H80" i="2"/>
  <c r="C99" i="2"/>
  <c r="H108" i="2"/>
  <c r="H126" i="2"/>
  <c r="C131" i="2"/>
  <c r="H131" i="2"/>
  <c r="C138" i="2"/>
  <c r="H171" i="2"/>
  <c r="H179" i="2"/>
  <c r="H233" i="2"/>
  <c r="H245" i="2"/>
  <c r="C253" i="2"/>
  <c r="C263" i="2"/>
  <c r="F275" i="2"/>
  <c r="F274" i="2" s="1"/>
  <c r="G174" i="1"/>
  <c r="J53" i="1"/>
  <c r="F83" i="1"/>
  <c r="H147" i="1"/>
  <c r="H153" i="1"/>
  <c r="E212" i="1"/>
  <c r="H245" i="1"/>
  <c r="K20" i="1"/>
  <c r="I67" i="1"/>
  <c r="H67" i="1" s="1"/>
  <c r="D76" i="1"/>
  <c r="G75" i="1"/>
  <c r="C99" i="1"/>
  <c r="H126" i="1"/>
  <c r="C134" i="1"/>
  <c r="C183" i="1"/>
  <c r="H183" i="1"/>
  <c r="H199" i="1"/>
  <c r="F212" i="1"/>
  <c r="F211" i="1" s="1"/>
  <c r="H257" i="1"/>
  <c r="H267" i="1"/>
  <c r="C21" i="1"/>
  <c r="C275" i="1" s="1"/>
  <c r="C274" i="1" s="1"/>
  <c r="C31" i="1"/>
  <c r="H43" i="1"/>
  <c r="D54" i="1"/>
  <c r="H55" i="1"/>
  <c r="H77" i="1"/>
  <c r="H80" i="1"/>
  <c r="C114" i="1"/>
  <c r="C166" i="1"/>
  <c r="H187" i="1"/>
  <c r="G182" i="1"/>
  <c r="K182" i="1"/>
  <c r="K181" i="1" s="1"/>
  <c r="C216" i="1"/>
  <c r="H227" i="1"/>
  <c r="H241" i="1"/>
  <c r="C263" i="1"/>
  <c r="L83" i="1"/>
  <c r="L75" i="1" s="1"/>
  <c r="J83" i="1"/>
  <c r="L182" i="1"/>
  <c r="I212" i="1"/>
  <c r="C245" i="1"/>
  <c r="H253" i="1"/>
  <c r="H263" i="1"/>
  <c r="D53" i="1"/>
  <c r="C76" i="1"/>
  <c r="G181" i="1"/>
  <c r="I53" i="2"/>
  <c r="L272" i="2"/>
  <c r="C67" i="3"/>
  <c r="C120" i="3"/>
  <c r="C26" i="1"/>
  <c r="G53" i="1"/>
  <c r="G52" i="1" s="1"/>
  <c r="G51" i="1" s="1"/>
  <c r="G50" i="1" s="1"/>
  <c r="C67" i="1"/>
  <c r="H76" i="1"/>
  <c r="C152" i="1"/>
  <c r="H152" i="1"/>
  <c r="C174" i="1"/>
  <c r="C178" i="1"/>
  <c r="F181" i="1"/>
  <c r="L181" i="1"/>
  <c r="I211" i="1"/>
  <c r="C275" i="2"/>
  <c r="C274" i="2" s="1"/>
  <c r="H161" i="2"/>
  <c r="K53" i="3"/>
  <c r="F52" i="3"/>
  <c r="J75" i="3"/>
  <c r="J52" i="3" s="1"/>
  <c r="K75" i="3"/>
  <c r="H91" i="3"/>
  <c r="I83" i="3"/>
  <c r="H83" i="3" s="1"/>
  <c r="H120" i="3"/>
  <c r="C212" i="1"/>
  <c r="L52" i="3"/>
  <c r="C76" i="3"/>
  <c r="F75" i="1"/>
  <c r="F272" i="1" s="1"/>
  <c r="K75" i="1"/>
  <c r="K272" i="1" s="1"/>
  <c r="E211" i="1"/>
  <c r="E181" i="1" s="1"/>
  <c r="C266" i="1"/>
  <c r="I265" i="1"/>
  <c r="H76" i="2"/>
  <c r="K75" i="2"/>
  <c r="K272" i="2" s="1"/>
  <c r="C152" i="2"/>
  <c r="H160" i="2"/>
  <c r="F211" i="2"/>
  <c r="F181" i="2" s="1"/>
  <c r="G75" i="3"/>
  <c r="L75" i="3"/>
  <c r="F181" i="3"/>
  <c r="L211" i="3"/>
  <c r="L181" i="3" s="1"/>
  <c r="H253" i="3"/>
  <c r="D83" i="1"/>
  <c r="C91" i="1"/>
  <c r="G52" i="3"/>
  <c r="C161" i="3"/>
  <c r="D160" i="3"/>
  <c r="C160" i="3" s="1"/>
  <c r="C212" i="3"/>
  <c r="F272" i="3"/>
  <c r="F20" i="1"/>
  <c r="C20" i="1" s="1"/>
  <c r="H21" i="1"/>
  <c r="I178" i="1"/>
  <c r="H178" i="1" s="1"/>
  <c r="I182" i="1"/>
  <c r="G275" i="1"/>
  <c r="G274" i="1" s="1"/>
  <c r="K275" i="1"/>
  <c r="K274" i="1" s="1"/>
  <c r="G20" i="2"/>
  <c r="H45" i="2"/>
  <c r="I83" i="2"/>
  <c r="H83" i="2" s="1"/>
  <c r="D120" i="2"/>
  <c r="C120" i="2" s="1"/>
  <c r="I67" i="3"/>
  <c r="H67" i="3" s="1"/>
  <c r="H92" i="3"/>
  <c r="D182" i="3"/>
  <c r="E187" i="3"/>
  <c r="C187" i="3" s="1"/>
  <c r="I187" i="3"/>
  <c r="D240" i="3"/>
  <c r="C240" i="3" s="1"/>
  <c r="C241" i="3"/>
  <c r="H241" i="3"/>
  <c r="L240" i="3"/>
  <c r="D253" i="3"/>
  <c r="H266" i="3"/>
  <c r="H76" i="5"/>
  <c r="C187" i="5"/>
  <c r="D182" i="5"/>
  <c r="C76" i="6"/>
  <c r="E75" i="6"/>
  <c r="E52" i="6" s="1"/>
  <c r="I160" i="6"/>
  <c r="H160" i="6" s="1"/>
  <c r="H161" i="6"/>
  <c r="D187" i="1"/>
  <c r="D211" i="1"/>
  <c r="C211" i="1" s="1"/>
  <c r="J212" i="1"/>
  <c r="J232" i="1"/>
  <c r="H232" i="1" s="1"/>
  <c r="J240" i="1"/>
  <c r="H240" i="1" s="1"/>
  <c r="J252" i="1"/>
  <c r="H252" i="1" s="1"/>
  <c r="D265" i="1"/>
  <c r="C265" i="1" s="1"/>
  <c r="J266" i="1"/>
  <c r="J265" i="1" s="1"/>
  <c r="H269" i="1"/>
  <c r="D20" i="2"/>
  <c r="L20" i="2"/>
  <c r="K26" i="2"/>
  <c r="J54" i="2"/>
  <c r="J53" i="2" s="1"/>
  <c r="D76" i="2"/>
  <c r="I134" i="2"/>
  <c r="H134" i="2" s="1"/>
  <c r="J152" i="2"/>
  <c r="H152" i="2" s="1"/>
  <c r="D161" i="2"/>
  <c r="J178" i="2"/>
  <c r="H178" i="2" s="1"/>
  <c r="J182" i="2"/>
  <c r="D187" i="2"/>
  <c r="D211" i="2"/>
  <c r="C211" i="2" s="1"/>
  <c r="J212" i="2"/>
  <c r="J232" i="2"/>
  <c r="H232" i="2" s="1"/>
  <c r="J240" i="2"/>
  <c r="H240" i="2" s="1"/>
  <c r="J252" i="2"/>
  <c r="H252" i="2" s="1"/>
  <c r="D265" i="2"/>
  <c r="C265" i="2" s="1"/>
  <c r="J266" i="2"/>
  <c r="H269" i="2"/>
  <c r="D275" i="2"/>
  <c r="D274" i="2" s="1"/>
  <c r="L20" i="3"/>
  <c r="C43" i="3"/>
  <c r="E54" i="3"/>
  <c r="I54" i="3"/>
  <c r="E83" i="3"/>
  <c r="D91" i="3"/>
  <c r="E152" i="3"/>
  <c r="C152" i="3" s="1"/>
  <c r="I152" i="3"/>
  <c r="H152" i="3" s="1"/>
  <c r="I160" i="3"/>
  <c r="H160" i="3" s="1"/>
  <c r="E178" i="3"/>
  <c r="C178" i="3" s="1"/>
  <c r="I178" i="3"/>
  <c r="H178" i="3" s="1"/>
  <c r="I182" i="3"/>
  <c r="J187" i="3"/>
  <c r="J182" i="3" s="1"/>
  <c r="I211" i="3"/>
  <c r="H211" i="3" s="1"/>
  <c r="H240" i="3"/>
  <c r="E252" i="3"/>
  <c r="I252" i="3"/>
  <c r="H252" i="3" s="1"/>
  <c r="H274" i="3"/>
  <c r="C152" i="5"/>
  <c r="C211" i="5"/>
  <c r="C232" i="5"/>
  <c r="C265" i="5"/>
  <c r="L53" i="6"/>
  <c r="H83" i="6"/>
  <c r="H187" i="6"/>
  <c r="E54" i="1"/>
  <c r="E53" i="1" s="1"/>
  <c r="I54" i="1"/>
  <c r="E83" i="1"/>
  <c r="E75" i="1" s="1"/>
  <c r="I108" i="1"/>
  <c r="H108" i="1" s="1"/>
  <c r="H114" i="1"/>
  <c r="D120" i="1"/>
  <c r="C120" i="1" s="1"/>
  <c r="J152" i="1"/>
  <c r="J75" i="1" s="1"/>
  <c r="J160" i="1"/>
  <c r="H160" i="1" s="1"/>
  <c r="D161" i="1"/>
  <c r="I134" i="1"/>
  <c r="C252" i="1"/>
  <c r="C26" i="2"/>
  <c r="D67" i="2"/>
  <c r="C67" i="2" s="1"/>
  <c r="C252" i="2"/>
  <c r="C21" i="3"/>
  <c r="D53" i="3"/>
  <c r="D232" i="3"/>
  <c r="C232" i="3" s="1"/>
  <c r="C233" i="3"/>
  <c r="H233" i="3"/>
  <c r="H250" i="3"/>
  <c r="C263" i="3"/>
  <c r="C269" i="3"/>
  <c r="J53" i="5"/>
  <c r="K75" i="5"/>
  <c r="K52" i="5" s="1"/>
  <c r="K51" i="5" s="1"/>
  <c r="K50" i="5" s="1"/>
  <c r="F75" i="5"/>
  <c r="F52" i="5" s="1"/>
  <c r="C161" i="5"/>
  <c r="C178" i="5"/>
  <c r="C274" i="5"/>
  <c r="C54" i="6"/>
  <c r="D266" i="3"/>
  <c r="C267" i="3"/>
  <c r="E275" i="3"/>
  <c r="E274" i="3" s="1"/>
  <c r="L181" i="5"/>
  <c r="L272" i="5"/>
  <c r="F272" i="5"/>
  <c r="H21" i="5"/>
  <c r="F26" i="5"/>
  <c r="F20" i="5" s="1"/>
  <c r="D54" i="5"/>
  <c r="H54" i="5"/>
  <c r="E67" i="5"/>
  <c r="C67" i="5" s="1"/>
  <c r="I67" i="5"/>
  <c r="H67" i="5" s="1"/>
  <c r="H77" i="5"/>
  <c r="D83" i="5"/>
  <c r="C83" i="5" s="1"/>
  <c r="C121" i="5"/>
  <c r="I134" i="5"/>
  <c r="H134" i="5" s="1"/>
  <c r="I161" i="5"/>
  <c r="C162" i="5"/>
  <c r="I187" i="5"/>
  <c r="C188" i="5"/>
  <c r="I211" i="5"/>
  <c r="C212" i="5"/>
  <c r="C252" i="5"/>
  <c r="I265" i="5"/>
  <c r="C266" i="5"/>
  <c r="E275" i="5"/>
  <c r="E274" i="5" s="1"/>
  <c r="I275" i="5"/>
  <c r="I274" i="5" s="1"/>
  <c r="E20" i="6"/>
  <c r="C20" i="6" s="1"/>
  <c r="C21" i="6"/>
  <c r="I53" i="6"/>
  <c r="K54" i="6"/>
  <c r="K53" i="6" s="1"/>
  <c r="D67" i="6"/>
  <c r="C67" i="6" s="1"/>
  <c r="I76" i="6"/>
  <c r="D120" i="6"/>
  <c r="C120" i="6" s="1"/>
  <c r="F152" i="6"/>
  <c r="C152" i="6" s="1"/>
  <c r="D161" i="6"/>
  <c r="F178" i="6"/>
  <c r="C178" i="6" s="1"/>
  <c r="H188" i="6"/>
  <c r="J187" i="6"/>
  <c r="J182" i="6" s="1"/>
  <c r="E211" i="6"/>
  <c r="E181" i="6" s="1"/>
  <c r="I211" i="6"/>
  <c r="H232" i="6"/>
  <c r="C241" i="6"/>
  <c r="D240" i="6"/>
  <c r="C240" i="6" s="1"/>
  <c r="L240" i="6"/>
  <c r="F54" i="7"/>
  <c r="F53" i="7" s="1"/>
  <c r="C55" i="7"/>
  <c r="D54" i="7"/>
  <c r="F67" i="7"/>
  <c r="C67" i="7" s="1"/>
  <c r="C69" i="7"/>
  <c r="H77" i="7"/>
  <c r="J76" i="7"/>
  <c r="H136" i="7"/>
  <c r="I134" i="7"/>
  <c r="H134" i="7" s="1"/>
  <c r="K161" i="7"/>
  <c r="K160" i="7" s="1"/>
  <c r="H175" i="7"/>
  <c r="C179" i="7"/>
  <c r="E178" i="7"/>
  <c r="C178" i="7" s="1"/>
  <c r="H183" i="7"/>
  <c r="I182" i="7"/>
  <c r="G187" i="7"/>
  <c r="G182" i="7" s="1"/>
  <c r="G181" i="7" s="1"/>
  <c r="D211" i="7"/>
  <c r="H233" i="7"/>
  <c r="I232" i="7"/>
  <c r="H232" i="7" s="1"/>
  <c r="C253" i="7"/>
  <c r="E252" i="7"/>
  <c r="C252" i="7" s="1"/>
  <c r="H267" i="7"/>
  <c r="I266" i="7"/>
  <c r="K20" i="8"/>
  <c r="K275" i="8"/>
  <c r="K274" i="8" s="1"/>
  <c r="J75" i="8"/>
  <c r="G75" i="8"/>
  <c r="K20" i="5"/>
  <c r="H26" i="5"/>
  <c r="H45" i="5"/>
  <c r="I83" i="5"/>
  <c r="H21" i="6"/>
  <c r="H275" i="6" s="1"/>
  <c r="H274" i="6" s="1"/>
  <c r="D83" i="6"/>
  <c r="I134" i="6"/>
  <c r="H134" i="6" s="1"/>
  <c r="K182" i="6"/>
  <c r="K181" i="6" s="1"/>
  <c r="F187" i="6"/>
  <c r="F182" i="6" s="1"/>
  <c r="C188" i="6"/>
  <c r="J212" i="6"/>
  <c r="J211" i="6" s="1"/>
  <c r="H240" i="6"/>
  <c r="C269" i="6"/>
  <c r="D275" i="6"/>
  <c r="D274" i="6" s="1"/>
  <c r="D20" i="7"/>
  <c r="H26" i="7"/>
  <c r="H45" i="7"/>
  <c r="H54" i="7"/>
  <c r="H68" i="7"/>
  <c r="I67" i="7"/>
  <c r="I53" i="7" s="1"/>
  <c r="F76" i="7"/>
  <c r="F75" i="7" s="1"/>
  <c r="C77" i="7"/>
  <c r="I83" i="7"/>
  <c r="H91" i="7"/>
  <c r="H108" i="7"/>
  <c r="K83" i="7"/>
  <c r="K75" i="7" s="1"/>
  <c r="H166" i="7"/>
  <c r="C175" i="7"/>
  <c r="E174" i="7"/>
  <c r="C174" i="7" s="1"/>
  <c r="C183" i="7"/>
  <c r="E182" i="7"/>
  <c r="H187" i="7"/>
  <c r="H188" i="7"/>
  <c r="H216" i="7"/>
  <c r="H219" i="7"/>
  <c r="I212" i="7"/>
  <c r="C233" i="7"/>
  <c r="E232" i="7"/>
  <c r="C232" i="7" s="1"/>
  <c r="H241" i="7"/>
  <c r="I240" i="7"/>
  <c r="H240" i="7" s="1"/>
  <c r="C267" i="7"/>
  <c r="E266" i="7"/>
  <c r="L272" i="7"/>
  <c r="G20" i="8"/>
  <c r="G275" i="8"/>
  <c r="G274" i="8" s="1"/>
  <c r="J53" i="8"/>
  <c r="H54" i="8"/>
  <c r="C187" i="6"/>
  <c r="C253" i="6"/>
  <c r="D252" i="6"/>
  <c r="C252" i="6" s="1"/>
  <c r="C267" i="6"/>
  <c r="D266" i="6"/>
  <c r="E272" i="6"/>
  <c r="H21" i="7"/>
  <c r="J275" i="7"/>
  <c r="J274" i="7" s="1"/>
  <c r="D76" i="7"/>
  <c r="G75" i="7"/>
  <c r="G272" i="7" s="1"/>
  <c r="G83" i="7"/>
  <c r="H117" i="7"/>
  <c r="J114" i="7"/>
  <c r="H114" i="7" s="1"/>
  <c r="H153" i="7"/>
  <c r="I152" i="7"/>
  <c r="H152" i="7" s="1"/>
  <c r="C161" i="7"/>
  <c r="D160" i="7"/>
  <c r="C160" i="7" s="1"/>
  <c r="H162" i="7"/>
  <c r="H208" i="7"/>
  <c r="H214" i="7"/>
  <c r="C219" i="7"/>
  <c r="E212" i="7"/>
  <c r="C241" i="7"/>
  <c r="E240" i="7"/>
  <c r="C240" i="7" s="1"/>
  <c r="H269" i="7"/>
  <c r="C20" i="8"/>
  <c r="C26" i="8"/>
  <c r="E20" i="5"/>
  <c r="E76" i="5"/>
  <c r="J152" i="5"/>
  <c r="H152" i="5" s="1"/>
  <c r="J178" i="5"/>
  <c r="H178" i="5" s="1"/>
  <c r="J182" i="5"/>
  <c r="J212" i="5"/>
  <c r="H212" i="5" s="1"/>
  <c r="J232" i="5"/>
  <c r="H232" i="5" s="1"/>
  <c r="J240" i="5"/>
  <c r="H240" i="5" s="1"/>
  <c r="J252" i="5"/>
  <c r="J266" i="5"/>
  <c r="J265" i="5" s="1"/>
  <c r="H269" i="5"/>
  <c r="L20" i="6"/>
  <c r="F83" i="6"/>
  <c r="F75" i="6" s="1"/>
  <c r="H182" i="6"/>
  <c r="D182" i="6"/>
  <c r="L182" i="6"/>
  <c r="F211" i="6"/>
  <c r="C219" i="6"/>
  <c r="D212" i="6"/>
  <c r="L212" i="6"/>
  <c r="C233" i="6"/>
  <c r="D232" i="6"/>
  <c r="C232" i="6" s="1"/>
  <c r="H252" i="6"/>
  <c r="H266" i="6"/>
  <c r="I265" i="6"/>
  <c r="H265" i="6" s="1"/>
  <c r="F275" i="7"/>
  <c r="F274" i="7" s="1"/>
  <c r="C21" i="7"/>
  <c r="C275" i="7" s="1"/>
  <c r="C274" i="7" s="1"/>
  <c r="C31" i="7"/>
  <c r="F26" i="7"/>
  <c r="L52" i="7"/>
  <c r="L51" i="7" s="1"/>
  <c r="L50" i="7" s="1"/>
  <c r="J67" i="7"/>
  <c r="J53" i="7" s="1"/>
  <c r="H69" i="7"/>
  <c r="E83" i="7"/>
  <c r="C83" i="7" s="1"/>
  <c r="C99" i="7"/>
  <c r="C121" i="7"/>
  <c r="D120" i="7"/>
  <c r="C120" i="7" s="1"/>
  <c r="C153" i="7"/>
  <c r="E152" i="7"/>
  <c r="C152" i="7" s="1"/>
  <c r="H161" i="7"/>
  <c r="I160" i="7"/>
  <c r="H160" i="7" s="1"/>
  <c r="H179" i="7"/>
  <c r="I178" i="7"/>
  <c r="H178" i="7" s="1"/>
  <c r="C187" i="7"/>
  <c r="H253" i="7"/>
  <c r="I252" i="7"/>
  <c r="H252" i="7" s="1"/>
  <c r="C269" i="7"/>
  <c r="E83" i="8"/>
  <c r="C91" i="8"/>
  <c r="K152" i="8"/>
  <c r="K75" i="8" s="1"/>
  <c r="H153" i="8"/>
  <c r="K178" i="8"/>
  <c r="H178" i="8" s="1"/>
  <c r="H179" i="8"/>
  <c r="H183" i="8"/>
  <c r="K212" i="8"/>
  <c r="H219" i="8"/>
  <c r="K232" i="8"/>
  <c r="H233" i="8"/>
  <c r="C41" i="9"/>
  <c r="D20" i="9"/>
  <c r="H55" i="9"/>
  <c r="J54" i="9"/>
  <c r="C77" i="9"/>
  <c r="D76" i="9"/>
  <c r="H91" i="9"/>
  <c r="J83" i="9"/>
  <c r="F161" i="9"/>
  <c r="F160" i="9" s="1"/>
  <c r="C162" i="9"/>
  <c r="C183" i="9"/>
  <c r="C269" i="9"/>
  <c r="C126" i="10"/>
  <c r="E120" i="10"/>
  <c r="F20" i="8"/>
  <c r="H21" i="8"/>
  <c r="D54" i="8"/>
  <c r="H99" i="8"/>
  <c r="H162" i="8"/>
  <c r="I161" i="8"/>
  <c r="D174" i="8"/>
  <c r="C174" i="8" s="1"/>
  <c r="G182" i="8"/>
  <c r="H188" i="8"/>
  <c r="I187" i="8"/>
  <c r="E212" i="8"/>
  <c r="E211" i="8" s="1"/>
  <c r="G212" i="8"/>
  <c r="G211" i="8" s="1"/>
  <c r="L211" i="8"/>
  <c r="L181" i="8" s="1"/>
  <c r="L51" i="8" s="1"/>
  <c r="K240" i="8"/>
  <c r="H240" i="8" s="1"/>
  <c r="H241" i="8"/>
  <c r="F272" i="8"/>
  <c r="C252" i="8"/>
  <c r="C266" i="8"/>
  <c r="D265" i="8"/>
  <c r="C265" i="8" s="1"/>
  <c r="L275" i="9"/>
  <c r="L274" i="9" s="1"/>
  <c r="C45" i="9"/>
  <c r="I53" i="9"/>
  <c r="F54" i="9"/>
  <c r="F53" i="9" s="1"/>
  <c r="C55" i="9"/>
  <c r="G75" i="9"/>
  <c r="G52" i="9" s="1"/>
  <c r="E75" i="9"/>
  <c r="E52" i="9" s="1"/>
  <c r="H76" i="9"/>
  <c r="I75" i="9"/>
  <c r="D83" i="9"/>
  <c r="F83" i="9"/>
  <c r="C91" i="9"/>
  <c r="H121" i="9"/>
  <c r="J120" i="9"/>
  <c r="H120" i="9" s="1"/>
  <c r="D134" i="9"/>
  <c r="C134" i="9" s="1"/>
  <c r="C161" i="9"/>
  <c r="D160" i="9"/>
  <c r="L160" i="9"/>
  <c r="L52" i="9" s="1"/>
  <c r="C175" i="9"/>
  <c r="L174" i="9"/>
  <c r="E182" i="9"/>
  <c r="E181" i="9" s="1"/>
  <c r="I182" i="9"/>
  <c r="C208" i="9"/>
  <c r="F187" i="9"/>
  <c r="F182" i="9" s="1"/>
  <c r="F181" i="9" s="1"/>
  <c r="I211" i="9"/>
  <c r="H88" i="10"/>
  <c r="I85" i="10"/>
  <c r="G275" i="7"/>
  <c r="G274" i="7" s="1"/>
  <c r="K275" i="7"/>
  <c r="K274" i="7" s="1"/>
  <c r="C76" i="8"/>
  <c r="I76" i="8"/>
  <c r="H77" i="8"/>
  <c r="H121" i="8"/>
  <c r="I120" i="8"/>
  <c r="H120" i="8" s="1"/>
  <c r="C162" i="8"/>
  <c r="E161" i="8"/>
  <c r="C188" i="8"/>
  <c r="E187" i="8"/>
  <c r="J181" i="8"/>
  <c r="D211" i="8"/>
  <c r="D181" i="8" s="1"/>
  <c r="I265" i="8"/>
  <c r="H269" i="8"/>
  <c r="C274" i="8"/>
  <c r="I275" i="9"/>
  <c r="I274" i="9" s="1"/>
  <c r="H21" i="9"/>
  <c r="H275" i="9" s="1"/>
  <c r="H274" i="9" s="1"/>
  <c r="C54" i="9"/>
  <c r="C69" i="9"/>
  <c r="D67" i="9"/>
  <c r="C67" i="9" s="1"/>
  <c r="J75" i="9"/>
  <c r="K85" i="9"/>
  <c r="H86" i="9"/>
  <c r="F120" i="9"/>
  <c r="C121" i="9"/>
  <c r="C153" i="9"/>
  <c r="D152" i="9"/>
  <c r="C152" i="9" s="1"/>
  <c r="H174" i="9"/>
  <c r="C179" i="9"/>
  <c r="D178" i="9"/>
  <c r="C178" i="9" s="1"/>
  <c r="C199" i="9"/>
  <c r="D187" i="9"/>
  <c r="C187" i="9" s="1"/>
  <c r="C257" i="9"/>
  <c r="D253" i="9"/>
  <c r="L252" i="9"/>
  <c r="H253" i="9"/>
  <c r="D275" i="9"/>
  <c r="D274" i="9" s="1"/>
  <c r="C179" i="10"/>
  <c r="E178" i="10"/>
  <c r="C178" i="10" s="1"/>
  <c r="G53" i="8"/>
  <c r="D75" i="8"/>
  <c r="C80" i="8"/>
  <c r="H91" i="8"/>
  <c r="I83" i="8"/>
  <c r="H83" i="8" s="1"/>
  <c r="C121" i="8"/>
  <c r="E120" i="8"/>
  <c r="C120" i="8" s="1"/>
  <c r="H152" i="8"/>
  <c r="K160" i="8"/>
  <c r="K174" i="8"/>
  <c r="H174" i="8" s="1"/>
  <c r="H175" i="8"/>
  <c r="K187" i="8"/>
  <c r="K182" i="8" s="1"/>
  <c r="F181" i="8"/>
  <c r="F51" i="8" s="1"/>
  <c r="H212" i="8"/>
  <c r="I211" i="8"/>
  <c r="H232" i="8"/>
  <c r="C240" i="8"/>
  <c r="J272" i="8"/>
  <c r="K253" i="8"/>
  <c r="K266" i="8"/>
  <c r="K265" i="8" s="1"/>
  <c r="H267" i="8"/>
  <c r="L272" i="8"/>
  <c r="E275" i="9"/>
  <c r="E274" i="9" s="1"/>
  <c r="C21" i="9"/>
  <c r="E20" i="9"/>
  <c r="F26" i="9"/>
  <c r="F20" i="9" s="1"/>
  <c r="H31" i="9"/>
  <c r="K26" i="9"/>
  <c r="H152" i="9"/>
  <c r="H162" i="9"/>
  <c r="J161" i="9"/>
  <c r="H178" i="9"/>
  <c r="H187" i="9"/>
  <c r="K212" i="9"/>
  <c r="G212" i="9"/>
  <c r="G211" i="9" s="1"/>
  <c r="G272" i="9" s="1"/>
  <c r="C26" i="10"/>
  <c r="F53" i="10"/>
  <c r="C77" i="10"/>
  <c r="E76" i="10"/>
  <c r="C267" i="9"/>
  <c r="D266" i="9"/>
  <c r="I272" i="9"/>
  <c r="J275" i="10"/>
  <c r="J274" i="10" s="1"/>
  <c r="H21" i="10"/>
  <c r="H275" i="10" s="1"/>
  <c r="H54" i="10"/>
  <c r="F75" i="10"/>
  <c r="K120" i="10"/>
  <c r="H120" i="10" s="1"/>
  <c r="E160" i="10"/>
  <c r="G161" i="10"/>
  <c r="G160" i="10" s="1"/>
  <c r="C187" i="10"/>
  <c r="D182" i="10"/>
  <c r="I240" i="10"/>
  <c r="H241" i="10"/>
  <c r="I252" i="10"/>
  <c r="H252" i="10" s="1"/>
  <c r="H253" i="10"/>
  <c r="H265" i="10"/>
  <c r="H274" i="10"/>
  <c r="C67" i="11"/>
  <c r="H76" i="11"/>
  <c r="C161" i="11"/>
  <c r="C233" i="9"/>
  <c r="D232" i="9"/>
  <c r="C232" i="9" s="1"/>
  <c r="H266" i="9"/>
  <c r="I265" i="9"/>
  <c r="H265" i="9" s="1"/>
  <c r="F275" i="10"/>
  <c r="F274" i="10" s="1"/>
  <c r="F20" i="10"/>
  <c r="H68" i="10"/>
  <c r="I67" i="10"/>
  <c r="I53" i="10" s="1"/>
  <c r="C70" i="10"/>
  <c r="D69" i="10"/>
  <c r="D83" i="10"/>
  <c r="C83" i="10" s="1"/>
  <c r="C91" i="10"/>
  <c r="H99" i="10"/>
  <c r="G120" i="10"/>
  <c r="G75" i="10" s="1"/>
  <c r="H153" i="10"/>
  <c r="I152" i="10"/>
  <c r="H152" i="10" s="1"/>
  <c r="C161" i="10"/>
  <c r="D160" i="10"/>
  <c r="C160" i="10" s="1"/>
  <c r="H162" i="10"/>
  <c r="H175" i="10"/>
  <c r="H183" i="10"/>
  <c r="I182" i="10"/>
  <c r="H208" i="10"/>
  <c r="H216" i="10"/>
  <c r="H219" i="10"/>
  <c r="I212" i="10"/>
  <c r="J52" i="11"/>
  <c r="I265" i="11"/>
  <c r="C274" i="11"/>
  <c r="C26" i="12"/>
  <c r="C80" i="12"/>
  <c r="D76" i="12"/>
  <c r="D160" i="12"/>
  <c r="H232" i="9"/>
  <c r="C241" i="9"/>
  <c r="D240" i="9"/>
  <c r="C240" i="9" s="1"/>
  <c r="L240" i="9"/>
  <c r="L211" i="9" s="1"/>
  <c r="G54" i="10"/>
  <c r="G53" i="10" s="1"/>
  <c r="L53" i="10"/>
  <c r="H58" i="10"/>
  <c r="J67" i="10"/>
  <c r="J53" i="10" s="1"/>
  <c r="H69" i="10"/>
  <c r="H77" i="10"/>
  <c r="I76" i="10"/>
  <c r="H121" i="10"/>
  <c r="C153" i="10"/>
  <c r="E152" i="10"/>
  <c r="C152" i="10" s="1"/>
  <c r="H161" i="10"/>
  <c r="I160" i="10"/>
  <c r="H160" i="10" s="1"/>
  <c r="C175" i="10"/>
  <c r="E174" i="10"/>
  <c r="C174" i="10" s="1"/>
  <c r="J174" i="10"/>
  <c r="H179" i="10"/>
  <c r="I178" i="10"/>
  <c r="H178" i="10" s="1"/>
  <c r="C183" i="10"/>
  <c r="E182" i="10"/>
  <c r="K187" i="10"/>
  <c r="K182" i="10" s="1"/>
  <c r="K181" i="10" s="1"/>
  <c r="H214" i="10"/>
  <c r="C219" i="10"/>
  <c r="E212" i="10"/>
  <c r="G20" i="11"/>
  <c r="G275" i="11"/>
  <c r="G274" i="11" s="1"/>
  <c r="E52" i="11"/>
  <c r="C131" i="11"/>
  <c r="D120" i="11"/>
  <c r="C120" i="11" s="1"/>
  <c r="C187" i="11"/>
  <c r="E182" i="11"/>
  <c r="E181" i="11" s="1"/>
  <c r="C21" i="10"/>
  <c r="F211" i="10"/>
  <c r="F181" i="10" s="1"/>
  <c r="D232" i="10"/>
  <c r="C233" i="10"/>
  <c r="H233" i="10"/>
  <c r="H250" i="10"/>
  <c r="C263" i="10"/>
  <c r="C269" i="10"/>
  <c r="F26" i="11"/>
  <c r="C31" i="11"/>
  <c r="C43" i="11"/>
  <c r="F53" i="11"/>
  <c r="D54" i="11"/>
  <c r="C55" i="11"/>
  <c r="H55" i="11"/>
  <c r="H85" i="11"/>
  <c r="C134" i="11"/>
  <c r="H152" i="11"/>
  <c r="C166" i="11"/>
  <c r="F174" i="11"/>
  <c r="K174" i="11"/>
  <c r="H174" i="11" s="1"/>
  <c r="H178" i="11"/>
  <c r="I212" i="11"/>
  <c r="C214" i="11"/>
  <c r="H233" i="11"/>
  <c r="H245" i="11"/>
  <c r="I275" i="12"/>
  <c r="I274" i="12" s="1"/>
  <c r="H21" i="12"/>
  <c r="J67" i="12"/>
  <c r="H69" i="12"/>
  <c r="H232" i="10"/>
  <c r="D266" i="10"/>
  <c r="C267" i="10"/>
  <c r="H21" i="11"/>
  <c r="J275" i="11"/>
  <c r="J274" i="11" s="1"/>
  <c r="G53" i="11"/>
  <c r="H54" i="11"/>
  <c r="I67" i="11"/>
  <c r="H68" i="11"/>
  <c r="K160" i="11"/>
  <c r="K52" i="11" s="1"/>
  <c r="H171" i="11"/>
  <c r="C174" i="11"/>
  <c r="G252" i="11"/>
  <c r="E275" i="12"/>
  <c r="E274" i="12" s="1"/>
  <c r="E20" i="12"/>
  <c r="H91" i="12"/>
  <c r="J83" i="12"/>
  <c r="C136" i="12"/>
  <c r="D134" i="12"/>
  <c r="C134" i="12" s="1"/>
  <c r="C175" i="12"/>
  <c r="H178" i="12"/>
  <c r="J174" i="12"/>
  <c r="E266" i="12"/>
  <c r="E265" i="12" s="1"/>
  <c r="E181" i="12" s="1"/>
  <c r="C267" i="12"/>
  <c r="G20" i="10"/>
  <c r="C20" i="10" s="1"/>
  <c r="K20" i="10"/>
  <c r="D240" i="10"/>
  <c r="C240" i="10" s="1"/>
  <c r="C241" i="10"/>
  <c r="L240" i="10"/>
  <c r="L211" i="10" s="1"/>
  <c r="D253" i="10"/>
  <c r="H266" i="10"/>
  <c r="F20" i="11"/>
  <c r="C20" i="11" s="1"/>
  <c r="F275" i="11"/>
  <c r="F274" i="11" s="1"/>
  <c r="K26" i="11"/>
  <c r="H45" i="11"/>
  <c r="H58" i="11"/>
  <c r="C69" i="11"/>
  <c r="C80" i="11"/>
  <c r="D83" i="11"/>
  <c r="C83" i="11" s="1"/>
  <c r="C108" i="11"/>
  <c r="L83" i="11"/>
  <c r="L75" i="11" s="1"/>
  <c r="H136" i="11"/>
  <c r="I134" i="11"/>
  <c r="H134" i="11" s="1"/>
  <c r="C152" i="11"/>
  <c r="C160" i="11"/>
  <c r="H162" i="11"/>
  <c r="I161" i="11"/>
  <c r="C178" i="11"/>
  <c r="G182" i="11"/>
  <c r="C182" i="11" s="1"/>
  <c r="D181" i="11"/>
  <c r="H188" i="11"/>
  <c r="I187" i="11"/>
  <c r="C216" i="11"/>
  <c r="G212" i="11"/>
  <c r="G211" i="11" s="1"/>
  <c r="C211" i="11" s="1"/>
  <c r="C232" i="11"/>
  <c r="K240" i="11"/>
  <c r="K211" i="11" s="1"/>
  <c r="K181" i="11" s="1"/>
  <c r="H257" i="11"/>
  <c r="K275" i="11"/>
  <c r="K274" i="11" s="1"/>
  <c r="J211" i="12"/>
  <c r="C253" i="12"/>
  <c r="D252" i="12"/>
  <c r="C252" i="12" s="1"/>
  <c r="C76" i="11"/>
  <c r="H121" i="11"/>
  <c r="H139" i="11"/>
  <c r="C162" i="11"/>
  <c r="C188" i="11"/>
  <c r="C212" i="11"/>
  <c r="C266" i="11"/>
  <c r="C21" i="12"/>
  <c r="E52" i="12"/>
  <c r="H54" i="12"/>
  <c r="C58" i="12"/>
  <c r="H68" i="12"/>
  <c r="I67" i="12"/>
  <c r="H67" i="12" s="1"/>
  <c r="K75" i="12"/>
  <c r="H121" i="12"/>
  <c r="J120" i="12"/>
  <c r="C131" i="12"/>
  <c r="H162" i="12"/>
  <c r="J161" i="12"/>
  <c r="J160" i="12" s="1"/>
  <c r="H160" i="12" s="1"/>
  <c r="H187" i="12"/>
  <c r="H188" i="12"/>
  <c r="J187" i="12"/>
  <c r="J182" i="12" s="1"/>
  <c r="C208" i="12"/>
  <c r="C241" i="12"/>
  <c r="D240" i="12"/>
  <c r="C240" i="12" s="1"/>
  <c r="L240" i="12"/>
  <c r="H240" i="12" s="1"/>
  <c r="C250" i="12"/>
  <c r="C269" i="12"/>
  <c r="E272" i="12"/>
  <c r="F20" i="12"/>
  <c r="J53" i="12"/>
  <c r="G75" i="12"/>
  <c r="G52" i="12" s="1"/>
  <c r="C91" i="12"/>
  <c r="F120" i="12"/>
  <c r="F75" i="12" s="1"/>
  <c r="F161" i="12"/>
  <c r="F160" i="12" s="1"/>
  <c r="C166" i="12"/>
  <c r="G174" i="12"/>
  <c r="K174" i="12"/>
  <c r="K272" i="12" s="1"/>
  <c r="F187" i="12"/>
  <c r="F182" i="12" s="1"/>
  <c r="F181" i="12" s="1"/>
  <c r="C214" i="12"/>
  <c r="H267" i="12"/>
  <c r="I266" i="12"/>
  <c r="J232" i="11"/>
  <c r="H232" i="11" s="1"/>
  <c r="J240" i="11"/>
  <c r="H240" i="11" s="1"/>
  <c r="J252" i="11"/>
  <c r="H252" i="11" s="1"/>
  <c r="J266" i="11"/>
  <c r="J265" i="11" s="1"/>
  <c r="H269" i="11"/>
  <c r="C55" i="12"/>
  <c r="D54" i="12"/>
  <c r="F67" i="12"/>
  <c r="C67" i="12" s="1"/>
  <c r="C69" i="12"/>
  <c r="H77" i="12"/>
  <c r="J76" i="12"/>
  <c r="C108" i="12"/>
  <c r="D83" i="12"/>
  <c r="C83" i="12" s="1"/>
  <c r="L83" i="12"/>
  <c r="L75" i="12" s="1"/>
  <c r="L272" i="12" s="1"/>
  <c r="C153" i="12"/>
  <c r="D152" i="12"/>
  <c r="C152" i="12" s="1"/>
  <c r="C179" i="12"/>
  <c r="D178" i="12"/>
  <c r="C178" i="12" s="1"/>
  <c r="C183" i="12"/>
  <c r="D182" i="12"/>
  <c r="L182" i="12"/>
  <c r="H182" i="12"/>
  <c r="C219" i="12"/>
  <c r="D212" i="12"/>
  <c r="L212" i="12"/>
  <c r="L211" i="12" s="1"/>
  <c r="C233" i="12"/>
  <c r="D232" i="12"/>
  <c r="C232" i="12" s="1"/>
  <c r="C265" i="12"/>
  <c r="H269" i="12"/>
  <c r="H57" i="13"/>
  <c r="J55" i="13"/>
  <c r="J54" i="13" s="1"/>
  <c r="J53" i="13" s="1"/>
  <c r="H64" i="13"/>
  <c r="I58" i="13"/>
  <c r="H76" i="13"/>
  <c r="H99" i="13"/>
  <c r="I83" i="13"/>
  <c r="I134" i="12"/>
  <c r="H134" i="12" s="1"/>
  <c r="I275" i="13"/>
  <c r="I274" i="13" s="1"/>
  <c r="H21" i="13"/>
  <c r="E54" i="13"/>
  <c r="C58" i="13"/>
  <c r="H67" i="13"/>
  <c r="F75" i="13"/>
  <c r="H85" i="13"/>
  <c r="L75" i="13"/>
  <c r="L52" i="13" s="1"/>
  <c r="L51" i="13" s="1"/>
  <c r="H152" i="13"/>
  <c r="G174" i="13"/>
  <c r="G52" i="13" s="1"/>
  <c r="K174" i="13"/>
  <c r="H174" i="13" s="1"/>
  <c r="G182" i="13"/>
  <c r="G181" i="13" s="1"/>
  <c r="K182" i="13"/>
  <c r="K181" i="13" s="1"/>
  <c r="C187" i="13"/>
  <c r="C98" i="13"/>
  <c r="E91" i="13"/>
  <c r="E83" i="13" s="1"/>
  <c r="E20" i="13"/>
  <c r="F53" i="13"/>
  <c r="F52" i="13" s="1"/>
  <c r="C69" i="13"/>
  <c r="D67" i="13"/>
  <c r="C67" i="13" s="1"/>
  <c r="E76" i="13"/>
  <c r="C91" i="13"/>
  <c r="H91" i="13"/>
  <c r="C161" i="13"/>
  <c r="H161" i="13"/>
  <c r="I160" i="13"/>
  <c r="H160" i="13" s="1"/>
  <c r="I182" i="13"/>
  <c r="F20" i="13"/>
  <c r="D83" i="13"/>
  <c r="C136" i="13"/>
  <c r="H241" i="13"/>
  <c r="J240" i="13"/>
  <c r="H240" i="13" s="1"/>
  <c r="C252" i="13"/>
  <c r="F26" i="14"/>
  <c r="H31" i="14"/>
  <c r="K26" i="14"/>
  <c r="G181" i="14"/>
  <c r="D120" i="13"/>
  <c r="C120" i="13" s="1"/>
  <c r="D152" i="13"/>
  <c r="C152" i="13" s="1"/>
  <c r="D160" i="13"/>
  <c r="C160" i="13" s="1"/>
  <c r="J161" i="13"/>
  <c r="J160" i="13" s="1"/>
  <c r="D178" i="13"/>
  <c r="C178" i="13" s="1"/>
  <c r="D182" i="13"/>
  <c r="J187" i="13"/>
  <c r="J182" i="13" s="1"/>
  <c r="J212" i="13"/>
  <c r="C216" i="13"/>
  <c r="C227" i="13"/>
  <c r="C232" i="13"/>
  <c r="F240" i="13"/>
  <c r="F211" i="13" s="1"/>
  <c r="C245" i="13"/>
  <c r="C253" i="13"/>
  <c r="C263" i="13"/>
  <c r="C266" i="13"/>
  <c r="D265" i="13"/>
  <c r="C265" i="13" s="1"/>
  <c r="H269" i="13"/>
  <c r="K54" i="14"/>
  <c r="K53" i="14" s="1"/>
  <c r="H58" i="14"/>
  <c r="D76" i="14"/>
  <c r="C77" i="14"/>
  <c r="J114" i="13"/>
  <c r="H114" i="13" s="1"/>
  <c r="C199" i="13"/>
  <c r="H253" i="13"/>
  <c r="J252" i="13"/>
  <c r="H252" i="13" s="1"/>
  <c r="C267" i="13"/>
  <c r="H43" i="14"/>
  <c r="C45" i="14"/>
  <c r="H55" i="14"/>
  <c r="I54" i="14"/>
  <c r="F75" i="14"/>
  <c r="F272" i="14" s="1"/>
  <c r="H126" i="14"/>
  <c r="I120" i="14"/>
  <c r="H233" i="13"/>
  <c r="J232" i="13"/>
  <c r="H232" i="13" s="1"/>
  <c r="H267" i="13"/>
  <c r="J266" i="13"/>
  <c r="D275" i="14"/>
  <c r="D274" i="14" s="1"/>
  <c r="C21" i="14"/>
  <c r="D20" i="14"/>
  <c r="L275" i="14"/>
  <c r="L274" i="14" s="1"/>
  <c r="L20" i="14"/>
  <c r="C83" i="14"/>
  <c r="H162" i="14"/>
  <c r="K161" i="14"/>
  <c r="K160" i="14" s="1"/>
  <c r="H269" i="14"/>
  <c r="G20" i="14"/>
  <c r="K20" i="14"/>
  <c r="C55" i="14"/>
  <c r="E54" i="14"/>
  <c r="E53" i="14" s="1"/>
  <c r="H76" i="14"/>
  <c r="C114" i="14"/>
  <c r="C134" i="14"/>
  <c r="C147" i="14"/>
  <c r="E160" i="14"/>
  <c r="G161" i="14"/>
  <c r="G160" i="14" s="1"/>
  <c r="H166" i="14"/>
  <c r="C171" i="14"/>
  <c r="L174" i="14"/>
  <c r="L52" i="14" s="1"/>
  <c r="L51" i="14" s="1"/>
  <c r="H188" i="14"/>
  <c r="C199" i="14"/>
  <c r="H216" i="14"/>
  <c r="H219" i="14"/>
  <c r="I212" i="14"/>
  <c r="H241" i="14"/>
  <c r="I240" i="14"/>
  <c r="H240" i="14" s="1"/>
  <c r="I253" i="14"/>
  <c r="C269" i="14"/>
  <c r="J272" i="14"/>
  <c r="C54" i="14"/>
  <c r="J75" i="14"/>
  <c r="J52" i="14" s="1"/>
  <c r="J51" i="14" s="1"/>
  <c r="C80" i="14"/>
  <c r="H121" i="14"/>
  <c r="K120" i="14"/>
  <c r="K75" i="14" s="1"/>
  <c r="H153" i="14"/>
  <c r="I152" i="14"/>
  <c r="H152" i="14" s="1"/>
  <c r="D160" i="14"/>
  <c r="C160" i="14" s="1"/>
  <c r="C161" i="14"/>
  <c r="C175" i="14"/>
  <c r="H175" i="14"/>
  <c r="C178" i="14"/>
  <c r="H183" i="14"/>
  <c r="I182" i="14"/>
  <c r="H214" i="14"/>
  <c r="C219" i="14"/>
  <c r="E212" i="14"/>
  <c r="H233" i="14"/>
  <c r="I232" i="14"/>
  <c r="H232" i="14" s="1"/>
  <c r="C241" i="14"/>
  <c r="E240" i="14"/>
  <c r="C240" i="14" s="1"/>
  <c r="E253" i="14"/>
  <c r="H267" i="14"/>
  <c r="I266" i="14"/>
  <c r="F52" i="14"/>
  <c r="C53" i="14"/>
  <c r="C67" i="14"/>
  <c r="C108" i="14"/>
  <c r="H108" i="14"/>
  <c r="I83" i="14"/>
  <c r="H83" i="14" s="1"/>
  <c r="G120" i="14"/>
  <c r="C120" i="14" s="1"/>
  <c r="C153" i="14"/>
  <c r="E152" i="14"/>
  <c r="C152" i="14" s="1"/>
  <c r="H161" i="14"/>
  <c r="I160" i="14"/>
  <c r="H160" i="14" s="1"/>
  <c r="E174" i="14"/>
  <c r="C174" i="14" s="1"/>
  <c r="H179" i="14"/>
  <c r="I178" i="14"/>
  <c r="H178" i="14" s="1"/>
  <c r="E182" i="14"/>
  <c r="F181" i="14"/>
  <c r="K187" i="14"/>
  <c r="K182" i="14" s="1"/>
  <c r="K181" i="14" s="1"/>
  <c r="C233" i="14"/>
  <c r="E232" i="14"/>
  <c r="C232" i="14" s="1"/>
  <c r="C267" i="14"/>
  <c r="E266" i="14"/>
  <c r="C179" i="14"/>
  <c r="C183" i="14"/>
  <c r="I174" i="14" l="1"/>
  <c r="H174" i="14" s="1"/>
  <c r="I75" i="14"/>
  <c r="G75" i="14"/>
  <c r="G52" i="14" s="1"/>
  <c r="G51" i="14" s="1"/>
  <c r="G50" i="14" s="1"/>
  <c r="J211" i="13"/>
  <c r="H211" i="13" s="1"/>
  <c r="L272" i="13"/>
  <c r="H83" i="13"/>
  <c r="J83" i="13"/>
  <c r="J75" i="13" s="1"/>
  <c r="J272" i="13" s="1"/>
  <c r="C240" i="13"/>
  <c r="H55" i="13"/>
  <c r="C212" i="13"/>
  <c r="D211" i="13"/>
  <c r="G272" i="12"/>
  <c r="D120" i="12"/>
  <c r="C120" i="12" s="1"/>
  <c r="J181" i="12"/>
  <c r="I53" i="12"/>
  <c r="H253" i="12"/>
  <c r="I252" i="12"/>
  <c r="H252" i="12" s="1"/>
  <c r="K52" i="12"/>
  <c r="K51" i="12" s="1"/>
  <c r="K50" i="12" s="1"/>
  <c r="G51" i="12"/>
  <c r="G50" i="12" s="1"/>
  <c r="H174" i="12"/>
  <c r="G272" i="11"/>
  <c r="F52" i="11"/>
  <c r="F51" i="11" s="1"/>
  <c r="F50" i="11" s="1"/>
  <c r="E51" i="11"/>
  <c r="H265" i="11"/>
  <c r="K51" i="11"/>
  <c r="K50" i="11" s="1"/>
  <c r="G52" i="11"/>
  <c r="J211" i="11"/>
  <c r="J181" i="11" s="1"/>
  <c r="G75" i="11"/>
  <c r="L272" i="10"/>
  <c r="G272" i="10"/>
  <c r="C120" i="10"/>
  <c r="L52" i="10"/>
  <c r="H240" i="10"/>
  <c r="F52" i="10"/>
  <c r="L272" i="9"/>
  <c r="D174" i="9"/>
  <c r="C174" i="9" s="1"/>
  <c r="F75" i="9"/>
  <c r="F272" i="9" s="1"/>
  <c r="E51" i="9"/>
  <c r="L181" i="9"/>
  <c r="C20" i="9"/>
  <c r="H265" i="8"/>
  <c r="H266" i="8"/>
  <c r="E75" i="8"/>
  <c r="C75" i="8" s="1"/>
  <c r="G272" i="8"/>
  <c r="K52" i="8"/>
  <c r="C83" i="8"/>
  <c r="K181" i="7"/>
  <c r="F52" i="7"/>
  <c r="F51" i="7" s="1"/>
  <c r="F50" i="7" s="1"/>
  <c r="G181" i="6"/>
  <c r="G272" i="6"/>
  <c r="H54" i="6"/>
  <c r="D53" i="6"/>
  <c r="K52" i="6"/>
  <c r="F272" i="6"/>
  <c r="F52" i="6"/>
  <c r="I181" i="6"/>
  <c r="G52" i="6"/>
  <c r="G51" i="6" s="1"/>
  <c r="H178" i="6"/>
  <c r="L211" i="6"/>
  <c r="L272" i="6" s="1"/>
  <c r="J272" i="6"/>
  <c r="F174" i="6"/>
  <c r="C174" i="6" s="1"/>
  <c r="C275" i="6"/>
  <c r="C274" i="6" s="1"/>
  <c r="L52" i="6"/>
  <c r="G272" i="5"/>
  <c r="G52" i="5"/>
  <c r="G51" i="5" s="1"/>
  <c r="E75" i="5"/>
  <c r="F51" i="5"/>
  <c r="F50" i="5" s="1"/>
  <c r="J75" i="5"/>
  <c r="J52" i="5" s="1"/>
  <c r="H265" i="5"/>
  <c r="J174" i="5"/>
  <c r="H174" i="5" s="1"/>
  <c r="H83" i="5"/>
  <c r="K272" i="5"/>
  <c r="L272" i="3"/>
  <c r="C275" i="3"/>
  <c r="C274" i="3" s="1"/>
  <c r="E182" i="3"/>
  <c r="E272" i="3" s="1"/>
  <c r="G181" i="3"/>
  <c r="G51" i="3" s="1"/>
  <c r="K272" i="3"/>
  <c r="I174" i="3"/>
  <c r="H174" i="3" s="1"/>
  <c r="H212" i="3"/>
  <c r="K181" i="3"/>
  <c r="G272" i="2"/>
  <c r="G52" i="2"/>
  <c r="G51" i="2" s="1"/>
  <c r="F52" i="2"/>
  <c r="F51" i="2" s="1"/>
  <c r="F272" i="2"/>
  <c r="E272" i="2"/>
  <c r="J174" i="2"/>
  <c r="H174" i="2" s="1"/>
  <c r="I120" i="2"/>
  <c r="H120" i="2" s="1"/>
  <c r="C20" i="2"/>
  <c r="L272" i="1"/>
  <c r="L52" i="1"/>
  <c r="L51" i="1" s="1"/>
  <c r="L50" i="1" s="1"/>
  <c r="E272" i="1"/>
  <c r="I174" i="1"/>
  <c r="H174" i="1" s="1"/>
  <c r="J52" i="1"/>
  <c r="I83" i="1"/>
  <c r="H83" i="1" s="1"/>
  <c r="H275" i="1"/>
  <c r="H274" i="1" s="1"/>
  <c r="K52" i="1"/>
  <c r="K51" i="1" s="1"/>
  <c r="K50" i="1" s="1"/>
  <c r="G272" i="1"/>
  <c r="L50" i="14"/>
  <c r="L273" i="14"/>
  <c r="L52" i="11"/>
  <c r="L51" i="11" s="1"/>
  <c r="L272" i="11"/>
  <c r="E273" i="9"/>
  <c r="E50" i="9"/>
  <c r="C20" i="5"/>
  <c r="L50" i="13"/>
  <c r="L273" i="13"/>
  <c r="L51" i="9"/>
  <c r="H53" i="7"/>
  <c r="L50" i="8"/>
  <c r="L273" i="8"/>
  <c r="J181" i="3"/>
  <c r="J51" i="3" s="1"/>
  <c r="J272" i="3"/>
  <c r="F272" i="13"/>
  <c r="C211" i="13"/>
  <c r="F181" i="13"/>
  <c r="J52" i="10"/>
  <c r="J51" i="10" s="1"/>
  <c r="J272" i="10"/>
  <c r="F50" i="8"/>
  <c r="F273" i="8"/>
  <c r="K52" i="7"/>
  <c r="K51" i="7" s="1"/>
  <c r="K272" i="7"/>
  <c r="L50" i="2"/>
  <c r="L273" i="2"/>
  <c r="H240" i="9"/>
  <c r="F52" i="9"/>
  <c r="F51" i="9" s="1"/>
  <c r="F50" i="9" s="1"/>
  <c r="D182" i="9"/>
  <c r="G52" i="7"/>
  <c r="G51" i="7" s="1"/>
  <c r="H182" i="7"/>
  <c r="I174" i="7"/>
  <c r="H174" i="7" s="1"/>
  <c r="H76" i="6"/>
  <c r="C53" i="6"/>
  <c r="D160" i="1"/>
  <c r="C160" i="1" s="1"/>
  <c r="C161" i="1"/>
  <c r="E51" i="6"/>
  <c r="I181" i="3"/>
  <c r="H181" i="3" s="1"/>
  <c r="H182" i="3"/>
  <c r="I53" i="3"/>
  <c r="H54" i="3"/>
  <c r="D182" i="2"/>
  <c r="C187" i="2"/>
  <c r="D160" i="2"/>
  <c r="C160" i="2" s="1"/>
  <c r="C161" i="2"/>
  <c r="D75" i="2"/>
  <c r="C75" i="2" s="1"/>
  <c r="C76" i="2"/>
  <c r="H26" i="2"/>
  <c r="C182" i="3"/>
  <c r="E75" i="3"/>
  <c r="K52" i="2"/>
  <c r="K51" i="2" s="1"/>
  <c r="K50" i="2" s="1"/>
  <c r="F52" i="1"/>
  <c r="F51" i="1" s="1"/>
  <c r="H53" i="2"/>
  <c r="F51" i="13"/>
  <c r="H26" i="11"/>
  <c r="K273" i="11"/>
  <c r="G273" i="14"/>
  <c r="K52" i="14"/>
  <c r="K51" i="14" s="1"/>
  <c r="K50" i="14" s="1"/>
  <c r="D174" i="13"/>
  <c r="H26" i="14"/>
  <c r="H182" i="13"/>
  <c r="I181" i="13"/>
  <c r="C76" i="13"/>
  <c r="E75" i="13"/>
  <c r="H58" i="13"/>
  <c r="I54" i="13"/>
  <c r="H211" i="12"/>
  <c r="J272" i="11"/>
  <c r="H161" i="11"/>
  <c r="I160" i="11"/>
  <c r="H160" i="11" s="1"/>
  <c r="K20" i="11"/>
  <c r="K52" i="13"/>
  <c r="K51" i="13" s="1"/>
  <c r="C266" i="12"/>
  <c r="D174" i="12"/>
  <c r="C174" i="12" s="1"/>
  <c r="H83" i="12"/>
  <c r="C20" i="12"/>
  <c r="C252" i="11"/>
  <c r="H275" i="11"/>
  <c r="H274" i="11" s="1"/>
  <c r="C266" i="10"/>
  <c r="D265" i="10"/>
  <c r="C265" i="10" s="1"/>
  <c r="C275" i="10"/>
  <c r="C274" i="10" s="1"/>
  <c r="C76" i="12"/>
  <c r="D75" i="12"/>
  <c r="C75" i="12" s="1"/>
  <c r="H266" i="11"/>
  <c r="F272" i="10"/>
  <c r="I174" i="10"/>
  <c r="H174" i="10" s="1"/>
  <c r="H252" i="9"/>
  <c r="L52" i="12"/>
  <c r="L51" i="12" s="1"/>
  <c r="C182" i="10"/>
  <c r="F273" i="9"/>
  <c r="C26" i="9"/>
  <c r="L181" i="10"/>
  <c r="C253" i="9"/>
  <c r="D252" i="9"/>
  <c r="E182" i="8"/>
  <c r="C187" i="8"/>
  <c r="K75" i="10"/>
  <c r="K52" i="10" s="1"/>
  <c r="K51" i="10" s="1"/>
  <c r="G181" i="9"/>
  <c r="G51" i="9" s="1"/>
  <c r="C83" i="9"/>
  <c r="I52" i="9"/>
  <c r="G181" i="8"/>
  <c r="H275" i="8"/>
  <c r="H274" i="8" s="1"/>
  <c r="C212" i="9"/>
  <c r="J211" i="5"/>
  <c r="J181" i="5" s="1"/>
  <c r="C76" i="7"/>
  <c r="D75" i="7"/>
  <c r="H275" i="7"/>
  <c r="H274" i="7" s="1"/>
  <c r="C266" i="6"/>
  <c r="D265" i="6"/>
  <c r="C265" i="6" s="1"/>
  <c r="H212" i="7"/>
  <c r="I211" i="7"/>
  <c r="H211" i="7" s="1"/>
  <c r="I120" i="7"/>
  <c r="H120" i="7" s="1"/>
  <c r="J181" i="6"/>
  <c r="J51" i="6" s="1"/>
  <c r="C161" i="6"/>
  <c r="D160" i="6"/>
  <c r="C160" i="6" s="1"/>
  <c r="H187" i="5"/>
  <c r="I182" i="5"/>
  <c r="D75" i="5"/>
  <c r="C54" i="5"/>
  <c r="D53" i="5"/>
  <c r="I120" i="6"/>
  <c r="H120" i="6" s="1"/>
  <c r="H266" i="5"/>
  <c r="E53" i="5"/>
  <c r="E52" i="5" s="1"/>
  <c r="E51" i="5" s="1"/>
  <c r="L273" i="5"/>
  <c r="I53" i="5"/>
  <c r="E181" i="3"/>
  <c r="E174" i="3"/>
  <c r="C174" i="3" s="1"/>
  <c r="C91" i="3"/>
  <c r="D83" i="3"/>
  <c r="C54" i="3"/>
  <c r="E53" i="3"/>
  <c r="E52" i="3" s="1"/>
  <c r="H266" i="2"/>
  <c r="J265" i="2"/>
  <c r="H265" i="2" s="1"/>
  <c r="H182" i="2"/>
  <c r="J75" i="2"/>
  <c r="J52" i="2" s="1"/>
  <c r="J211" i="1"/>
  <c r="J181" i="1" s="1"/>
  <c r="J51" i="1" s="1"/>
  <c r="D252" i="3"/>
  <c r="C253" i="3"/>
  <c r="K20" i="2"/>
  <c r="I181" i="1"/>
  <c r="H181" i="1" s="1"/>
  <c r="H182" i="1"/>
  <c r="F51" i="3"/>
  <c r="I75" i="2"/>
  <c r="H275" i="2"/>
  <c r="H274" i="2" s="1"/>
  <c r="K273" i="1"/>
  <c r="H54" i="2"/>
  <c r="H182" i="14"/>
  <c r="H253" i="14"/>
  <c r="I252" i="14"/>
  <c r="H275" i="14"/>
  <c r="H274" i="14" s="1"/>
  <c r="H266" i="12"/>
  <c r="I265" i="12"/>
  <c r="H53" i="12"/>
  <c r="H67" i="11"/>
  <c r="I53" i="11"/>
  <c r="K211" i="9"/>
  <c r="H212" i="9"/>
  <c r="F51" i="14"/>
  <c r="F50" i="14" s="1"/>
  <c r="K272" i="14"/>
  <c r="L272" i="14"/>
  <c r="C182" i="14"/>
  <c r="E75" i="14"/>
  <c r="C253" i="14"/>
  <c r="E252" i="14"/>
  <c r="E52" i="14"/>
  <c r="C275" i="14"/>
  <c r="C274" i="14" s="1"/>
  <c r="K272" i="13"/>
  <c r="H120" i="14"/>
  <c r="H54" i="14"/>
  <c r="I53" i="14"/>
  <c r="G272" i="13"/>
  <c r="H212" i="13"/>
  <c r="H187" i="13"/>
  <c r="C20" i="13"/>
  <c r="D53" i="13"/>
  <c r="C54" i="13"/>
  <c r="E53" i="13"/>
  <c r="C212" i="12"/>
  <c r="D211" i="12"/>
  <c r="D181" i="12" s="1"/>
  <c r="C181" i="12" s="1"/>
  <c r="L181" i="12"/>
  <c r="I120" i="12"/>
  <c r="H76" i="12"/>
  <c r="J75" i="12"/>
  <c r="J52" i="12" s="1"/>
  <c r="J51" i="12" s="1"/>
  <c r="C54" i="12"/>
  <c r="D53" i="12"/>
  <c r="E51" i="12"/>
  <c r="H212" i="12"/>
  <c r="H83" i="11"/>
  <c r="D252" i="10"/>
  <c r="C253" i="10"/>
  <c r="D75" i="11"/>
  <c r="H212" i="11"/>
  <c r="I211" i="11"/>
  <c r="D53" i="11"/>
  <c r="C54" i="11"/>
  <c r="F273" i="11"/>
  <c r="C26" i="11"/>
  <c r="D211" i="10"/>
  <c r="C211" i="10" s="1"/>
  <c r="C232" i="10"/>
  <c r="I120" i="11"/>
  <c r="D75" i="10"/>
  <c r="L51" i="10"/>
  <c r="C160" i="12"/>
  <c r="K272" i="11"/>
  <c r="H212" i="10"/>
  <c r="I211" i="10"/>
  <c r="H187" i="10"/>
  <c r="H67" i="10"/>
  <c r="E272" i="9"/>
  <c r="C54" i="10"/>
  <c r="G52" i="8"/>
  <c r="G51" i="8" s="1"/>
  <c r="K83" i="9"/>
  <c r="K75" i="9" s="1"/>
  <c r="K52" i="9" s="1"/>
  <c r="H85" i="9"/>
  <c r="C211" i="8"/>
  <c r="E160" i="8"/>
  <c r="C160" i="8" s="1"/>
  <c r="C161" i="8"/>
  <c r="C160" i="9"/>
  <c r="H187" i="8"/>
  <c r="I182" i="8"/>
  <c r="D211" i="9"/>
  <c r="C211" i="9" s="1"/>
  <c r="J53" i="9"/>
  <c r="H53" i="9" s="1"/>
  <c r="H54" i="9"/>
  <c r="F272" i="7"/>
  <c r="E75" i="7"/>
  <c r="E52" i="7" s="1"/>
  <c r="J52" i="8"/>
  <c r="J51" i="8" s="1"/>
  <c r="H53" i="8"/>
  <c r="C266" i="7"/>
  <c r="E265" i="7"/>
  <c r="C265" i="7" s="1"/>
  <c r="C182" i="7"/>
  <c r="H83" i="7"/>
  <c r="L273" i="7"/>
  <c r="C83" i="6"/>
  <c r="H252" i="5"/>
  <c r="D181" i="7"/>
  <c r="H76" i="7"/>
  <c r="C54" i="7"/>
  <c r="D53" i="7"/>
  <c r="K51" i="6"/>
  <c r="I120" i="5"/>
  <c r="H120" i="5" s="1"/>
  <c r="C26" i="5"/>
  <c r="F273" i="5"/>
  <c r="D75" i="6"/>
  <c r="C75" i="6" s="1"/>
  <c r="K273" i="5"/>
  <c r="I53" i="1"/>
  <c r="H54" i="1"/>
  <c r="H212" i="2"/>
  <c r="J211" i="2"/>
  <c r="H211" i="2" s="1"/>
  <c r="D181" i="5"/>
  <c r="C181" i="5" s="1"/>
  <c r="C182" i="5"/>
  <c r="H187" i="3"/>
  <c r="D211" i="3"/>
  <c r="C211" i="3" s="1"/>
  <c r="H265" i="1"/>
  <c r="K52" i="3"/>
  <c r="K51" i="3" s="1"/>
  <c r="E273" i="2"/>
  <c r="E50" i="2"/>
  <c r="G273" i="1"/>
  <c r="C54" i="1"/>
  <c r="H75" i="14"/>
  <c r="J273" i="14"/>
  <c r="J50" i="14"/>
  <c r="J24" i="14"/>
  <c r="J20" i="14" s="1"/>
  <c r="H266" i="13"/>
  <c r="J265" i="13"/>
  <c r="H265" i="13" s="1"/>
  <c r="D75" i="13"/>
  <c r="C75" i="13" s="1"/>
  <c r="C83" i="13"/>
  <c r="E273" i="11"/>
  <c r="E50" i="11"/>
  <c r="H76" i="10"/>
  <c r="C69" i="10"/>
  <c r="D67" i="10"/>
  <c r="H161" i="9"/>
  <c r="J160" i="9"/>
  <c r="E265" i="14"/>
  <c r="C265" i="14" s="1"/>
  <c r="C266" i="14"/>
  <c r="H266" i="14"/>
  <c r="I265" i="14"/>
  <c r="H265" i="14" s="1"/>
  <c r="E211" i="14"/>
  <c r="C211" i="14" s="1"/>
  <c r="C212" i="14"/>
  <c r="H187" i="14"/>
  <c r="H212" i="14"/>
  <c r="I211" i="14"/>
  <c r="H211" i="14" s="1"/>
  <c r="C76" i="14"/>
  <c r="D75" i="14"/>
  <c r="D181" i="13"/>
  <c r="C181" i="13" s="1"/>
  <c r="C182" i="13"/>
  <c r="C26" i="14"/>
  <c r="F20" i="14"/>
  <c r="C20" i="14" s="1"/>
  <c r="H275" i="13"/>
  <c r="H274" i="13" s="1"/>
  <c r="I75" i="13"/>
  <c r="J52" i="13"/>
  <c r="C182" i="12"/>
  <c r="G51" i="13"/>
  <c r="J272" i="12"/>
  <c r="G273" i="12"/>
  <c r="H161" i="12"/>
  <c r="C275" i="12"/>
  <c r="C274" i="12" s="1"/>
  <c r="C187" i="12"/>
  <c r="H187" i="11"/>
  <c r="I182" i="11"/>
  <c r="G181" i="11"/>
  <c r="G51" i="11" s="1"/>
  <c r="F53" i="12"/>
  <c r="F52" i="12" s="1"/>
  <c r="F51" i="12" s="1"/>
  <c r="H275" i="12"/>
  <c r="H274" i="12" s="1"/>
  <c r="E211" i="10"/>
  <c r="C212" i="10"/>
  <c r="G52" i="10"/>
  <c r="G51" i="10" s="1"/>
  <c r="C161" i="12"/>
  <c r="F272" i="11"/>
  <c r="J51" i="11"/>
  <c r="H182" i="10"/>
  <c r="H53" i="10"/>
  <c r="C266" i="9"/>
  <c r="D265" i="9"/>
  <c r="C265" i="9" s="1"/>
  <c r="C76" i="10"/>
  <c r="E75" i="10"/>
  <c r="E52" i="10" s="1"/>
  <c r="F51" i="10"/>
  <c r="D120" i="9"/>
  <c r="C120" i="9" s="1"/>
  <c r="H26" i="9"/>
  <c r="K20" i="9"/>
  <c r="C275" i="9"/>
  <c r="C274" i="9" s="1"/>
  <c r="K252" i="8"/>
  <c r="H253" i="8"/>
  <c r="D53" i="9"/>
  <c r="C212" i="8"/>
  <c r="I75" i="8"/>
  <c r="H76" i="8"/>
  <c r="H85" i="10"/>
  <c r="I83" i="10"/>
  <c r="H83" i="10" s="1"/>
  <c r="H211" i="9"/>
  <c r="H182" i="9"/>
  <c r="I181" i="9"/>
  <c r="H161" i="8"/>
  <c r="I160" i="8"/>
  <c r="H160" i="8" s="1"/>
  <c r="D53" i="8"/>
  <c r="D272" i="8" s="1"/>
  <c r="C54" i="8"/>
  <c r="E272" i="11"/>
  <c r="C76" i="9"/>
  <c r="D75" i="9"/>
  <c r="C75" i="9" s="1"/>
  <c r="K211" i="8"/>
  <c r="K181" i="8" s="1"/>
  <c r="K51" i="8" s="1"/>
  <c r="F273" i="7"/>
  <c r="C26" i="7"/>
  <c r="F20" i="7"/>
  <c r="C20" i="7" s="1"/>
  <c r="C212" i="6"/>
  <c r="D211" i="6"/>
  <c r="C211" i="6" s="1"/>
  <c r="C182" i="6"/>
  <c r="D181" i="6"/>
  <c r="E211" i="7"/>
  <c r="E272" i="7" s="1"/>
  <c r="C212" i="7"/>
  <c r="J83" i="7"/>
  <c r="J75" i="7" s="1"/>
  <c r="J272" i="7" s="1"/>
  <c r="H67" i="7"/>
  <c r="K272" i="6"/>
  <c r="F181" i="6"/>
  <c r="F51" i="6" s="1"/>
  <c r="H266" i="7"/>
  <c r="I265" i="7"/>
  <c r="H265" i="7" s="1"/>
  <c r="H212" i="6"/>
  <c r="H53" i="6"/>
  <c r="H211" i="5"/>
  <c r="H161" i="5"/>
  <c r="I160" i="5"/>
  <c r="H160" i="5" s="1"/>
  <c r="H275" i="5"/>
  <c r="H274" i="5" s="1"/>
  <c r="C266" i="3"/>
  <c r="D265" i="3"/>
  <c r="C265" i="3" s="1"/>
  <c r="G50" i="5"/>
  <c r="G273" i="5"/>
  <c r="I120" i="1"/>
  <c r="H134" i="1"/>
  <c r="E52" i="1"/>
  <c r="E51" i="1" s="1"/>
  <c r="I75" i="3"/>
  <c r="D53" i="2"/>
  <c r="C187" i="1"/>
  <c r="D182" i="1"/>
  <c r="D272" i="1" s="1"/>
  <c r="C76" i="5"/>
  <c r="C83" i="1"/>
  <c r="H266" i="1"/>
  <c r="L51" i="3"/>
  <c r="D75" i="1"/>
  <c r="C75" i="1" s="1"/>
  <c r="H212" i="1"/>
  <c r="C53" i="1"/>
  <c r="L273" i="1"/>
  <c r="E181" i="14" l="1"/>
  <c r="C181" i="14" s="1"/>
  <c r="G272" i="14"/>
  <c r="E52" i="13"/>
  <c r="E51" i="13" s="1"/>
  <c r="K273" i="12"/>
  <c r="C181" i="11"/>
  <c r="E272" i="10"/>
  <c r="H83" i="9"/>
  <c r="H211" i="8"/>
  <c r="I75" i="7"/>
  <c r="C272" i="6"/>
  <c r="H211" i="6"/>
  <c r="L181" i="6"/>
  <c r="L51" i="6" s="1"/>
  <c r="L50" i="6" s="1"/>
  <c r="G50" i="6"/>
  <c r="G273" i="6"/>
  <c r="J272" i="5"/>
  <c r="G50" i="3"/>
  <c r="G273" i="3"/>
  <c r="C53" i="3"/>
  <c r="G50" i="2"/>
  <c r="G273" i="2"/>
  <c r="J50" i="1"/>
  <c r="J24" i="1"/>
  <c r="J20" i="1" s="1"/>
  <c r="F50" i="6"/>
  <c r="F273" i="6"/>
  <c r="G50" i="11"/>
  <c r="G273" i="11"/>
  <c r="K273" i="8"/>
  <c r="K50" i="8"/>
  <c r="G50" i="9"/>
  <c r="G273" i="9"/>
  <c r="J50" i="3"/>
  <c r="J24" i="3"/>
  <c r="J20" i="3" s="1"/>
  <c r="H182" i="5"/>
  <c r="I181" i="5"/>
  <c r="H181" i="5" s="1"/>
  <c r="C252" i="9"/>
  <c r="D272" i="9"/>
  <c r="K50" i="13"/>
  <c r="K273" i="13"/>
  <c r="H53" i="3"/>
  <c r="I52" i="3"/>
  <c r="E273" i="6"/>
  <c r="E50" i="6"/>
  <c r="I52" i="7"/>
  <c r="D52" i="2"/>
  <c r="C53" i="2"/>
  <c r="F50" i="10"/>
  <c r="F273" i="10"/>
  <c r="H211" i="10"/>
  <c r="C75" i="11"/>
  <c r="D272" i="11"/>
  <c r="J181" i="13"/>
  <c r="H252" i="14"/>
  <c r="I272" i="14"/>
  <c r="J50" i="6"/>
  <c r="J24" i="6"/>
  <c r="J20" i="6" s="1"/>
  <c r="K50" i="10"/>
  <c r="K273" i="10"/>
  <c r="D181" i="3"/>
  <c r="C181" i="3" s="1"/>
  <c r="H75" i="3"/>
  <c r="H272" i="3" s="1"/>
  <c r="I272" i="3"/>
  <c r="J24" i="11"/>
  <c r="J20" i="11" s="1"/>
  <c r="J273" i="11"/>
  <c r="J50" i="11"/>
  <c r="E181" i="10"/>
  <c r="E51" i="10" s="1"/>
  <c r="F50" i="12"/>
  <c r="F273" i="12"/>
  <c r="K50" i="3"/>
  <c r="K273" i="3"/>
  <c r="H53" i="1"/>
  <c r="C53" i="7"/>
  <c r="D52" i="7"/>
  <c r="C211" i="7"/>
  <c r="E181" i="7"/>
  <c r="C181" i="7" s="1"/>
  <c r="H182" i="8"/>
  <c r="I181" i="8"/>
  <c r="H181" i="8" s="1"/>
  <c r="K272" i="10"/>
  <c r="C75" i="10"/>
  <c r="H211" i="11"/>
  <c r="C53" i="12"/>
  <c r="D52" i="12"/>
  <c r="H120" i="12"/>
  <c r="I75" i="12"/>
  <c r="C252" i="14"/>
  <c r="E272" i="14"/>
  <c r="F50" i="3"/>
  <c r="F273" i="3"/>
  <c r="C53" i="5"/>
  <c r="D52" i="5"/>
  <c r="C75" i="7"/>
  <c r="D272" i="7"/>
  <c r="E272" i="13"/>
  <c r="F50" i="1"/>
  <c r="F273" i="1"/>
  <c r="C182" i="2"/>
  <c r="C272" i="2" s="1"/>
  <c r="D181" i="2"/>
  <c r="C181" i="2" s="1"/>
  <c r="J51" i="5"/>
  <c r="I181" i="7"/>
  <c r="H181" i="7" s="1"/>
  <c r="C182" i="9"/>
  <c r="D181" i="9"/>
  <c r="C181" i="9" s="1"/>
  <c r="J24" i="10"/>
  <c r="J20" i="10" s="1"/>
  <c r="J50" i="10"/>
  <c r="F272" i="12"/>
  <c r="L50" i="11"/>
  <c r="L273" i="11"/>
  <c r="F50" i="2"/>
  <c r="F273" i="2"/>
  <c r="C67" i="10"/>
  <c r="D53" i="10"/>
  <c r="D272" i="2"/>
  <c r="L50" i="10"/>
  <c r="L273" i="10"/>
  <c r="D52" i="11"/>
  <c r="C53" i="11"/>
  <c r="D52" i="13"/>
  <c r="C53" i="13"/>
  <c r="H53" i="11"/>
  <c r="H265" i="12"/>
  <c r="I181" i="12"/>
  <c r="H181" i="12" s="1"/>
  <c r="H75" i="2"/>
  <c r="H272" i="2" s="1"/>
  <c r="I272" i="2"/>
  <c r="C83" i="3"/>
  <c r="D75" i="3"/>
  <c r="D272" i="3" s="1"/>
  <c r="I51" i="9"/>
  <c r="L50" i="12"/>
  <c r="L273" i="12"/>
  <c r="C182" i="1"/>
  <c r="C272" i="1" s="1"/>
  <c r="D181" i="1"/>
  <c r="C181" i="1" s="1"/>
  <c r="H120" i="1"/>
  <c r="I75" i="1"/>
  <c r="I52" i="1" s="1"/>
  <c r="D52" i="1"/>
  <c r="L50" i="3"/>
  <c r="L273" i="3"/>
  <c r="L273" i="6"/>
  <c r="I272" i="8"/>
  <c r="K272" i="8"/>
  <c r="H252" i="8"/>
  <c r="J51" i="13"/>
  <c r="J272" i="9"/>
  <c r="H160" i="9"/>
  <c r="I75" i="10"/>
  <c r="I272" i="10" s="1"/>
  <c r="H211" i="1"/>
  <c r="J272" i="2"/>
  <c r="J273" i="8"/>
  <c r="J50" i="8"/>
  <c r="J24" i="8"/>
  <c r="J20" i="8" s="1"/>
  <c r="G50" i="8"/>
  <c r="G273" i="8"/>
  <c r="H120" i="11"/>
  <c r="I75" i="11"/>
  <c r="H75" i="11" s="1"/>
  <c r="C252" i="10"/>
  <c r="D272" i="10"/>
  <c r="E50" i="12"/>
  <c r="E273" i="12"/>
  <c r="E273" i="13"/>
  <c r="E50" i="13"/>
  <c r="H53" i="14"/>
  <c r="I52" i="14"/>
  <c r="K272" i="9"/>
  <c r="K181" i="9"/>
  <c r="K51" i="9" s="1"/>
  <c r="I181" i="14"/>
  <c r="H181" i="14" s="1"/>
  <c r="J181" i="2"/>
  <c r="H181" i="2" s="1"/>
  <c r="E51" i="3"/>
  <c r="E50" i="5"/>
  <c r="E273" i="5"/>
  <c r="D272" i="6"/>
  <c r="E181" i="8"/>
  <c r="C181" i="8" s="1"/>
  <c r="E272" i="8"/>
  <c r="C182" i="8"/>
  <c r="C272" i="8" s="1"/>
  <c r="K273" i="14"/>
  <c r="F50" i="13"/>
  <c r="F273" i="13"/>
  <c r="D52" i="6"/>
  <c r="I75" i="6"/>
  <c r="K50" i="7"/>
  <c r="K273" i="7"/>
  <c r="L50" i="9"/>
  <c r="L273" i="9"/>
  <c r="J52" i="7"/>
  <c r="J51" i="7" s="1"/>
  <c r="H75" i="8"/>
  <c r="I52" i="8"/>
  <c r="G50" i="10"/>
  <c r="G273" i="10"/>
  <c r="E273" i="1"/>
  <c r="E50" i="1"/>
  <c r="C181" i="6"/>
  <c r="C53" i="8"/>
  <c r="D52" i="8"/>
  <c r="C53" i="9"/>
  <c r="D52" i="9"/>
  <c r="I181" i="10"/>
  <c r="H181" i="10" s="1"/>
  <c r="H182" i="11"/>
  <c r="I181" i="11"/>
  <c r="H181" i="11" s="1"/>
  <c r="G50" i="13"/>
  <c r="G273" i="13"/>
  <c r="H75" i="13"/>
  <c r="I272" i="13"/>
  <c r="F273" i="14"/>
  <c r="C75" i="14"/>
  <c r="D52" i="14"/>
  <c r="K50" i="6"/>
  <c r="K273" i="6"/>
  <c r="H75" i="7"/>
  <c r="H272" i="7" s="1"/>
  <c r="I272" i="7"/>
  <c r="J52" i="9"/>
  <c r="J51" i="9" s="1"/>
  <c r="H75" i="9"/>
  <c r="J50" i="12"/>
  <c r="J24" i="12"/>
  <c r="J20" i="12" s="1"/>
  <c r="C211" i="12"/>
  <c r="C272" i="12" s="1"/>
  <c r="D272" i="12"/>
  <c r="E51" i="14"/>
  <c r="C252" i="3"/>
  <c r="I75" i="5"/>
  <c r="H75" i="5" s="1"/>
  <c r="H53" i="5"/>
  <c r="C75" i="5"/>
  <c r="C272" i="5" s="1"/>
  <c r="D272" i="5"/>
  <c r="D181" i="10"/>
  <c r="C181" i="10" s="1"/>
  <c r="C272" i="11"/>
  <c r="H54" i="13"/>
  <c r="I53" i="13"/>
  <c r="H181" i="13"/>
  <c r="C174" i="13"/>
  <c r="C272" i="13" s="1"/>
  <c r="D272" i="13"/>
  <c r="D272" i="14"/>
  <c r="I52" i="2"/>
  <c r="K273" i="2"/>
  <c r="G50" i="7"/>
  <c r="G273" i="7"/>
  <c r="J272" i="1"/>
  <c r="E272" i="5"/>
  <c r="E52" i="8"/>
  <c r="E51" i="8" s="1"/>
  <c r="H272" i="14" l="1"/>
  <c r="C272" i="14"/>
  <c r="I52" i="11"/>
  <c r="I51" i="11" s="1"/>
  <c r="H272" i="9"/>
  <c r="H181" i="6"/>
  <c r="I52" i="5"/>
  <c r="H52" i="5" s="1"/>
  <c r="I272" i="5"/>
  <c r="J273" i="3"/>
  <c r="K50" i="9"/>
  <c r="K273" i="9"/>
  <c r="E273" i="10"/>
  <c r="E50" i="10"/>
  <c r="J50" i="13"/>
  <c r="J273" i="13"/>
  <c r="J24" i="13"/>
  <c r="J20" i="13" s="1"/>
  <c r="D51" i="1"/>
  <c r="C52" i="1"/>
  <c r="I273" i="9"/>
  <c r="I24" i="9"/>
  <c r="H51" i="9"/>
  <c r="I50" i="9"/>
  <c r="C52" i="11"/>
  <c r="D51" i="11"/>
  <c r="H52" i="8"/>
  <c r="I51" i="8"/>
  <c r="H52" i="2"/>
  <c r="I51" i="2"/>
  <c r="J50" i="9"/>
  <c r="J24" i="9"/>
  <c r="J20" i="9" s="1"/>
  <c r="C52" i="14"/>
  <c r="D51" i="14"/>
  <c r="D51" i="8"/>
  <c r="C52" i="8"/>
  <c r="H53" i="13"/>
  <c r="H272" i="13" s="1"/>
  <c r="I52" i="13"/>
  <c r="J273" i="12"/>
  <c r="J51" i="2"/>
  <c r="H75" i="6"/>
  <c r="H272" i="6" s="1"/>
  <c r="I272" i="6"/>
  <c r="I52" i="6"/>
  <c r="D51" i="6"/>
  <c r="C52" i="6"/>
  <c r="H181" i="9"/>
  <c r="H52" i="9"/>
  <c r="C52" i="12"/>
  <c r="D51" i="12"/>
  <c r="H52" i="7"/>
  <c r="I51" i="7"/>
  <c r="C272" i="9"/>
  <c r="J273" i="1"/>
  <c r="I51" i="1"/>
  <c r="H52" i="1"/>
  <c r="J24" i="7"/>
  <c r="J20" i="7" s="1"/>
  <c r="J50" i="7"/>
  <c r="E273" i="3"/>
  <c r="E50" i="3"/>
  <c r="H75" i="10"/>
  <c r="I52" i="10"/>
  <c r="H272" i="8"/>
  <c r="H75" i="1"/>
  <c r="H272" i="1" s="1"/>
  <c r="I272" i="1"/>
  <c r="C75" i="3"/>
  <c r="C272" i="3" s="1"/>
  <c r="D52" i="3"/>
  <c r="J273" i="10"/>
  <c r="J50" i="5"/>
  <c r="J24" i="5"/>
  <c r="J20" i="5" s="1"/>
  <c r="H75" i="12"/>
  <c r="H272" i="12" s="1"/>
  <c r="I272" i="12"/>
  <c r="I52" i="12"/>
  <c r="I272" i="11"/>
  <c r="C272" i="7"/>
  <c r="H272" i="10"/>
  <c r="E273" i="8"/>
  <c r="E50" i="8"/>
  <c r="C52" i="9"/>
  <c r="D51" i="9"/>
  <c r="H52" i="11"/>
  <c r="D52" i="10"/>
  <c r="C53" i="10"/>
  <c r="C272" i="10" s="1"/>
  <c r="I51" i="5"/>
  <c r="E273" i="14"/>
  <c r="E50" i="14"/>
  <c r="H52" i="14"/>
  <c r="I51" i="14"/>
  <c r="E51" i="7"/>
  <c r="D51" i="13"/>
  <c r="C52" i="13"/>
  <c r="C52" i="5"/>
  <c r="D51" i="5"/>
  <c r="H272" i="11"/>
  <c r="C52" i="7"/>
  <c r="D51" i="7"/>
  <c r="J273" i="6"/>
  <c r="C52" i="2"/>
  <c r="D51" i="2"/>
  <c r="I51" i="3"/>
  <c r="H52" i="3"/>
  <c r="H272" i="5"/>
  <c r="D273" i="5" l="1"/>
  <c r="C273" i="5" s="1"/>
  <c r="C51" i="5"/>
  <c r="D50" i="5"/>
  <c r="C50" i="5" s="1"/>
  <c r="E50" i="7"/>
  <c r="E273" i="7"/>
  <c r="I24" i="3"/>
  <c r="H51" i="3"/>
  <c r="I50" i="3"/>
  <c r="H50" i="3" s="1"/>
  <c r="D273" i="7"/>
  <c r="C51" i="7"/>
  <c r="D50" i="7"/>
  <c r="C50" i="7" s="1"/>
  <c r="I24" i="14"/>
  <c r="H51" i="14"/>
  <c r="I50" i="14"/>
  <c r="H50" i="14" s="1"/>
  <c r="H52" i="12"/>
  <c r="I51" i="12"/>
  <c r="I50" i="7"/>
  <c r="H50" i="7" s="1"/>
  <c r="I24" i="7"/>
  <c r="I273" i="7"/>
  <c r="H273" i="7" s="1"/>
  <c r="H51" i="7"/>
  <c r="C51" i="6"/>
  <c r="D50" i="6"/>
  <c r="C50" i="6" s="1"/>
  <c r="D273" i="6"/>
  <c r="C273" i="6" s="1"/>
  <c r="J24" i="2"/>
  <c r="J20" i="2" s="1"/>
  <c r="J50" i="2"/>
  <c r="D273" i="11"/>
  <c r="C273" i="11" s="1"/>
  <c r="D50" i="11"/>
  <c r="C50" i="11" s="1"/>
  <c r="C51" i="11"/>
  <c r="H24" i="9"/>
  <c r="I20" i="9"/>
  <c r="H20" i="9" s="1"/>
  <c r="D50" i="2"/>
  <c r="C50" i="2" s="1"/>
  <c r="D273" i="2"/>
  <c r="C273" i="2" s="1"/>
  <c r="C51" i="2"/>
  <c r="I24" i="5"/>
  <c r="H51" i="5"/>
  <c r="I50" i="5"/>
  <c r="H50" i="5" s="1"/>
  <c r="I24" i="1"/>
  <c r="I273" i="1" s="1"/>
  <c r="H273" i="1" s="1"/>
  <c r="H51" i="1"/>
  <c r="I50" i="1"/>
  <c r="H50" i="1" s="1"/>
  <c r="H52" i="6"/>
  <c r="I51" i="6"/>
  <c r="D273" i="8"/>
  <c r="C273" i="8" s="1"/>
  <c r="C51" i="8"/>
  <c r="D50" i="8"/>
  <c r="C50" i="8" s="1"/>
  <c r="H51" i="8"/>
  <c r="I50" i="8"/>
  <c r="H50" i="8" s="1"/>
  <c r="I24" i="8"/>
  <c r="C52" i="10"/>
  <c r="D51" i="10"/>
  <c r="D273" i="9"/>
  <c r="C273" i="9" s="1"/>
  <c r="C51" i="9"/>
  <c r="D50" i="9"/>
  <c r="C50" i="9" s="1"/>
  <c r="C52" i="3"/>
  <c r="D51" i="3"/>
  <c r="D273" i="13"/>
  <c r="C273" i="13" s="1"/>
  <c r="D50" i="13"/>
  <c r="C50" i="13" s="1"/>
  <c r="C51" i="13"/>
  <c r="I273" i="11"/>
  <c r="H273" i="11" s="1"/>
  <c r="I50" i="11"/>
  <c r="H50" i="11" s="1"/>
  <c r="H51" i="11"/>
  <c r="I24" i="11"/>
  <c r="J273" i="5"/>
  <c r="H52" i="10"/>
  <c r="I51" i="10"/>
  <c r="J273" i="7"/>
  <c r="D273" i="12"/>
  <c r="C273" i="12" s="1"/>
  <c r="C51" i="12"/>
  <c r="D50" i="12"/>
  <c r="C50" i="12" s="1"/>
  <c r="H52" i="13"/>
  <c r="I51" i="13"/>
  <c r="D273" i="14"/>
  <c r="C273" i="14" s="1"/>
  <c r="C51" i="14"/>
  <c r="D50" i="14"/>
  <c r="C50" i="14" s="1"/>
  <c r="J273" i="9"/>
  <c r="H273" i="9" s="1"/>
  <c r="H50" i="9"/>
  <c r="I273" i="2"/>
  <c r="I24" i="2"/>
  <c r="H51" i="2"/>
  <c r="I50" i="2"/>
  <c r="H50" i="2" s="1"/>
  <c r="C51" i="1"/>
  <c r="D273" i="1"/>
  <c r="C273" i="1" s="1"/>
  <c r="D50" i="1"/>
  <c r="C50" i="1" s="1"/>
  <c r="H51" i="13" l="1"/>
  <c r="I50" i="13"/>
  <c r="H50" i="13" s="1"/>
  <c r="I24" i="13"/>
  <c r="H24" i="8"/>
  <c r="I20" i="8"/>
  <c r="H20" i="8" s="1"/>
  <c r="I24" i="10"/>
  <c r="I273" i="10" s="1"/>
  <c r="H273" i="10" s="1"/>
  <c r="H51" i="10"/>
  <c r="I50" i="10"/>
  <c r="H50" i="10" s="1"/>
  <c r="I20" i="14"/>
  <c r="H20" i="14" s="1"/>
  <c r="H24" i="14"/>
  <c r="I273" i="8"/>
  <c r="H273" i="8" s="1"/>
  <c r="H51" i="6"/>
  <c r="I50" i="6"/>
  <c r="H50" i="6" s="1"/>
  <c r="I24" i="6"/>
  <c r="J273" i="2"/>
  <c r="H273" i="2" s="1"/>
  <c r="I50" i="12"/>
  <c r="H50" i="12" s="1"/>
  <c r="H51" i="12"/>
  <c r="I24" i="12"/>
  <c r="I273" i="12" s="1"/>
  <c r="H273" i="12" s="1"/>
  <c r="I273" i="14"/>
  <c r="H273" i="14" s="1"/>
  <c r="C51" i="3"/>
  <c r="D50" i="3"/>
  <c r="I20" i="1"/>
  <c r="H20" i="1" s="1"/>
  <c r="H24" i="1"/>
  <c r="H24" i="5"/>
  <c r="I20" i="5"/>
  <c r="H20" i="5" s="1"/>
  <c r="H24" i="3"/>
  <c r="I20" i="3"/>
  <c r="H20" i="3" s="1"/>
  <c r="I20" i="2"/>
  <c r="H20" i="2" s="1"/>
  <c r="H24" i="2"/>
  <c r="H24" i="11"/>
  <c r="I20" i="11"/>
  <c r="H20" i="11" s="1"/>
  <c r="D273" i="10"/>
  <c r="C273" i="10" s="1"/>
  <c r="D50" i="10"/>
  <c r="C50" i="10" s="1"/>
  <c r="C51" i="10"/>
  <c r="I273" i="5"/>
  <c r="H273" i="5" s="1"/>
  <c r="I20" i="7"/>
  <c r="H20" i="7" s="1"/>
  <c r="H24" i="7"/>
  <c r="C273" i="7"/>
  <c r="I273" i="3"/>
  <c r="H273" i="3" s="1"/>
  <c r="H24" i="13" l="1"/>
  <c r="I20" i="13"/>
  <c r="H20" i="13" s="1"/>
  <c r="H24" i="6"/>
  <c r="I20" i="6"/>
  <c r="H20" i="6" s="1"/>
  <c r="C50" i="3"/>
  <c r="D24" i="3"/>
  <c r="H24" i="12"/>
  <c r="I20" i="12"/>
  <c r="H20" i="12" s="1"/>
  <c r="I273" i="6"/>
  <c r="H273" i="6" s="1"/>
  <c r="H24" i="10"/>
  <c r="I20" i="10"/>
  <c r="H20" i="10" s="1"/>
  <c r="I273" i="13"/>
  <c r="H273" i="13" s="1"/>
  <c r="C24" i="3" l="1"/>
  <c r="D20" i="3"/>
  <c r="C20" i="3" s="1"/>
  <c r="D273" i="3"/>
  <c r="C273" i="3" s="1"/>
</calcChain>
</file>

<file path=xl/sharedStrings.xml><?xml version="1.0" encoding="utf-8"?>
<sst xmlns="http://schemas.openxmlformats.org/spreadsheetml/2006/main" count="37937" uniqueCount="650">
  <si>
    <t>Tāme Nr.09.2.1.</t>
  </si>
  <si>
    <t>IEŅĒMUMU UN IZDEVUMU TĀME 2020.GADAM</t>
  </si>
  <si>
    <t>Budžeta finansēta institūcija</t>
  </si>
  <si>
    <t>Jūrmalas Alternatīvā skola</t>
  </si>
  <si>
    <t>Reģistrācijas Nr.</t>
  </si>
  <si>
    <t>90000051665</t>
  </si>
  <si>
    <t>Adrese</t>
  </si>
  <si>
    <t>Viestura iela 6, Jūrmala</t>
  </si>
  <si>
    <t>Funkcionālās klasifikācijas kods</t>
  </si>
  <si>
    <t>09.210</t>
  </si>
  <si>
    <t>Programma</t>
  </si>
  <si>
    <t>Iestādes uzturēšanas un vispārējās izglītības nodrošināšana</t>
  </si>
  <si>
    <t>Konta Nr.</t>
  </si>
  <si>
    <t>pamatbudžetam</t>
  </si>
  <si>
    <t>LV94PARX0002484572015</t>
  </si>
  <si>
    <t>Valsts budžeta transfertiem</t>
  </si>
  <si>
    <t>LV60PARX0002484573015</t>
  </si>
  <si>
    <t>projektiem</t>
  </si>
  <si>
    <t>maksas pakalpojumiem</t>
  </si>
  <si>
    <t>LV21PARX0002484577015</t>
  </si>
  <si>
    <t>ziedojumiem, dāvinājumiem</t>
  </si>
  <si>
    <t>Budžeta klasifikācijas                                                         kods</t>
  </si>
  <si>
    <t>Rādītāju nosaukumi</t>
  </si>
  <si>
    <t>Iestādes pieprasījums 2020.gadam</t>
  </si>
  <si>
    <t>Izdevumu tāme 2020.gadam</t>
  </si>
  <si>
    <t>Kopā</t>
  </si>
  <si>
    <t>Pamatbudžets</t>
  </si>
  <si>
    <t>Valsts un citu pašvaldību (iestāžu) budžeta transferti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</si>
  <si>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</si>
  <si>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</si>
  <si>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</si>
  <si>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</si>
  <si>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</si>
  <si>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</si>
  <si>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</si>
  <si>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</si>
  <si>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un tās iestāžu savstarpējie transferti</t>
  </si>
  <si>
    <t>X</t>
  </si>
  <si>
    <t>Ieņēmumi no citiem avotiem saskaņā ar noslēgtajiem līgumiem</t>
  </si>
  <si>
    <t>Ieņēmumi no iestāžu sniegtajiem maksas pakalpojumiem un citi pašu ieņēmumi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</si>
  <si>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</si>
  <si>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</si>
  <si>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</si>
  <si>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</si>
  <si>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</si>
  <si>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</si>
  <si>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</si>
  <si>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telpu nomu</t>
  </si>
  <si>
    <t>Ieņēmumi no kustamā īpašuma iznomāšanas</t>
  </si>
  <si>
    <t>Ieņēmumi par pārējiem sniegtajiem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</si>
  <si>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</si>
  <si>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</si>
  <si>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</si>
  <si>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</si>
  <si>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</si>
  <si>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Pārējie iepriekš neklasificētie īpašiem mērķiem noteiktie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</si>
  <si>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</si>
  <si>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</si>
  <si>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</si>
  <si>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</si>
  <si>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</si>
  <si>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</si>
  <si>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</si>
  <si>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</si>
  <si>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</si>
  <si>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</si>
  <si>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</si>
  <si>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</si>
  <si>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</si>
  <si>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</si>
  <si>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Piemaksas,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</si>
  <si>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</si>
  <si>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</si>
  <si>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</si>
  <si>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</si>
  <si>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</si>
  <si>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</si>
  <si>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</si>
  <si>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</si>
  <si>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sociālās apdrošināšanas obligātās iemaksas, pabalsti un kompensācijas</t>
  </si>
  <si>
    <t>Darba devēja valsts sociālās apdrošināšanas obligātās iemaksas</t>
  </si>
  <si>
    <t>Darba devēja pabalsti, kompensācijas un citi maksājumi</t>
  </si>
  <si>
    <t>Darba devēja pabalsti un kompensācijas, no kuriem aprēķina iedzīvotāju ienākuma nodokli un valsts socīalās apdrošināšanas obligātās iemaksas</t>
  </si>
  <si>
    <t>Mācību maksas kompensācija</t>
  </si>
  <si>
    <t>Darba devēja uzturdevas kompensācija</t>
  </si>
  <si>
    <t>Darba devēja izdevumi veselības, dzīvības un nelaimes gadījumu apdrošināšanai</t>
  </si>
  <si>
    <t>Darba devēja pabalsti un kompensācijas, no kā neaprēķina iedzīvotāju ienākuma nodokli un valsts sociālās apdrošināšanas obligātās iemaksas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</si>
  <si>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</si>
  <si>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</si>
  <si>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</si>
  <si>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</si>
  <si>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</si>
  <si>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</si>
  <si>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</si>
  <si>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Izdevumi par sakaru pakalpojumiem</t>
  </si>
  <si>
    <t>Izdevumi par komunālajiem pakalpojumiem</t>
  </si>
  <si>
    <t>Izdevumi par siltumenerģiju</t>
  </si>
  <si>
    <t>Izdevumi par ūdensapgādi un kanalizāciju</t>
  </si>
  <si>
    <t>Izdevumi par elektroenerģiju</t>
  </si>
  <si>
    <t>Izdevumi par atkritumu savākšanu, izvešanu no apdzīvotām vietām un teritorijām ārpus apdzīvotām vietām un utilizāciju</t>
  </si>
  <si>
    <t>Izdevumi par pārējiem komunālajiem pakalpojumiem</t>
  </si>
  <si>
    <t>Dažādi pakalpojumi</t>
  </si>
  <si>
    <t>Izdevumi iestādes sabiedrisko aktivitāšu īstenošanai</t>
  </si>
  <si>
    <t>Izdevumi par profesionālās darbības pakalpojumiem</t>
  </si>
  <si>
    <t>Izdevumi par transporta pakalpojumiem</t>
  </si>
  <si>
    <t>Normatīvajos aktos noteiktie veselības un fiziskās sagatavotības pārbaudes izdevumi</t>
  </si>
  <si>
    <t>Izdevumi par saņemtajiem mācību pakalpojumiem</t>
  </si>
  <si>
    <t>Maksājumu pakalpojumi un komisijas</t>
  </si>
  <si>
    <t>Pārējie neklasificētie pakalpojumi</t>
  </si>
  <si>
    <t>Remontdarbi un iestāžu uzturēšanas pakalpojumi (izņemot kapitālo remontu)</t>
  </si>
  <si>
    <t>Ēku, būvju un telpu būvdarbi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</si>
  <si>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</si>
  <si>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</si>
  <si>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</si>
  <si>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</si>
  <si>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</si>
  <si>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Pārējie remontdarbu un iestāžu uzturēšanas pakalpojumi</t>
  </si>
  <si>
    <t>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</si>
  <si>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</si>
  <si>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</si>
  <si>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</si>
  <si>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</si>
  <si>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</si>
  <si>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</si>
  <si>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Pārējie pakalpojumi</t>
  </si>
  <si>
    <t>Izdevumi par tiesvedības darbiem</t>
  </si>
  <si>
    <t>Ar brīvprātīgā darba veikšanu saistītie izdevumi</t>
  </si>
  <si>
    <t>Pašvaldību līdzekļi neparedzētiem gadījumiem</t>
  </si>
  <si>
    <t>Izdevumi juridiskās palīdzības sniedzējiem un zvērinātiem tiesu izpildītājiem</t>
  </si>
  <si>
    <t>Maksājumi par parāda apkalpošanu un komisijas maksas par izmantotajiem atsavinātajiem finanšu instrumentiem</t>
  </si>
  <si>
    <t>Krājumi, materiāli, energoresursi, preces, biroja preces un inventārs, kurus neuzskaita kodā 5000</t>
  </si>
  <si>
    <t>Izdevumi par dažādām precēm un inventāru</t>
  </si>
  <si>
    <t xml:space="preserve">Biroja preces </t>
  </si>
  <si>
    <t>Inventārs</t>
  </si>
  <si>
    <t>Darba aizsardzības līdzekļi</t>
  </si>
  <si>
    <t>Izdevumi par precēm iestādes sabiedrisko aktivitāšu īstenošanai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</si>
  <si>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</si>
  <si>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</si>
  <si>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</si>
  <si>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</si>
  <si>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</si>
  <si>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laboratorijas dzīvnieki un to uzturēšana</t>
  </si>
  <si>
    <t>Zāles, ķimikālijas, laboratorijas preces</t>
  </si>
  <si>
    <t>Medicīnas instrumenti, laboratorijas dzīvnieki un to uzturēšana</t>
  </si>
  <si>
    <t>Iestāžu uzturēšanas materiāli un preces</t>
  </si>
  <si>
    <t>Remontmateriāli</t>
  </si>
  <si>
    <t>Saimniecības preces un pārējie remontmateriāli</t>
  </si>
  <si>
    <t>Transportlīdzekļu uzturēšana un remontmateriāli</t>
  </si>
  <si>
    <t>Valsts un pašvaldību aprūpē, apgādē un dienestā (amatā)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</si>
  <si>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</si>
  <si>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</si>
  <si>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</si>
  <si>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</si>
  <si>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</t>
  </si>
  <si>
    <t>Apdrošināšanas izdevumi veselības, dzīvības un nelaimes gadījumu apdrošināšanai</t>
  </si>
  <si>
    <t>Pārējie valsts un pašvaldību aprūpē, apgādē un dienestā (amatā) esošo personu uzturēšanas izdevumi, kuri nav minēti citos koda 2360 apakškodos</t>
  </si>
  <si>
    <t>Mācību līdzekļi un materiāli</t>
  </si>
  <si>
    <t>Specifiskie materiāli un inventārs</t>
  </si>
  <si>
    <t>Munīcija un sprāgstvielas</t>
  </si>
  <si>
    <t>Pārējie specifiskas lietošanas materiāli un inventārs</t>
  </si>
  <si>
    <t>Pārējās preces</t>
  </si>
  <si>
    <t>Izdevumi periodikas iegādei</t>
  </si>
  <si>
    <t>Budžeta iestāžu nodokļu, nodevu un sankciju maksājumi</t>
  </si>
  <si>
    <t>Budžeta iestāžu nodokļu un nodevu maksājumi</t>
  </si>
  <si>
    <t>Budžeta iestāžu pievienotās vērtības nodokļa maksājumi</t>
  </si>
  <si>
    <t>Budžeta iestāžu nekustamā īpašuma nodokļa maksājumi</t>
  </si>
  <si>
    <t>Iedzīvotāju ienākuma nodoklis (no maksātnespējīgā darba devēja darbinieku prasījumu summām)</t>
  </si>
  <si>
    <t>Budžeta iestāžu dabas resursu nodokļa maksājumi</t>
  </si>
  <si>
    <t>Pārējie budžeta iestāžu pārskaitītie nodokļi un nodevas</t>
  </si>
  <si>
    <t>Maksājumi par budžeta iestādēm piemērotajām sankcijām</t>
  </si>
  <si>
    <t>Subsīdijas un dotācijas</t>
  </si>
  <si>
    <t>Subsīdijas un dotācijas komersantiem, biedrībām un nodibinājumiem</t>
  </si>
  <si>
    <t>Valsts un pašvaldību budžeta dotācija komersantiem, biedrībām,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</si>
  <si>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</si>
  <si>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</si>
  <si>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</si>
  <si>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</si>
  <si>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</si>
  <si>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</si>
  <si>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</si>
  <si>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</si>
  <si>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</si>
  <si>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</si>
  <si>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</si>
  <si>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</si>
  <si>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</si>
  <si>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</si>
  <si>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</si>
  <si>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</si>
  <si>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</si>
  <si>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procentu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</si>
  <si>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</si>
  <si>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</si>
  <si>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</si>
  <si>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</si>
  <si>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</si>
  <si>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Nemateriālo ieguldījumu izveidošana</t>
  </si>
  <si>
    <t>Pamatlīdzekļi, ieguldījuma īpašumi un bioloģiskie aktīvi</t>
  </si>
  <si>
    <t>Zeme un būves</t>
  </si>
  <si>
    <t>Dzīvojamās ēkas</t>
  </si>
  <si>
    <t>Nedzīvojamās ēkas</t>
  </si>
  <si>
    <t>Transporta būves</t>
  </si>
  <si>
    <t>Zeme zem būvēm</t>
  </si>
  <si>
    <t>Kultivētā zeme</t>
  </si>
  <si>
    <t>Atpūtai un izklaidei izmantojamā zeme</t>
  </si>
  <si>
    <t>Pārējā zeme</t>
  </si>
  <si>
    <t>Inženierbūves</t>
  </si>
  <si>
    <t>Pārējais nekustamais īpašums</t>
  </si>
  <si>
    <t>Tehnoloģiskās iekārtas un mašīnas</t>
  </si>
  <si>
    <t>Pārējie pamatlīdzekļi</t>
  </si>
  <si>
    <t>Transportlīdzekļi</t>
  </si>
  <si>
    <t>Bibliotēku krājumi</t>
  </si>
  <si>
    <t>Izklaides, literārie un mākslas oriģināldarbi</t>
  </si>
  <si>
    <t>Antīkie un citi mākslas priekšmeti</t>
  </si>
  <si>
    <t>Datortehnika, sakaru un cita biroja tehnika</t>
  </si>
  <si>
    <t>Pārējie iepriekš neklasificētie pamatlīdzekļi un ieguldījuma īpašumi</t>
  </si>
  <si>
    <t>Pamatlīdzekļu un ieguldījuma īpašumu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</si>
  <si>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</si>
  <si>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</si>
  <si>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</si>
  <si>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</si>
  <si>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Sociāla rakstura maksājumi un kompensācijas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</si>
  <si>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</si>
  <si>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</si>
  <si>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</si>
  <si>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</si>
  <si>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</si>
  <si>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Bezdarbnieka pabalsts</t>
  </si>
  <si>
    <t>Bezdarbnieka stipendija</t>
  </si>
  <si>
    <t>Pašvaldību sociālā palīdzība iedzīvotājiem naudā</t>
  </si>
  <si>
    <t>Pabalsti veselības aprūpei naudā</t>
  </si>
  <si>
    <t>Pabalsti ēdināšanai naudā</t>
  </si>
  <si>
    <t>Pašvaldību pabalsti naudā krīzes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</si>
  <si>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</si>
  <si>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</si>
  <si>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</si>
  <si>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pabalsts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</si>
  <si>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</si>
  <si>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</si>
  <si>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</si>
  <si>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</si>
  <si>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</si>
  <si>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</si>
  <si>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 palīdzība iedzīvotājiem natūrā</t>
  </si>
  <si>
    <t>Pabalsti ēdināšanai natūrā</t>
  </si>
  <si>
    <t>Pašvaldību pabalsti natūrā krīzes situācijā</t>
  </si>
  <si>
    <t>Sociālās garantijas bāreņiem un audžuģimenēm natūrā</t>
  </si>
  <si>
    <t>Pārējā sociālā palīdzība 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</si>
  <si>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</si>
  <si>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</si>
  <si>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</si>
  <si>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</si>
  <si>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</si>
  <si>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</si>
  <si>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</si>
  <si>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Izdevumi par piešķīrumiem iedzīvotājiem natūrā, naudas balvas, izdevumi pašvaldību brīvprātīgo iniciatīvu izpildei</t>
  </si>
  <si>
    <t>Izdevumi par piešķīrumiem iedzīvotājiem natūrā brīvprātīgo iniciatīvu izpildei</t>
  </si>
  <si>
    <t>Naudas balvas</t>
  </si>
  <si>
    <t>Izdevumi brīvprātīgo iniciatīvu izpildei</t>
  </si>
  <si>
    <t>Izsoles nodrošinājuma un citu maksājumu, kas saistīti ar dalību izsolēs, atmaksa</t>
  </si>
  <si>
    <t>Kompensācijas, kuras izmaksā personām, pamatojoties uz Latvijas tiesu, Eiropas Savienības Tiesas, Eiropas Cilvēktiesību tiesas nolēmumiem</t>
  </si>
  <si>
    <t>Kompensācijas, kuras izmaksā fiziskām un juridiskām personām, pamatojoties uz Latvijas tiesu un lēmējiestādes nolēmumiem</t>
  </si>
  <si>
    <t>Transferti, uzturēšanas izdevumu transferti, pašu resursu maksājumi, starptautiskā sadarbība</t>
  </si>
  <si>
    <t>Pašvaldību transferti un uzturēšanas izdevumu transferti</t>
  </si>
  <si>
    <t>Pašvaldību  transferti citām pašvaldībām</t>
  </si>
  <si>
    <t>Pašvaldību izdevumu iekšējie transferti starp pašvaldības budžeta veidiem</t>
  </si>
  <si>
    <t>Pašvaldību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</si>
  <si>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</si>
  <si>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</si>
  <si>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Pašvaldību uzturēšanas izdevumu transferti (izņemot atmaksas) uz valsts budžetu</t>
  </si>
  <si>
    <t>Pašvaldības iemaksa pašvaldību finanšu izlīdzināšanas fondā</t>
  </si>
  <si>
    <t>Pašvaldību uzturēšanas izdevumu transferti valsts budžeta daļēji finansētām atvasinātām publiskām personām un  budžeta nefinansētām iestādēm</t>
  </si>
  <si>
    <t>Starptautiskā sadarbība</t>
  </si>
  <si>
    <t>Pārējie pārskaitījumi ārvalstīm</t>
  </si>
  <si>
    <t>Kapitālo izdevumu transferti</t>
  </si>
  <si>
    <t>Pašvaldību kapitālo izdevumu transferti</t>
  </si>
  <si>
    <t>Pašvaldību kapitālo izdevumu transferti uz valsts budžetu</t>
  </si>
  <si>
    <t>Pašvaldību atmaksa valsts budžetam par iepriekšējos gados saņemtajiem valsts budžeta transfertiem kapitālajiem izdevumiem Eiropas Savienības politiku instrumentu un pārējās ārvalstu finanšu palīdzības līdzfinansētajos projektos (pasākumos)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</si>
  <si>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</si>
  <si>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</si>
  <si>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</si>
  <si>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</si>
  <si>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</si>
  <si>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</si>
  <si>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</si>
  <si>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</si>
  <si>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</si>
  <si>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</si>
  <si>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</si>
  <si>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</si>
  <si>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</si>
  <si>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</si>
  <si>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</si>
  <si>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</si>
  <si>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</si>
  <si>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</si>
  <si>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</si>
  <si>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</si>
  <si>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</si>
  <si>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</si>
  <si>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</si>
  <si>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</si>
  <si>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</si>
  <si>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</si>
  <si>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</si>
  <si>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</si>
  <si>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Tāme Nr.09.3.1.</t>
  </si>
  <si>
    <t>Jūrmalas pilsētas Jaundubultu vidusskola</t>
  </si>
  <si>
    <t>90000051561</t>
  </si>
  <si>
    <t>Lielupes-21 , Jūrmala</t>
  </si>
  <si>
    <t>Iestādes uzturēšana un vispārējās izglītības nodrošināšana</t>
  </si>
  <si>
    <t>LV19PARX0002484572007</t>
  </si>
  <si>
    <t>LV82PARX0002484573007</t>
  </si>
  <si>
    <t>LV43PARX0002484577007</t>
  </si>
  <si>
    <t>LV77PARX0002484576007</t>
  </si>
  <si>
    <t>Tāme Nr.09.5.1.</t>
  </si>
  <si>
    <t>Jūrmalas Valsts ģimnāzija</t>
  </si>
  <si>
    <t>90000051487</t>
  </si>
  <si>
    <t>Raiņa iela 55, Jūrmala, LV-2011</t>
  </si>
  <si>
    <t>LV73PARX0002484572005</t>
  </si>
  <si>
    <t>LV39PARX0002484573005</t>
  </si>
  <si>
    <t>LV97PARX0002484577005</t>
  </si>
  <si>
    <t>Tāme Nr.09.6.1.</t>
  </si>
  <si>
    <t>Jūrmalas pilsētas Kauguru vidusskola</t>
  </si>
  <si>
    <t>90000051519</t>
  </si>
  <si>
    <t>Raiņa 118</t>
  </si>
  <si>
    <t>LV46PARX0002484572006</t>
  </si>
  <si>
    <t>LV12PARX0002484573006</t>
  </si>
  <si>
    <t>LV70PARX0002484577006</t>
  </si>
  <si>
    <t>Tāme Nr.09.7.1.</t>
  </si>
  <si>
    <t>Ķemeru pamatskola</t>
  </si>
  <si>
    <t>90009251338</t>
  </si>
  <si>
    <t>Tukuma iela 10</t>
  </si>
  <si>
    <t>LV26PARX0002484572075</t>
  </si>
  <si>
    <t>LV26PARX0002484573045</t>
  </si>
  <si>
    <t>LV03PARX0002484577048</t>
  </si>
  <si>
    <t>Tāme Nr.09.8.1.</t>
  </si>
  <si>
    <t>Jūrmalas pilsētas Lielupes pamatskola</t>
  </si>
  <si>
    <t>90000051576</t>
  </si>
  <si>
    <t>Aizputes iela 1a, Jūrmala, LV-2010</t>
  </si>
  <si>
    <t>LV51PARX0002484572013</t>
  </si>
  <si>
    <t>LV17PARX0002484573013</t>
  </si>
  <si>
    <t>LV75PARX0002484577013</t>
  </si>
  <si>
    <t>Tāme Nr.09.9.1.</t>
  </si>
  <si>
    <t>Majoru vidusskola</t>
  </si>
  <si>
    <t>90000051627</t>
  </si>
  <si>
    <t>Rīgas ielā3</t>
  </si>
  <si>
    <t>Iestādes uztueēšanas un vispārējās izglītības  nodrošināšana</t>
  </si>
  <si>
    <t>LV78PARX0002484572012</t>
  </si>
  <si>
    <t>LV44PARX0002484573012</t>
  </si>
  <si>
    <t>LV02TREL981377100200B</t>
  </si>
  <si>
    <t>LV05PARX0002484577012</t>
  </si>
  <si>
    <t>LV39PARX0002484576012</t>
  </si>
  <si>
    <t>Tāme Nr.09.11.1.</t>
  </si>
  <si>
    <t xml:space="preserve">Jūrmalas pilsētas Mežmalas vidusskola   </t>
  </si>
  <si>
    <t>90000051595</t>
  </si>
  <si>
    <t>Rūpniecības iela 13, Jūrmala</t>
  </si>
  <si>
    <t>LV89PARX0002484572008</t>
  </si>
  <si>
    <t>LV55PARX0002484573008</t>
  </si>
  <si>
    <t>LV16PARX0002484577008</t>
  </si>
  <si>
    <t>Tāme Nr.09.23.1.</t>
  </si>
  <si>
    <t>Pumpuru vidusskola</t>
  </si>
  <si>
    <t>90000051542</t>
  </si>
  <si>
    <t>Kronvalda iela 8, Jūrmala, LV2008</t>
  </si>
  <si>
    <t>LV35PARX0002484572010</t>
  </si>
  <si>
    <t>LV98PARX000248457310</t>
  </si>
  <si>
    <t>LV59PARX0002484577010</t>
  </si>
  <si>
    <t>Tāme Nr.09.24.1.</t>
  </si>
  <si>
    <t>Sākumskola "Ābelīte"</t>
  </si>
  <si>
    <t>90009251361</t>
  </si>
  <si>
    <t>Plūdu iela 4a, Jūrmala, LV-2015</t>
  </si>
  <si>
    <t>Iestāžu uzturēšana un vispārējās izglītības nodrošināšana</t>
  </si>
  <si>
    <t>LV69PARX0002484572077</t>
  </si>
  <si>
    <t>LV69PARX0002484573047</t>
  </si>
  <si>
    <t>LV46PARX0002484577050</t>
  </si>
  <si>
    <t>Tāme Nr.09.25.1.</t>
  </si>
  <si>
    <t>90000051699</t>
  </si>
  <si>
    <t>Kļavu iela 29/31, Jūrmala, LV-2015</t>
  </si>
  <si>
    <t>LV67PARX0002484572016</t>
  </si>
  <si>
    <t>LV33PARX0002484573016</t>
  </si>
  <si>
    <t>LV91PARX0002484577016</t>
  </si>
  <si>
    <t>LV28PARX0002484576016</t>
  </si>
  <si>
    <t>Tāme Nr.09.26.1.</t>
  </si>
  <si>
    <t>Slokas pamatskola</t>
  </si>
  <si>
    <t>90000051612</t>
  </si>
  <si>
    <t>Skolas iela 3, Jūrmala, LV-2010</t>
  </si>
  <si>
    <t>LV24PARX0002484572014</t>
  </si>
  <si>
    <t>LV87PARX0002484573014</t>
  </si>
  <si>
    <t>LV48PARX0002484577014</t>
  </si>
  <si>
    <t>Tāme Nr.09.27.1.</t>
  </si>
  <si>
    <t>Jūrmalas pilsētas pamatskola</t>
  </si>
  <si>
    <t>90009251342</t>
  </si>
  <si>
    <t>Dzirnavu iela 50, Jūrmala, LV-2011</t>
  </si>
  <si>
    <t xml:space="preserve"> </t>
  </si>
  <si>
    <t>LV42PARX0002484572078</t>
  </si>
  <si>
    <t>LV42PARX0002484573048</t>
  </si>
  <si>
    <t>LV14PARX0002484572097</t>
  </si>
  <si>
    <t>LV19PARX0002484577051</t>
  </si>
  <si>
    <t>Tāme Nr.09.29.1.</t>
  </si>
  <si>
    <t>Vaivaru pamatskola</t>
  </si>
  <si>
    <t>90000783949</t>
  </si>
  <si>
    <t>Skautu iela 2, Jūrmala</t>
  </si>
  <si>
    <t>LV29PARX0002484572021</t>
  </si>
  <si>
    <t>LV92PARX0002484573021</t>
  </si>
  <si>
    <t>LV53PARX0002484577021</t>
  </si>
  <si>
    <t>LV87PARX0002484576021</t>
  </si>
  <si>
    <t>Tāme Nr.09.1.11.</t>
  </si>
  <si>
    <t>Jūrmalas pilsētas dome</t>
  </si>
  <si>
    <t>90000056357</t>
  </si>
  <si>
    <t>Jūrmala, Jomas iela 1/5, LV-2015</t>
  </si>
  <si>
    <t>Projekts ''Karjeras atbalsts vispārējās un profesionālās izglītības iestādēs''</t>
  </si>
  <si>
    <t>LV23TREL9802008033000</t>
  </si>
  <si>
    <t>Tāme Nr.09.1.12.</t>
  </si>
  <si>
    <t>Projekts "Atbalsts izglītojamo individuālo kompetenču attīstībai"</t>
  </si>
  <si>
    <t>LV29TREL980200804900B</t>
  </si>
  <si>
    <t>Tāme Nr.09.1.13.</t>
  </si>
  <si>
    <t>Jomas iela 1/5, Jūrmala</t>
  </si>
  <si>
    <t>Projekts "Jūrmalas pilsētas Kauguru vidusskolas ēkas energoefektivitātes paaugstināšana"</t>
  </si>
  <si>
    <t>LV24TREL980200805900B</t>
  </si>
  <si>
    <t>Tāme Nr.09.1.14.</t>
  </si>
  <si>
    <t>Jomas ielā 1/5, Jūrmalā</t>
  </si>
  <si>
    <t>Projekts “Atbalsts priekšlaicīgas mācību pārtraukšanas samazināšanai”</t>
  </si>
  <si>
    <t xml:space="preserve"> LV47TREL9802008038000</t>
  </si>
  <si>
    <t>Tāme Nr.09.1.15.</t>
  </si>
  <si>
    <t>09.510</t>
  </si>
  <si>
    <t>Projekts "Jūrmalas Sporta skolas peldbaseinu ēkas pārbūve un energoefektivitātes paaugstināšana"</t>
  </si>
  <si>
    <t>LV75TREL980200805400B</t>
  </si>
  <si>
    <t>Tāme Nr.09.1.16.</t>
  </si>
  <si>
    <t xml:space="preserve">Jūrmalas pilsētas domes </t>
  </si>
  <si>
    <t>Jūrmala, Jomas iela 1/5</t>
  </si>
  <si>
    <t>Projekts "Jūrmalas pilsētas vispārējās vidējās izglītības iestāžu infrastruktūras pilnveide"</t>
  </si>
  <si>
    <t>LV38TREL9802008024000</t>
  </si>
  <si>
    <t>Tāme Nr.09.1.17.</t>
  </si>
  <si>
    <t>Projekts "Jūrmalas pilsētas Ķemeru pamatskolas ēkas pārbūve un energoefektivitātes paaugstināšana"</t>
  </si>
  <si>
    <t>LV77TREL980200805000B</t>
  </si>
  <si>
    <t>Tāme Nr.09.1.18.</t>
  </si>
  <si>
    <t>09.510.</t>
  </si>
  <si>
    <t>Projekts "Ilgtspējīga [sa]darbība"</t>
  </si>
  <si>
    <t>LV21TREL980200806500B</t>
  </si>
  <si>
    <t>Tāme Nr.09.2.3.</t>
  </si>
  <si>
    <t>Projekts "Nordplus jauniešu mobilitātes projekts"</t>
  </si>
  <si>
    <t>LV15TREL981304900500B</t>
  </si>
  <si>
    <t>Tāme Nr.09.4.2.</t>
  </si>
  <si>
    <t>Jūrmalas Bērnu un jauniešu interešu centrs</t>
  </si>
  <si>
    <t>90009226256</t>
  </si>
  <si>
    <t>Zemgales iela 4, jūrmala</t>
  </si>
  <si>
    <t>Projekts "Proti un dari"</t>
  </si>
  <si>
    <t>LV80TREL981376900300B</t>
  </si>
  <si>
    <t>Tāme Nr.09.5.3.</t>
  </si>
  <si>
    <t>Raiņa iela 55, Jūrmala</t>
  </si>
  <si>
    <t>LV48TREL981349300500B</t>
  </si>
  <si>
    <t>Tāme Nr.09.5.4.</t>
  </si>
  <si>
    <t>Projekts "Skolēnu starptautiskā zinātniskā konference"</t>
  </si>
  <si>
    <t>LV96TREL981349300600B</t>
  </si>
  <si>
    <t>Tāme Nr.09.11.3.</t>
  </si>
  <si>
    <t>Jūrmalas pilsētas Mežmalas vidusskola</t>
  </si>
  <si>
    <t xml:space="preserve">Projekts "Ja es būtu/IF I were"  </t>
  </si>
  <si>
    <t>LV45TREL981304700500B</t>
  </si>
  <si>
    <t>Tāme Nr.09.11.4.</t>
  </si>
  <si>
    <t>LV46TREL981304700300B</t>
  </si>
  <si>
    <t>Tāme Nr.09.21.3.</t>
  </si>
  <si>
    <t>Jūrmalas pirmsskolas izglītības iestāde "Saulīte"</t>
  </si>
  <si>
    <t>90009249206</t>
  </si>
  <si>
    <t>Rēzeknes pulka iela 28, Jūrmala, LV-2010</t>
  </si>
  <si>
    <t>09.100</t>
  </si>
  <si>
    <t>Projekts "Dalīsimies ar rotaļām"</t>
  </si>
  <si>
    <t>LV03TREL981497700100B</t>
  </si>
  <si>
    <t>Tāme Nr.09.21.4.</t>
  </si>
  <si>
    <t>Projekts ""Prevencija ir labāka nekā dziedināšana", kā teica Hipokrāts"</t>
  </si>
  <si>
    <t>LV51TREL981497700200B</t>
  </si>
  <si>
    <t>Tāme Nr.09.23.3.</t>
  </si>
  <si>
    <t>Projekts "Solis tuvāk nākotnes skolai"</t>
  </si>
  <si>
    <t>LV76TREL981304500300B</t>
  </si>
  <si>
    <t>Tāme Nr.09.23.4.</t>
  </si>
  <si>
    <t>Projekts "SKOLĒNU PARLAMENTS-skolas darbības aktivizēšana, izmantojot skolēnu idejas, intereses un viņu aktīvu iesaistīšanos"</t>
  </si>
  <si>
    <t>LV75TREL981304500500B</t>
  </si>
  <si>
    <t>Tāme Nr.09.26.3.</t>
  </si>
  <si>
    <t>Skolas iela 3, Jūrmala</t>
  </si>
  <si>
    <t>LV80TREL981304800200B</t>
  </si>
  <si>
    <t>Tāme Nr.09.29.3.</t>
  </si>
  <si>
    <t>Projekts "Ceļā uz apjomīgākiem mērķiem un pilsoniskumu Eiropas reģionos"</t>
  </si>
  <si>
    <t>LV19TREL981305200400B</t>
  </si>
  <si>
    <t>Tāme Nr.09.13.1.</t>
  </si>
  <si>
    <t>Pirmsskolas izglītības iestāde "Austras koks"</t>
  </si>
  <si>
    <t>90009249140</t>
  </si>
  <si>
    <t>Tukuma iela  9, Jūrmala, LV-2012</t>
  </si>
  <si>
    <t>Iestādes uzturēšana un pirmsskolas izglītības nodrošināšana</t>
  </si>
  <si>
    <t>LV91PARX0002484572069</t>
  </si>
  <si>
    <t>LV91PARX0002484573039</t>
  </si>
  <si>
    <t>LV68PARX0002484577042</t>
  </si>
  <si>
    <t>Tāme Nr.09.14.1.</t>
  </si>
  <si>
    <t>Jūrmalas pirmsskolas izglītības iestāde "Bitīte"</t>
  </si>
  <si>
    <t>90009249210</t>
  </si>
  <si>
    <t>Lēdurgas ielas 20a, Jūrmala, LV-2011</t>
  </si>
  <si>
    <t>LV48PARX0002484572067</t>
  </si>
  <si>
    <t>LV48PARX0002484573037</t>
  </si>
  <si>
    <t>Tāme Nr.09.15.1.</t>
  </si>
  <si>
    <t>Pirmsskolas izglītības iestāde "Katrīna"</t>
  </si>
  <si>
    <t>90009249155</t>
  </si>
  <si>
    <t>Salaspils iela 4, Jūrmala, LV-2010</t>
  </si>
  <si>
    <t>LV10PARX0002484572072</t>
  </si>
  <si>
    <t>LV10PARX0002484573042</t>
  </si>
  <si>
    <t>LV84PARX0002484577045</t>
  </si>
  <si>
    <t>Tāme Nr.09.16.1.</t>
  </si>
  <si>
    <t>Jūrmalas pirmsskolas izglītības iestāde "Lācītis"</t>
  </si>
  <si>
    <t>90009249259</t>
  </si>
  <si>
    <t>Tērbatas iela 42, Jūrmala, LV-2016</t>
  </si>
  <si>
    <t>LV37PARX0002484572071</t>
  </si>
  <si>
    <t>LV37PARX0002484573041</t>
  </si>
  <si>
    <t>LV14PARX0002484577044</t>
  </si>
  <si>
    <t>Tāme Nr.09.17.1.</t>
  </si>
  <si>
    <t>Pirmsskolas izglītības iestāde "Madara"</t>
  </si>
  <si>
    <t>90009249314</t>
  </si>
  <si>
    <t>Tētbatas iela 1, Jūrmala, LV-2016</t>
  </si>
  <si>
    <t>LV05PARX0002484572065</t>
  </si>
  <si>
    <t>LV05PARX0002484573035</t>
  </si>
  <si>
    <t>LV79PARX0002484577038</t>
  </si>
  <si>
    <t>Tāme Nr.09.18.1.</t>
  </si>
  <si>
    <t>Pirmsskolas izglītības iestāde "Mārīte"</t>
  </si>
  <si>
    <t>90009249189</t>
  </si>
  <si>
    <t>Engures iela 4, Jūrmala, LV-2016</t>
  </si>
  <si>
    <t>LV64PARX0002484572070</t>
  </si>
  <si>
    <t>LV64PARX0002484573040</t>
  </si>
  <si>
    <t>LV41PARX0002484577043</t>
  </si>
  <si>
    <t>Tāme Nr.09.19.1.</t>
  </si>
  <si>
    <t>Pirmsskolas izglītības iestāde "Namiņš"</t>
  </si>
  <si>
    <t>90009249136</t>
  </si>
  <si>
    <t>Poruka prospekts 14, Jūrmala, LV-2008</t>
  </si>
  <si>
    <t>LV80PARX0002484572073</t>
  </si>
  <si>
    <t>LV80PARX0002484573043</t>
  </si>
  <si>
    <t>LV57PARX0002484577046</t>
  </si>
  <si>
    <t>Tāme Nr.09.20.1.</t>
  </si>
  <si>
    <t>Pirmsskolas izglītības iestāde "Podziņa"</t>
  </si>
  <si>
    <t>90009563202</t>
  </si>
  <si>
    <t>Lībiešu iela 21, Jūrmala, LV-2016</t>
  </si>
  <si>
    <t>LV31PARX0002484572082</t>
  </si>
  <si>
    <t>LV15PARX0002484573049</t>
  </si>
  <si>
    <t>LV89PARX0002484577052</t>
  </si>
  <si>
    <t>Tāme Nr.09.21.1.</t>
  </si>
  <si>
    <t>Pirmsskolas izglītības iestāde "Saulīte"</t>
  </si>
  <si>
    <t>LV21PARX0002484572068</t>
  </si>
  <si>
    <t>LV21PARX0002484573038</t>
  </si>
  <si>
    <t>LV95PARX0002484577041</t>
  </si>
  <si>
    <t>Tāme Nr.09.22.1.</t>
  </si>
  <si>
    <t>Pirmsskolas izglītības iestāde "Zvaniņš"</t>
  </si>
  <si>
    <t>90009251357</t>
  </si>
  <si>
    <t>Lībiešu iela 19, Jūrmala, LV-2015</t>
  </si>
  <si>
    <t>LV53PARX0002484572074</t>
  </si>
  <si>
    <t>LV53PARX0002484573044</t>
  </si>
  <si>
    <t>LV30PARX0002484577047</t>
  </si>
  <si>
    <t>LV64PARX0002484576047</t>
  </si>
  <si>
    <t>Tāme Nr.09.4.1.</t>
  </si>
  <si>
    <t>Zemgales iela 4, Jūrmala</t>
  </si>
  <si>
    <t>Iestādes uzturēšana, interešu izglītības un jaunatnes darba nodrošināšana</t>
  </si>
  <si>
    <t>LV32PARX0002484572064</t>
  </si>
  <si>
    <t>LV32PARX0002484573034</t>
  </si>
  <si>
    <t>LV90PARX0002484577034</t>
  </si>
  <si>
    <t>Tāme Nr.09.10.1.</t>
  </si>
  <si>
    <t>Jūrmalas Mākslas skola</t>
  </si>
  <si>
    <t>90000053670</t>
  </si>
  <si>
    <t>Strēlnieku pr. 30 korpuss 2, Jūrmala</t>
  </si>
  <si>
    <t>Iestādes uzturēšana, interešu un profesionālās ievirzes izglītības nodrošināšana</t>
  </si>
  <si>
    <t>LV62PARX0002484572009</t>
  </si>
  <si>
    <t>LV28PARX0002484573009</t>
  </si>
  <si>
    <t>LV86PARX0002484577009</t>
  </si>
  <si>
    <t>Tāme Nr.09.12.1.</t>
  </si>
  <si>
    <t>Jūrmalas Mūzikas vidusskola</t>
  </si>
  <si>
    <t>90000056465</t>
  </si>
  <si>
    <t>Strēlnieku prospekts 30, k-1, Jūrmala, LV-2015</t>
  </si>
  <si>
    <t>Iestādes uzturēšana, profesionālās ievirzes izglītības nodrošināšana</t>
  </si>
  <si>
    <t>LV56PARX0002484572020</t>
  </si>
  <si>
    <t>LV22PARX0002484573020</t>
  </si>
  <si>
    <t>LV80PARX0002484577020</t>
  </si>
  <si>
    <t>LV17PARX0002484576020</t>
  </si>
  <si>
    <t>Tāme Nr.09.28.1.</t>
  </si>
  <si>
    <t>Jūrmalas  Sporta skola</t>
  </si>
  <si>
    <t>90009249367</t>
  </si>
  <si>
    <t>Nometņu iela 2B, Jūrmala</t>
  </si>
  <si>
    <t>LV96PARX0002484572076</t>
  </si>
  <si>
    <t>LV96PARX0002484573046</t>
  </si>
  <si>
    <t>LV73PARX0002484577046</t>
  </si>
  <si>
    <t>LV10PARX0002484576049</t>
  </si>
  <si>
    <t>Tāme Nr.09.28.2.</t>
  </si>
  <si>
    <t>Jūrmalas  sporta skola</t>
  </si>
  <si>
    <t>Sporta skolas pasākumi</t>
  </si>
  <si>
    <t>Tāme Nr.09.1.1.</t>
  </si>
  <si>
    <t>09.810</t>
  </si>
  <si>
    <t>Iestādes uzturēšana</t>
  </si>
  <si>
    <t xml:space="preserve"> LV57PARX0002484572002</t>
  </si>
  <si>
    <t>Tāme Nr.09.1.2.</t>
  </si>
  <si>
    <t>Centralizētie pasākumi vispārējās izglītības jomā</t>
  </si>
  <si>
    <t>LV84PARX0002484572001</t>
  </si>
  <si>
    <t>Tāme Nr.09.1.3.</t>
  </si>
  <si>
    <t>Pirmsskolas izglītības iestāžu labiekārtošanas pasākumi</t>
  </si>
  <si>
    <t>Tāme Nr.09.1.4.</t>
  </si>
  <si>
    <t>Līdzfinansējums privātajām izglītības iestādēm</t>
  </si>
  <si>
    <t>Tāme Nr.09.1.5.</t>
  </si>
  <si>
    <t>Kultūrizglītības un vides izglītības pasākumi</t>
  </si>
  <si>
    <t>Tāme Nr.09.1.6.</t>
  </si>
  <si>
    <t>Sporta pasākumi</t>
  </si>
  <si>
    <t>Tāme Nr.09.1.7.</t>
  </si>
  <si>
    <t>Pasākumi kvalitatīvas un daudzveidīgas izglītības attīstībai un atbalstam</t>
  </si>
  <si>
    <t>Tāme Nr.09.1.8.</t>
  </si>
  <si>
    <t>Pirmsskolas izglītības iestāžu būvniecība, atjaunošana un uzlabošana</t>
  </si>
  <si>
    <t>Tāme Nr.09.1.9.</t>
  </si>
  <si>
    <t>Sākumskolu, pamatskolu, vidusskolu būvniecība, atjaunošana un uzlabošana</t>
  </si>
  <si>
    <t>Tāme Nr.09.1.10.</t>
  </si>
  <si>
    <t>Interešu un profesionālās ievirzes izglītības iestāžu būvniecība, atjaunošana un uzlabošana</t>
  </si>
  <si>
    <t>Tāme Nr.09.30.1.</t>
  </si>
  <si>
    <t>"LATVIJAS STARPTAUTISKĀ SKOLA"</t>
  </si>
  <si>
    <t>40008006745</t>
  </si>
  <si>
    <t>Viestura iela 6-1, Jūrmala LV-2010</t>
  </si>
  <si>
    <t>09.600</t>
  </si>
  <si>
    <t>Brīvpusdienu nodrošināšana</t>
  </si>
  <si>
    <t>LV85PARX0002484573050</t>
  </si>
  <si>
    <t>Tāme 09.2.2.</t>
  </si>
  <si>
    <t>Tāme 09.3.2.</t>
  </si>
  <si>
    <t>Tāme 09.5.2.</t>
  </si>
  <si>
    <t>Tāme 09.6.2.</t>
  </si>
  <si>
    <t>Tāme 09.7.2.</t>
  </si>
  <si>
    <t>Tāme 09.8.2.</t>
  </si>
  <si>
    <t>Tāme 09.9.2.</t>
  </si>
  <si>
    <t>Jūrmala, Rīgas ielā3</t>
  </si>
  <si>
    <t>Brīvpusdienu nodrošināšanai</t>
  </si>
  <si>
    <t>Tāme 09.10.2.</t>
  </si>
  <si>
    <t>Tāme 09.11.2.</t>
  </si>
  <si>
    <t>Tāme 09.13.2.</t>
  </si>
  <si>
    <t>Tāme 09.14.2.</t>
  </si>
  <si>
    <t>Tāme 09.15.2.</t>
  </si>
  <si>
    <t>Tāme 09.16.2.</t>
  </si>
  <si>
    <t>Tāme 09.17.2.</t>
  </si>
  <si>
    <t>Brīvpusdienas nodrošināšana</t>
  </si>
  <si>
    <t>Tāme 09.18.2.</t>
  </si>
  <si>
    <t>Tāme 09.19.2.</t>
  </si>
  <si>
    <t>Tāme 09.20.2.</t>
  </si>
  <si>
    <t>Tāme 09.21.2.</t>
  </si>
  <si>
    <t>Tāme 09.22.2.</t>
  </si>
  <si>
    <t>Tāme 09.23.2.</t>
  </si>
  <si>
    <t>Kronvalda iela 8, Jūrmala, LV 2008</t>
  </si>
  <si>
    <t>LV98PARX0002484573010</t>
  </si>
  <si>
    <t>Tāme 09.24.2.</t>
  </si>
  <si>
    <t xml:space="preserve">              LV69PARX0002484572077</t>
  </si>
  <si>
    <t>Tāme 09.25.2.</t>
  </si>
  <si>
    <t>Tāme 09.26.2.</t>
  </si>
  <si>
    <t>Tāme 09.29.2.</t>
  </si>
  <si>
    <t>Tāme Nr.09.4.3.</t>
  </si>
  <si>
    <t>Projekts "Take a step forward!"/"Sper soli uz priekšu!"</t>
  </si>
  <si>
    <t>LV30TREL981376900600B</t>
  </si>
  <si>
    <t>LV48PARX0002484577040</t>
  </si>
  <si>
    <t>Sākumskola "Taurenītis"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</si>
</sst>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9"/>
      <name val="Times New Roman"/>
      <family val="1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367">
    <xf numFmtId="0" fontId="0" fillId="0" borderId="0" xfId="0"/>
    <xf numFmtId="0" fontId="4" fillId="0" borderId="0" xfId="1" applyFont="1" applyFill="1" applyBorder="1" applyAlignment="1" applyProtection="1">
      <alignment vertical="center"/>
    </xf>
    <xf numFmtId="49" fontId="6" fillId="2" borderId="4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4" fillId="2" borderId="4" xfId="1" applyNumberFormat="1" applyFont="1" applyFill="1" applyBorder="1" applyAlignment="1" applyProtection="1">
      <alignment vertical="center"/>
    </xf>
    <xf numFmtId="49" fontId="4" fillId="2" borderId="0" xfId="1" applyNumberFormat="1" applyFont="1" applyFill="1" applyBorder="1" applyAlignment="1" applyProtection="1">
      <alignment vertical="center"/>
    </xf>
    <xf numFmtId="49" fontId="7" fillId="2" borderId="4" xfId="1" applyNumberFormat="1" applyFont="1" applyFill="1" applyBorder="1" applyAlignment="1" applyProtection="1">
      <alignment vertical="center"/>
    </xf>
    <xf numFmtId="49" fontId="4" fillId="2" borderId="7" xfId="1" applyNumberFormat="1" applyFont="1" applyFill="1" applyBorder="1" applyAlignment="1" applyProtection="1">
      <alignment vertical="center"/>
    </xf>
    <xf numFmtId="49" fontId="4" fillId="2" borderId="8" xfId="1" applyNumberFormat="1" applyFont="1" applyFill="1" applyBorder="1" applyAlignment="1" applyProtection="1">
      <alignment vertical="center"/>
    </xf>
    <xf numFmtId="49" fontId="4" fillId="2" borderId="9" xfId="1" applyNumberFormat="1" applyFont="1" applyFill="1" applyBorder="1" applyAlignment="1" applyProtection="1">
      <alignment vertical="center"/>
      <protection locked="0"/>
    </xf>
    <xf numFmtId="49" fontId="4" fillId="2" borderId="10" xfId="1" applyNumberFormat="1" applyFont="1" applyFill="1" applyBorder="1" applyAlignment="1" applyProtection="1">
      <alignment vertical="center"/>
      <protection locked="0"/>
    </xf>
    <xf numFmtId="49" fontId="4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textRotation="90"/>
    </xf>
    <xf numFmtId="1" fontId="8" fillId="0" borderId="23" xfId="1" applyNumberFormat="1" applyFont="1" applyFill="1" applyBorder="1" applyAlignment="1" applyProtection="1">
      <alignment horizontal="center" vertical="center"/>
    </xf>
    <xf numFmtId="1" fontId="8" fillId="0" borderId="24" xfId="1" applyNumberFormat="1" applyFont="1" applyFill="1" applyBorder="1" applyAlignment="1" applyProtection="1">
      <alignment horizontal="center" vertical="center"/>
    </xf>
    <xf numFmtId="1" fontId="8" fillId="0" borderId="25" xfId="1" applyNumberFormat="1" applyFont="1" applyFill="1" applyBorder="1" applyAlignment="1" applyProtection="1">
      <alignment horizontal="center" vertical="center"/>
    </xf>
    <xf numFmtId="1" fontId="8" fillId="0" borderId="26" xfId="1" applyNumberFormat="1" applyFont="1" applyFill="1" applyBorder="1" applyAlignment="1" applyProtection="1">
      <alignment horizontal="center" vertical="center"/>
    </xf>
    <xf numFmtId="0" fontId="3" fillId="0" borderId="15" xfId="1" applyFont="1" applyFill="1" applyBorder="1" applyAlignment="1" applyProtection="1">
      <alignment vertical="center" wrapText="1"/>
    </xf>
    <xf numFmtId="0" fontId="3" fillId="0" borderId="15" xfId="1" applyFont="1" applyFill="1" applyBorder="1" applyAlignment="1" applyProtection="1">
      <alignment horizontal="left" vertical="center" wrapText="1"/>
    </xf>
    <xf numFmtId="0" fontId="3" fillId="0" borderId="4" xfId="1" applyFont="1" applyFill="1" applyBorder="1" applyAlignment="1" applyProtection="1">
      <alignment vertical="center"/>
    </xf>
    <xf numFmtId="0" fontId="3" fillId="0" borderId="19" xfId="1" applyFont="1" applyFill="1" applyBorder="1" applyAlignment="1" applyProtection="1">
      <alignment vertical="center"/>
      <protection locked="0"/>
    </xf>
    <xf numFmtId="0" fontId="3" fillId="0" borderId="17" xfId="1" applyFont="1" applyFill="1" applyBorder="1" applyAlignment="1" applyProtection="1">
      <alignment vertical="center"/>
      <protection locked="0"/>
    </xf>
    <xf numFmtId="0" fontId="3" fillId="0" borderId="0" xfId="1" applyFont="1" applyFill="1" applyBorder="1" applyAlignment="1" applyProtection="1">
      <alignment vertical="center"/>
    </xf>
    <xf numFmtId="0" fontId="3" fillId="0" borderId="27" xfId="1" applyFont="1" applyFill="1" applyBorder="1" applyAlignment="1" applyProtection="1">
      <alignment vertical="center" wrapText="1"/>
    </xf>
    <xf numFmtId="0" fontId="3" fillId="0" borderId="27" xfId="1" applyFont="1" applyFill="1" applyBorder="1" applyAlignment="1" applyProtection="1">
      <alignment horizontal="left" vertical="center" wrapText="1"/>
    </xf>
    <xf numFmtId="3" fontId="3" fillId="0" borderId="28" xfId="1" applyNumberFormat="1" applyFont="1" applyFill="1" applyBorder="1" applyAlignment="1" applyProtection="1">
      <alignment horizontal="right" vertical="center"/>
    </xf>
    <xf numFmtId="3" fontId="3" fillId="0" borderId="29" xfId="1" applyNumberFormat="1" applyFont="1" applyFill="1" applyBorder="1" applyAlignment="1" applyProtection="1">
      <alignment horizontal="right" vertical="center"/>
    </xf>
    <xf numFmtId="3" fontId="3" fillId="0" borderId="30" xfId="1" applyNumberFormat="1" applyFont="1" applyFill="1" applyBorder="1" applyAlignment="1" applyProtection="1">
      <alignment horizontal="right" vertical="center"/>
    </xf>
    <xf numFmtId="0" fontId="4" fillId="0" borderId="23" xfId="1" applyFont="1" applyFill="1" applyBorder="1" applyAlignment="1" applyProtection="1">
      <alignment vertical="center" wrapText="1"/>
    </xf>
    <xf numFmtId="0" fontId="4" fillId="0" borderId="23" xfId="1" applyFont="1" applyFill="1" applyBorder="1" applyAlignment="1" applyProtection="1">
      <alignment horizontal="left" vertical="center" wrapText="1"/>
    </xf>
    <xf numFmtId="3" fontId="4" fillId="0" borderId="24" xfId="1" applyNumberFormat="1" applyFont="1" applyFill="1" applyBorder="1" applyAlignment="1" applyProtection="1">
      <alignment horizontal="right" vertical="center"/>
    </xf>
    <xf numFmtId="3" fontId="4" fillId="0" borderId="25" xfId="1" applyNumberFormat="1" applyFont="1" applyFill="1" applyBorder="1" applyAlignment="1" applyProtection="1">
      <alignment horizontal="right" vertical="center"/>
    </xf>
    <xf numFmtId="3" fontId="4" fillId="0" borderId="26" xfId="1" applyNumberFormat="1" applyFont="1" applyFill="1" applyBorder="1" applyAlignment="1" applyProtection="1">
      <alignment horizontal="right" vertical="center"/>
    </xf>
    <xf numFmtId="0" fontId="4" fillId="0" borderId="15" xfId="1" applyFont="1" applyFill="1" applyBorder="1" applyAlignment="1" applyProtection="1">
      <alignment vertical="center" wrapText="1"/>
    </xf>
    <xf numFmtId="0" fontId="4" fillId="0" borderId="15" xfId="1" applyFont="1" applyFill="1" applyBorder="1" applyAlignment="1" applyProtection="1">
      <alignment horizontal="right" vertical="center" wrapText="1"/>
    </xf>
    <xf numFmtId="3" fontId="4" fillId="0" borderId="4" xfId="1" applyNumberFormat="1" applyFont="1" applyFill="1" applyBorder="1" applyAlignment="1" applyProtection="1">
      <alignment horizontal="right" vertical="center"/>
    </xf>
    <xf numFmtId="3" fontId="4" fillId="0" borderId="19" xfId="1" applyNumberFormat="1" applyFont="1" applyFill="1" applyBorder="1" applyAlignment="1" applyProtection="1">
      <alignment horizontal="right" vertical="center"/>
      <protection locked="0"/>
    </xf>
    <xf numFmtId="3" fontId="4" fillId="0" borderId="17" xfId="1" applyNumberFormat="1" applyFont="1" applyFill="1" applyBorder="1" applyAlignment="1" applyProtection="1">
      <alignment horizontal="right" vertical="center"/>
      <protection locked="0"/>
    </xf>
    <xf numFmtId="0" fontId="4" fillId="0" borderId="31" xfId="1" applyFont="1" applyFill="1" applyBorder="1" applyAlignment="1" applyProtection="1">
      <alignment vertical="center" wrapText="1"/>
    </xf>
    <xf numFmtId="0" fontId="4" fillId="0" borderId="31" xfId="1" applyFont="1" applyFill="1" applyBorder="1" applyAlignment="1" applyProtection="1">
      <alignment horizontal="right" vertical="center" wrapText="1"/>
    </xf>
    <xf numFmtId="3" fontId="4" fillId="0" borderId="32" xfId="1" applyNumberFormat="1" applyFont="1" applyFill="1" applyBorder="1" applyAlignment="1" applyProtection="1">
      <alignment horizontal="right" vertical="center"/>
    </xf>
    <xf numFmtId="3" fontId="4" fillId="0" borderId="33" xfId="1" applyNumberFormat="1" applyFont="1" applyFill="1" applyBorder="1" applyAlignment="1" applyProtection="1">
      <alignment horizontal="right" vertical="center"/>
      <protection locked="0"/>
    </xf>
    <xf numFmtId="3" fontId="4" fillId="0" borderId="6" xfId="1" applyNumberFormat="1" applyFont="1" applyFill="1" applyBorder="1" applyAlignment="1" applyProtection="1">
      <alignment horizontal="right" vertical="center"/>
      <protection locked="0"/>
    </xf>
    <xf numFmtId="3" fontId="4" fillId="0" borderId="6" xfId="1" applyNumberFormat="1" applyFont="1" applyFill="1" applyBorder="1" applyAlignment="1" applyProtection="1">
      <alignment horizontal="right" vertical="center"/>
    </xf>
    <xf numFmtId="0" fontId="3" fillId="0" borderId="18" xfId="1" applyFont="1" applyFill="1" applyBorder="1" applyAlignment="1" applyProtection="1">
      <alignment horizontal="left" vertical="center" wrapText="1"/>
    </xf>
    <xf numFmtId="3" fontId="4" fillId="0" borderId="21" xfId="1" applyNumberFormat="1" applyFont="1" applyFill="1" applyBorder="1" applyAlignment="1" applyProtection="1">
      <alignment vertical="center"/>
    </xf>
    <xf numFmtId="3" fontId="4" fillId="0" borderId="20" xfId="1" applyNumberFormat="1" applyFont="1" applyFill="1" applyBorder="1" applyAlignment="1" applyProtection="1">
      <alignment vertical="center"/>
      <protection locked="0"/>
    </xf>
    <xf numFmtId="3" fontId="4" fillId="0" borderId="20" xfId="1" applyNumberFormat="1" applyFont="1" applyFill="1" applyBorder="1" applyAlignment="1" applyProtection="1">
      <alignment horizontal="center" vertical="center"/>
    </xf>
    <xf numFmtId="3" fontId="4" fillId="0" borderId="22" xfId="1" applyNumberFormat="1" applyFont="1" applyFill="1" applyBorder="1" applyAlignment="1" applyProtection="1">
      <alignment horizontal="center" vertical="center"/>
    </xf>
    <xf numFmtId="0" fontId="3" fillId="0" borderId="34" xfId="1" applyFont="1" applyFill="1" applyBorder="1" applyAlignment="1" applyProtection="1">
      <alignment horizontal="left" vertical="center" wrapText="1"/>
      <protection locked="0"/>
    </xf>
    <xf numFmtId="0" fontId="3" fillId="0" borderId="34" xfId="1" applyFont="1" applyFill="1" applyBorder="1" applyAlignment="1" applyProtection="1">
      <alignment horizontal="left" vertical="center" wrapText="1"/>
    </xf>
    <xf numFmtId="3" fontId="4" fillId="0" borderId="7" xfId="1" applyNumberFormat="1" applyFont="1" applyFill="1" applyBorder="1" applyAlignment="1" applyProtection="1">
      <alignment vertical="center"/>
    </xf>
    <xf numFmtId="3" fontId="4" fillId="0" borderId="35" xfId="1" applyNumberFormat="1" applyFont="1" applyFill="1" applyBorder="1" applyAlignment="1" applyProtection="1">
      <alignment horizontal="right" vertical="center"/>
      <protection locked="0"/>
    </xf>
    <xf numFmtId="3" fontId="4" fillId="0" borderId="35" xfId="1" applyNumberFormat="1" applyFont="1" applyFill="1" applyBorder="1" applyAlignment="1" applyProtection="1">
      <alignment horizontal="center" vertical="center"/>
    </xf>
    <xf numFmtId="3" fontId="4" fillId="0" borderId="36" xfId="1" applyNumberFormat="1" applyFont="1" applyFill="1" applyBorder="1" applyAlignment="1" applyProtection="1">
      <alignment horizontal="center" vertical="center"/>
    </xf>
    <xf numFmtId="3" fontId="4" fillId="0" borderId="35" xfId="1" applyNumberFormat="1" applyFont="1" applyFill="1" applyBorder="1" applyAlignment="1" applyProtection="1">
      <alignment horizontal="center" vertical="center"/>
      <protection locked="0"/>
    </xf>
    <xf numFmtId="3" fontId="4" fillId="0" borderId="35" xfId="1" applyNumberFormat="1" applyFont="1" applyFill="1" applyBorder="1" applyAlignment="1" applyProtection="1">
      <alignment vertical="center"/>
    </xf>
    <xf numFmtId="0" fontId="3" fillId="0" borderId="34" xfId="1" applyFont="1" applyFill="1" applyBorder="1" applyAlignment="1" applyProtection="1">
      <alignment horizontal="center" vertical="center" wrapText="1"/>
    </xf>
    <xf numFmtId="0" fontId="4" fillId="0" borderId="15" xfId="1" applyFont="1" applyFill="1" applyBorder="1" applyAlignment="1" applyProtection="1">
      <alignment horizontal="left" vertical="center" wrapText="1"/>
    </xf>
    <xf numFmtId="3" fontId="4" fillId="0" borderId="4" xfId="1" applyNumberFormat="1" applyFont="1" applyFill="1" applyBorder="1" applyAlignment="1" applyProtection="1">
      <alignment vertical="center"/>
    </xf>
    <xf numFmtId="3" fontId="4" fillId="0" borderId="19" xfId="1" applyNumberFormat="1" applyFont="1" applyFill="1" applyBorder="1" applyAlignment="1" applyProtection="1">
      <alignment horizontal="center" vertical="center"/>
    </xf>
    <xf numFmtId="3" fontId="4" fillId="0" borderId="19" xfId="1" applyNumberFormat="1" applyFont="1" applyFill="1" applyBorder="1" applyAlignment="1" applyProtection="1">
      <alignment vertical="center"/>
      <protection locked="0"/>
    </xf>
    <xf numFmtId="3" fontId="4" fillId="0" borderId="17" xfId="1" applyNumberFormat="1" applyFont="1" applyFill="1" applyBorder="1" applyAlignment="1" applyProtection="1">
      <alignment horizontal="center" vertical="center"/>
    </xf>
    <xf numFmtId="0" fontId="4" fillId="0" borderId="31" xfId="1" applyFont="1" applyFill="1" applyBorder="1" applyAlignment="1" applyProtection="1">
      <alignment horizontal="left" vertical="center" wrapText="1"/>
    </xf>
    <xf numFmtId="3" fontId="4" fillId="0" borderId="32" xfId="1" applyNumberFormat="1" applyFont="1" applyFill="1" applyBorder="1" applyAlignment="1" applyProtection="1">
      <alignment vertical="center"/>
    </xf>
    <xf numFmtId="3" fontId="4" fillId="0" borderId="33" xfId="1" applyNumberFormat="1" applyFont="1" applyFill="1" applyBorder="1" applyAlignment="1" applyProtection="1">
      <alignment horizontal="center" vertical="center"/>
    </xf>
    <xf numFmtId="3" fontId="4" fillId="0" borderId="33" xfId="1" applyNumberFormat="1" applyFont="1" applyFill="1" applyBorder="1" applyAlignment="1" applyProtection="1">
      <alignment vertical="center"/>
      <protection locked="0"/>
    </xf>
    <xf numFmtId="3" fontId="4" fillId="0" borderId="6" xfId="1" applyNumberFormat="1" applyFont="1" applyFill="1" applyBorder="1" applyAlignment="1" applyProtection="1">
      <alignment horizontal="center" vertical="center"/>
    </xf>
    <xf numFmtId="0" fontId="4" fillId="0" borderId="37" xfId="1" applyFont="1" applyFill="1" applyBorder="1" applyAlignment="1" applyProtection="1">
      <alignment horizontal="right" vertical="center" wrapText="1"/>
    </xf>
    <xf numFmtId="0" fontId="4" fillId="0" borderId="37" xfId="1" applyFont="1" applyFill="1" applyBorder="1" applyAlignment="1" applyProtection="1">
      <alignment horizontal="left" vertical="center" wrapText="1"/>
    </xf>
    <xf numFmtId="3" fontId="4" fillId="0" borderId="12" xfId="1" applyNumberFormat="1" applyFont="1" applyFill="1" applyBorder="1" applyAlignment="1" applyProtection="1">
      <alignment vertical="center"/>
    </xf>
    <xf numFmtId="3" fontId="4" fillId="0" borderId="38" xfId="1" applyNumberFormat="1" applyFont="1" applyFill="1" applyBorder="1" applyAlignment="1" applyProtection="1">
      <alignment horizontal="center" vertical="center"/>
    </xf>
    <xf numFmtId="3" fontId="4" fillId="0" borderId="38" xfId="1" applyNumberFormat="1" applyFont="1" applyFill="1" applyBorder="1" applyAlignment="1" applyProtection="1">
      <alignment vertical="center"/>
      <protection locked="0"/>
    </xf>
    <xf numFmtId="3" fontId="4" fillId="0" borderId="14" xfId="1" applyNumberFormat="1" applyFont="1" applyFill="1" applyBorder="1" applyAlignment="1" applyProtection="1">
      <alignment horizontal="center" vertical="center"/>
    </xf>
    <xf numFmtId="0" fontId="4" fillId="0" borderId="39" xfId="1" applyFont="1" applyFill="1" applyBorder="1" applyAlignment="1" applyProtection="1">
      <alignment horizontal="right" vertical="center" wrapText="1"/>
    </xf>
    <xf numFmtId="0" fontId="4" fillId="0" borderId="39" xfId="1" applyFont="1" applyFill="1" applyBorder="1" applyAlignment="1" applyProtection="1">
      <alignment horizontal="left" vertical="center" wrapText="1"/>
    </xf>
    <xf numFmtId="3" fontId="4" fillId="0" borderId="40" xfId="1" applyNumberFormat="1" applyFont="1" applyFill="1" applyBorder="1" applyAlignment="1" applyProtection="1">
      <alignment vertical="center"/>
    </xf>
    <xf numFmtId="3" fontId="4" fillId="0" borderId="41" xfId="1" applyNumberFormat="1" applyFont="1" applyFill="1" applyBorder="1" applyAlignment="1" applyProtection="1">
      <alignment horizontal="center" vertical="center"/>
    </xf>
    <xf numFmtId="3" fontId="4" fillId="0" borderId="41" xfId="1" applyNumberFormat="1" applyFont="1" applyFill="1" applyBorder="1" applyAlignment="1" applyProtection="1">
      <alignment vertical="center"/>
      <protection locked="0"/>
    </xf>
    <xf numFmtId="3" fontId="4" fillId="0" borderId="10" xfId="1" applyNumberFormat="1" applyFont="1" applyFill="1" applyBorder="1" applyAlignment="1" applyProtection="1">
      <alignment horizontal="center" vertical="center"/>
    </xf>
    <xf numFmtId="0" fontId="3" fillId="0" borderId="42" xfId="1" applyFont="1" applyFill="1" applyBorder="1" applyAlignment="1" applyProtection="1">
      <alignment horizontal="center" vertical="center" wrapText="1"/>
    </xf>
    <xf numFmtId="0" fontId="3" fillId="0" borderId="42" xfId="1" applyFont="1" applyFill="1" applyBorder="1" applyAlignment="1" applyProtection="1">
      <alignment horizontal="left" vertical="center" wrapText="1"/>
    </xf>
    <xf numFmtId="3" fontId="4" fillId="0" borderId="43" xfId="1" applyNumberFormat="1" applyFont="1" applyFill="1" applyBorder="1" applyAlignment="1" applyProtection="1">
      <alignment horizontal="right" vertical="center"/>
    </xf>
    <xf numFmtId="3" fontId="4" fillId="0" borderId="44" xfId="1" applyNumberFormat="1" applyFont="1" applyFill="1" applyBorder="1" applyAlignment="1" applyProtection="1">
      <alignment horizontal="right" vertical="center"/>
    </xf>
    <xf numFmtId="3" fontId="4" fillId="0" borderId="44" xfId="1" applyNumberFormat="1" applyFont="1" applyFill="1" applyBorder="1" applyAlignment="1" applyProtection="1">
      <alignment horizontal="center" vertical="center"/>
    </xf>
    <xf numFmtId="3" fontId="4" fillId="0" borderId="45" xfId="1" applyNumberFormat="1" applyFont="1" applyFill="1" applyBorder="1" applyAlignment="1" applyProtection="1">
      <alignment horizontal="center" vertical="center"/>
    </xf>
    <xf numFmtId="3" fontId="4" fillId="0" borderId="41" xfId="1" applyNumberFormat="1" applyFont="1" applyFill="1" applyBorder="1" applyAlignment="1" applyProtection="1">
      <alignment horizontal="right" vertical="center"/>
      <protection locked="0"/>
    </xf>
    <xf numFmtId="3" fontId="4" fillId="0" borderId="35" xfId="1" applyNumberFormat="1" applyFont="1" applyFill="1" applyBorder="1" applyAlignment="1" applyProtection="1">
      <alignment horizontal="right" vertical="center"/>
    </xf>
    <xf numFmtId="3" fontId="4" fillId="0" borderId="7" xfId="1" applyNumberFormat="1" applyFont="1" applyFill="1" applyBorder="1" applyAlignment="1" applyProtection="1">
      <alignment horizontal="right" vertical="center"/>
    </xf>
    <xf numFmtId="3" fontId="4" fillId="0" borderId="38" xfId="1" applyNumberFormat="1" applyFont="1" applyFill="1" applyBorder="1" applyAlignment="1" applyProtection="1">
      <alignment horizontal="right" vertical="center"/>
      <protection locked="0"/>
    </xf>
    <xf numFmtId="3" fontId="4" fillId="0" borderId="38" xfId="1" applyNumberFormat="1" applyFont="1" applyFill="1" applyBorder="1" applyAlignment="1" applyProtection="1">
      <alignment horizontal="center" vertical="center"/>
      <protection locked="0"/>
    </xf>
    <xf numFmtId="3" fontId="4" fillId="0" borderId="46" xfId="1" applyNumberFormat="1" applyFont="1" applyFill="1" applyBorder="1" applyAlignment="1" applyProtection="1">
      <alignment horizontal="center" vertical="center"/>
    </xf>
    <xf numFmtId="3" fontId="4" fillId="0" borderId="47" xfId="1" applyNumberFormat="1" applyFont="1" applyFill="1" applyBorder="1" applyAlignment="1" applyProtection="1">
      <alignment horizontal="right" vertical="center"/>
    </xf>
    <xf numFmtId="3" fontId="4" fillId="0" borderId="19" xfId="1" applyNumberFormat="1" applyFont="1" applyFill="1" applyBorder="1" applyAlignment="1" applyProtection="1">
      <alignment horizontal="center" vertical="center"/>
      <protection locked="0"/>
    </xf>
    <xf numFmtId="0" fontId="3" fillId="0" borderId="39" xfId="1" applyFont="1" applyFill="1" applyBorder="1" applyAlignment="1" applyProtection="1">
      <alignment horizontal="center" vertical="center" wrapText="1"/>
    </xf>
    <xf numFmtId="0" fontId="3" fillId="0" borderId="39" xfId="1" applyFont="1" applyFill="1" applyBorder="1" applyAlignment="1" applyProtection="1">
      <alignment horizontal="left" vertical="center" wrapText="1"/>
    </xf>
    <xf numFmtId="3" fontId="4" fillId="0" borderId="48" xfId="1" applyNumberFormat="1" applyFont="1" applyFill="1" applyBorder="1" applyAlignment="1" applyProtection="1">
      <alignment horizontal="right" vertical="center"/>
    </xf>
    <xf numFmtId="3" fontId="4" fillId="0" borderId="49" xfId="1" applyNumberFormat="1" applyFont="1" applyFill="1" applyBorder="1" applyAlignment="1" applyProtection="1">
      <alignment horizontal="right" vertical="center"/>
    </xf>
    <xf numFmtId="0" fontId="4" fillId="0" borderId="42" xfId="1" applyFont="1" applyFill="1" applyBorder="1" applyAlignment="1" applyProtection="1">
      <alignment horizontal="right" vertical="center" wrapText="1"/>
    </xf>
    <xf numFmtId="0" fontId="4" fillId="0" borderId="42" xfId="1" applyFont="1" applyFill="1" applyBorder="1" applyAlignment="1" applyProtection="1">
      <alignment horizontal="left" vertical="center" wrapText="1"/>
    </xf>
    <xf numFmtId="3" fontId="4" fillId="0" borderId="50" xfId="1" applyNumberFormat="1" applyFont="1" applyFill="1" applyBorder="1" applyAlignment="1" applyProtection="1">
      <alignment horizontal="right" vertical="center"/>
    </xf>
    <xf numFmtId="3" fontId="4" fillId="0" borderId="45" xfId="1" applyNumberFormat="1" applyFont="1" applyFill="1" applyBorder="1" applyAlignment="1" applyProtection="1">
      <alignment horizontal="right" vertical="center"/>
      <protection locked="0"/>
    </xf>
    <xf numFmtId="0" fontId="4" fillId="0" borderId="42" xfId="1" applyFont="1" applyFill="1" applyBorder="1" applyAlignment="1" applyProtection="1">
      <alignment vertical="center" wrapText="1"/>
    </xf>
    <xf numFmtId="3" fontId="4" fillId="0" borderId="43" xfId="1" applyNumberFormat="1" applyFont="1" applyFill="1" applyBorder="1" applyAlignment="1" applyProtection="1">
      <alignment vertical="center"/>
    </xf>
    <xf numFmtId="3" fontId="4" fillId="0" borderId="45" xfId="1" applyNumberFormat="1" applyFont="1" applyFill="1" applyBorder="1" applyAlignment="1" applyProtection="1">
      <alignment horizontal="right" vertical="center"/>
    </xf>
    <xf numFmtId="0" fontId="3" fillId="0" borderId="15" xfId="1" applyFont="1" applyBorder="1" applyAlignment="1" applyProtection="1">
      <alignment vertical="center" wrapText="1"/>
    </xf>
    <xf numFmtId="0" fontId="3" fillId="0" borderId="15" xfId="1" applyFont="1" applyBorder="1" applyAlignment="1" applyProtection="1">
      <alignment horizontal="left" vertical="center" wrapText="1"/>
    </xf>
    <xf numFmtId="3" fontId="3" fillId="0" borderId="4" xfId="1" applyNumberFormat="1" applyFont="1" applyBorder="1" applyAlignment="1" applyProtection="1">
      <alignment vertical="center"/>
    </xf>
    <xf numFmtId="3" fontId="3" fillId="0" borderId="19" xfId="1" applyNumberFormat="1" applyFont="1" applyBorder="1" applyAlignment="1" applyProtection="1">
      <alignment vertical="center"/>
    </xf>
    <xf numFmtId="3" fontId="3" fillId="0" borderId="17" xfId="1" applyNumberFormat="1" applyFont="1" applyBorder="1" applyAlignment="1" applyProtection="1">
      <alignment vertical="center"/>
    </xf>
    <xf numFmtId="0" fontId="3" fillId="0" borderId="27" xfId="1" applyFont="1" applyFill="1" applyBorder="1" applyAlignment="1" applyProtection="1">
      <alignment vertical="center"/>
    </xf>
    <xf numFmtId="3" fontId="3" fillId="0" borderId="28" xfId="1" applyNumberFormat="1" applyFont="1" applyFill="1" applyBorder="1" applyAlignment="1" applyProtection="1">
      <alignment vertical="center"/>
    </xf>
    <xf numFmtId="3" fontId="3" fillId="0" borderId="29" xfId="1" applyNumberFormat="1" applyFont="1" applyFill="1" applyBorder="1" applyAlignment="1" applyProtection="1">
      <alignment vertical="center"/>
    </xf>
    <xf numFmtId="3" fontId="3" fillId="0" borderId="30" xfId="1" applyNumberFormat="1" applyFont="1" applyFill="1" applyBorder="1" applyAlignment="1" applyProtection="1">
      <alignment vertical="center"/>
    </xf>
    <xf numFmtId="0" fontId="3" fillId="0" borderId="51" xfId="1" applyFont="1" applyFill="1" applyBorder="1" applyAlignment="1" applyProtection="1">
      <alignment vertical="center"/>
    </xf>
    <xf numFmtId="0" fontId="3" fillId="0" borderId="51" xfId="1" applyFont="1" applyFill="1" applyBorder="1" applyAlignment="1" applyProtection="1">
      <alignment vertical="center" wrapText="1"/>
    </xf>
    <xf numFmtId="3" fontId="3" fillId="0" borderId="52" xfId="1" applyNumberFormat="1" applyFont="1" applyFill="1" applyBorder="1" applyAlignment="1" applyProtection="1">
      <alignment vertical="center"/>
    </xf>
    <xf numFmtId="3" fontId="3" fillId="0" borderId="53" xfId="1" applyNumberFormat="1" applyFont="1" applyFill="1" applyBorder="1" applyAlignment="1" applyProtection="1">
      <alignment vertical="center"/>
    </xf>
    <xf numFmtId="3" fontId="3" fillId="0" borderId="54" xfId="1" applyNumberFormat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vertical="center"/>
    </xf>
    <xf numFmtId="3" fontId="3" fillId="0" borderId="4" xfId="1" applyNumberFormat="1" applyFont="1" applyFill="1" applyBorder="1" applyAlignment="1" applyProtection="1">
      <alignment vertical="center"/>
    </xf>
    <xf numFmtId="3" fontId="3" fillId="0" borderId="19" xfId="1" applyNumberFormat="1" applyFont="1" applyFill="1" applyBorder="1" applyAlignment="1" applyProtection="1">
      <alignment vertical="center"/>
    </xf>
    <xf numFmtId="3" fontId="3" fillId="0" borderId="17" xfId="1" applyNumberFormat="1" applyFont="1" applyFill="1" applyBorder="1" applyAlignment="1" applyProtection="1">
      <alignment vertical="center"/>
    </xf>
    <xf numFmtId="0" fontId="3" fillId="3" borderId="55" xfId="1" applyFont="1" applyFill="1" applyBorder="1" applyAlignment="1" applyProtection="1">
      <alignment horizontal="left" vertical="center" wrapText="1"/>
    </xf>
    <xf numFmtId="3" fontId="3" fillId="3" borderId="56" xfId="1" applyNumberFormat="1" applyFont="1" applyFill="1" applyBorder="1" applyAlignment="1" applyProtection="1">
      <alignment vertical="center"/>
    </xf>
    <xf numFmtId="3" fontId="3" fillId="3" borderId="57" xfId="1" applyNumberFormat="1" applyFont="1" applyFill="1" applyBorder="1" applyAlignment="1" applyProtection="1">
      <alignment vertical="center"/>
    </xf>
    <xf numFmtId="3" fontId="3" fillId="3" borderId="58" xfId="1" applyNumberFormat="1" applyFont="1" applyFill="1" applyBorder="1" applyAlignment="1" applyProtection="1">
      <alignment vertical="center"/>
    </xf>
    <xf numFmtId="0" fontId="4" fillId="0" borderId="34" xfId="1" applyFont="1" applyFill="1" applyBorder="1" applyAlignment="1" applyProtection="1">
      <alignment horizontal="left" vertical="center" wrapText="1"/>
    </xf>
    <xf numFmtId="3" fontId="4" fillId="0" borderId="59" xfId="1" applyNumberFormat="1" applyFont="1" applyFill="1" applyBorder="1" applyAlignment="1" applyProtection="1">
      <alignment vertical="center"/>
    </xf>
    <xf numFmtId="3" fontId="4" fillId="0" borderId="60" xfId="1" applyNumberFormat="1" applyFont="1" applyFill="1" applyBorder="1" applyAlignment="1" applyProtection="1">
      <alignment vertical="center"/>
    </xf>
    <xf numFmtId="0" fontId="4" fillId="0" borderId="42" xfId="1" applyFont="1" applyFill="1" applyBorder="1" applyAlignment="1" applyProtection="1">
      <alignment horizontal="center" vertical="center" wrapText="1"/>
    </xf>
    <xf numFmtId="3" fontId="4" fillId="0" borderId="44" xfId="1" applyNumberFormat="1" applyFont="1" applyFill="1" applyBorder="1" applyAlignment="1" applyProtection="1">
      <alignment vertical="center"/>
    </xf>
    <xf numFmtId="3" fontId="4" fillId="0" borderId="45" xfId="1" applyNumberFormat="1" applyFont="1" applyFill="1" applyBorder="1" applyAlignment="1" applyProtection="1">
      <alignment vertical="center"/>
    </xf>
    <xf numFmtId="3" fontId="4" fillId="0" borderId="17" xfId="1" applyNumberFormat="1" applyFont="1" applyFill="1" applyBorder="1" applyAlignment="1" applyProtection="1">
      <alignment vertical="center"/>
      <protection locked="0"/>
    </xf>
    <xf numFmtId="3" fontId="4" fillId="0" borderId="6" xfId="1" applyNumberFormat="1" applyFont="1" applyFill="1" applyBorder="1" applyAlignment="1" applyProtection="1">
      <alignment vertical="center"/>
      <protection locked="0"/>
    </xf>
    <xf numFmtId="0" fontId="4" fillId="0" borderId="31" xfId="1" applyFont="1" applyFill="1" applyBorder="1" applyAlignment="1" applyProtection="1">
      <alignment horizontal="center" vertical="center" wrapText="1"/>
    </xf>
    <xf numFmtId="3" fontId="4" fillId="0" borderId="33" xfId="1" applyNumberFormat="1" applyFont="1" applyFill="1" applyBorder="1" applyAlignment="1" applyProtection="1">
      <alignment vertical="center"/>
    </xf>
    <xf numFmtId="3" fontId="4" fillId="0" borderId="6" xfId="1" applyNumberFormat="1" applyFont="1" applyFill="1" applyBorder="1" applyAlignment="1" applyProtection="1">
      <alignment vertical="center"/>
    </xf>
    <xf numFmtId="3" fontId="4" fillId="0" borderId="44" xfId="1" applyNumberFormat="1" applyFont="1" applyFill="1" applyBorder="1" applyAlignment="1" applyProtection="1">
      <alignment vertical="center"/>
      <protection locked="0"/>
    </xf>
    <xf numFmtId="3" fontId="4" fillId="0" borderId="45" xfId="1" applyNumberFormat="1" applyFont="1" applyFill="1" applyBorder="1" applyAlignment="1" applyProtection="1">
      <alignment vertical="center"/>
      <protection locked="0"/>
    </xf>
    <xf numFmtId="3" fontId="4" fillId="0" borderId="36" xfId="1" applyNumberFormat="1" applyFont="1" applyFill="1" applyBorder="1" applyAlignment="1" applyProtection="1">
      <alignment vertical="center"/>
    </xf>
    <xf numFmtId="0" fontId="4" fillId="0" borderId="15" xfId="1" applyFont="1" applyFill="1" applyBorder="1" applyAlignment="1" applyProtection="1">
      <alignment horizontal="center" vertical="center" wrapText="1"/>
    </xf>
    <xf numFmtId="3" fontId="4" fillId="0" borderId="19" xfId="1" applyNumberFormat="1" applyFont="1" applyFill="1" applyBorder="1" applyAlignment="1" applyProtection="1">
      <alignment vertical="center"/>
    </xf>
    <xf numFmtId="3" fontId="4" fillId="0" borderId="17" xfId="1" applyNumberFormat="1" applyFont="1" applyFill="1" applyBorder="1" applyAlignment="1" applyProtection="1">
      <alignment vertical="center"/>
    </xf>
    <xf numFmtId="3" fontId="4" fillId="0" borderId="61" xfId="1" applyNumberFormat="1" applyFont="1" applyFill="1" applyBorder="1" applyAlignment="1" applyProtection="1">
      <alignment vertical="center"/>
    </xf>
    <xf numFmtId="3" fontId="4" fillId="0" borderId="62" xfId="1" applyNumberFormat="1" applyFont="1" applyFill="1" applyBorder="1" applyAlignment="1" applyProtection="1">
      <alignment vertical="center"/>
    </xf>
    <xf numFmtId="0" fontId="4" fillId="0" borderId="31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vertical="center" wrapText="1"/>
    </xf>
    <xf numFmtId="3" fontId="4" fillId="0" borderId="63" xfId="1" applyNumberFormat="1" applyFont="1" applyFill="1" applyBorder="1" applyAlignment="1" applyProtection="1">
      <alignment vertical="center"/>
      <protection locked="0"/>
    </xf>
    <xf numFmtId="3" fontId="4" fillId="0" borderId="41" xfId="1" applyNumberFormat="1" applyFont="1" applyFill="1" applyBorder="1" applyAlignment="1" applyProtection="1">
      <alignment vertical="center"/>
    </xf>
    <xf numFmtId="3" fontId="4" fillId="0" borderId="10" xfId="1" applyNumberFormat="1" applyFont="1" applyFill="1" applyBorder="1" applyAlignment="1" applyProtection="1">
      <alignment vertical="center"/>
    </xf>
    <xf numFmtId="3" fontId="4" fillId="0" borderId="35" xfId="1" applyNumberFormat="1" applyFont="1" applyFill="1" applyBorder="1" applyAlignment="1" applyProtection="1">
      <alignment vertical="center"/>
      <protection locked="0"/>
    </xf>
    <xf numFmtId="3" fontId="4" fillId="0" borderId="36" xfId="1" applyNumberFormat="1" applyFont="1" applyFill="1" applyBorder="1" applyAlignment="1" applyProtection="1">
      <alignment vertical="center"/>
      <protection locked="0"/>
    </xf>
    <xf numFmtId="3" fontId="4" fillId="0" borderId="46" xfId="1" applyNumberFormat="1" applyFont="1" applyFill="1" applyBorder="1" applyAlignment="1" applyProtection="1">
      <alignment vertical="center"/>
    </xf>
    <xf numFmtId="0" fontId="4" fillId="0" borderId="55" xfId="1" applyFont="1" applyFill="1" applyBorder="1" applyAlignment="1" applyProtection="1">
      <alignment horizontal="left" vertical="center" wrapText="1"/>
    </xf>
    <xf numFmtId="3" fontId="4" fillId="0" borderId="8" xfId="1" applyNumberFormat="1" applyFont="1" applyFill="1" applyBorder="1" applyAlignment="1" applyProtection="1">
      <alignment vertical="center"/>
    </xf>
    <xf numFmtId="3" fontId="4" fillId="0" borderId="64" xfId="1" applyNumberFormat="1" applyFont="1" applyFill="1" applyBorder="1" applyAlignment="1" applyProtection="1">
      <alignment vertical="center"/>
    </xf>
    <xf numFmtId="3" fontId="4" fillId="0" borderId="65" xfId="1" applyNumberFormat="1" applyFont="1" applyFill="1" applyBorder="1" applyAlignment="1" applyProtection="1">
      <alignment vertical="center"/>
    </xf>
    <xf numFmtId="3" fontId="4" fillId="0" borderId="5" xfId="1" applyNumberFormat="1" applyFont="1" applyFill="1" applyBorder="1" applyAlignment="1" applyProtection="1">
      <alignment vertical="center"/>
      <protection locked="0"/>
    </xf>
    <xf numFmtId="0" fontId="4" fillId="0" borderId="66" xfId="1" applyFont="1" applyFill="1" applyBorder="1" applyAlignment="1" applyProtection="1">
      <alignment horizontal="right" vertical="center" wrapText="1"/>
    </xf>
    <xf numFmtId="3" fontId="4" fillId="0" borderId="16" xfId="1" applyNumberFormat="1" applyFont="1" applyFill="1" applyBorder="1" applyAlignment="1" applyProtection="1">
      <alignment vertical="center"/>
      <protection locked="0"/>
    </xf>
    <xf numFmtId="3" fontId="4" fillId="0" borderId="67" xfId="1" applyNumberFormat="1" applyFont="1" applyFill="1" applyBorder="1" applyAlignment="1" applyProtection="1">
      <alignment vertical="center"/>
      <protection locked="0"/>
    </xf>
    <xf numFmtId="3" fontId="4" fillId="0" borderId="68" xfId="1" applyNumberFormat="1" applyFont="1" applyFill="1" applyBorder="1" applyAlignment="1" applyProtection="1">
      <alignment vertical="center"/>
      <protection locked="0"/>
    </xf>
    <xf numFmtId="0" fontId="3" fillId="0" borderId="55" xfId="1" applyFont="1" applyFill="1" applyBorder="1" applyAlignment="1" applyProtection="1">
      <alignment horizontal="left" vertical="center" wrapText="1"/>
    </xf>
    <xf numFmtId="3" fontId="4" fillId="0" borderId="56" xfId="1" applyNumberFormat="1" applyFont="1" applyFill="1" applyBorder="1" applyAlignment="1" applyProtection="1">
      <alignment vertical="center"/>
    </xf>
    <xf numFmtId="3" fontId="4" fillId="0" borderId="57" xfId="1" applyNumberFormat="1" applyFont="1" applyFill="1" applyBorder="1" applyAlignment="1" applyProtection="1">
      <alignment vertical="center"/>
    </xf>
    <xf numFmtId="3" fontId="4" fillId="0" borderId="50" xfId="1" applyNumberFormat="1" applyFont="1" applyFill="1" applyBorder="1" applyAlignment="1" applyProtection="1">
      <alignment vertical="center"/>
    </xf>
    <xf numFmtId="1" fontId="3" fillId="3" borderId="55" xfId="1" applyNumberFormat="1" applyFont="1" applyFill="1" applyBorder="1" applyAlignment="1" applyProtection="1">
      <alignment horizontal="left" vertical="center" wrapText="1"/>
    </xf>
    <xf numFmtId="1" fontId="3" fillId="0" borderId="34" xfId="1" applyNumberFormat="1" applyFont="1" applyFill="1" applyBorder="1" applyAlignment="1" applyProtection="1">
      <alignment horizontal="left" vertical="center" wrapText="1"/>
    </xf>
    <xf numFmtId="0" fontId="3" fillId="0" borderId="15" xfId="1" applyFont="1" applyFill="1" applyBorder="1" applyAlignment="1" applyProtection="1">
      <alignment horizontal="center" vertical="center" wrapText="1"/>
    </xf>
    <xf numFmtId="3" fontId="3" fillId="0" borderId="61" xfId="1" applyNumberFormat="1" applyFont="1" applyFill="1" applyBorder="1" applyAlignment="1" applyProtection="1">
      <alignment vertical="center"/>
    </xf>
    <xf numFmtId="3" fontId="3" fillId="3" borderId="60" xfId="1" applyNumberFormat="1" applyFont="1" applyFill="1" applyBorder="1" applyAlignment="1" applyProtection="1">
      <alignment vertical="center"/>
    </xf>
    <xf numFmtId="3" fontId="4" fillId="0" borderId="5" xfId="1" applyNumberFormat="1" applyFont="1" applyFill="1" applyBorder="1" applyAlignment="1" applyProtection="1">
      <alignment vertical="center"/>
    </xf>
    <xf numFmtId="3" fontId="4" fillId="0" borderId="69" xfId="1" applyNumberFormat="1" applyFont="1" applyFill="1" applyBorder="1" applyAlignment="1" applyProtection="1">
      <alignment vertical="center"/>
    </xf>
    <xf numFmtId="3" fontId="3" fillId="3" borderId="70" xfId="1" applyNumberFormat="1" applyFont="1" applyFill="1" applyBorder="1" applyAlignment="1" applyProtection="1">
      <alignment vertical="center"/>
    </xf>
    <xf numFmtId="3" fontId="4" fillId="0" borderId="70" xfId="1" applyNumberFormat="1" applyFont="1" applyFill="1" applyBorder="1" applyAlignment="1" applyProtection="1">
      <alignment vertical="center"/>
    </xf>
    <xf numFmtId="3" fontId="4" fillId="0" borderId="0" xfId="1" applyNumberFormat="1" applyFont="1" applyFill="1" applyBorder="1" applyAlignment="1" applyProtection="1">
      <alignment vertical="center"/>
    </xf>
    <xf numFmtId="3" fontId="4" fillId="0" borderId="3" xfId="1" applyNumberFormat="1" applyFont="1" applyFill="1" applyBorder="1" applyAlignment="1" applyProtection="1">
      <alignment vertical="center"/>
      <protection locked="0"/>
    </xf>
    <xf numFmtId="3" fontId="4" fillId="0" borderId="71" xfId="1" applyNumberFormat="1" applyFont="1" applyFill="1" applyBorder="1" applyAlignment="1" applyProtection="1">
      <alignment vertical="center"/>
    </xf>
    <xf numFmtId="3" fontId="4" fillId="0" borderId="72" xfId="1" applyNumberFormat="1" applyFont="1" applyFill="1" applyBorder="1" applyAlignment="1" applyProtection="1">
      <alignment vertical="center"/>
    </xf>
    <xf numFmtId="3" fontId="4" fillId="0" borderId="67" xfId="1" applyNumberFormat="1" applyFont="1" applyFill="1" applyBorder="1" applyAlignment="1" applyProtection="1">
      <alignment vertical="center"/>
    </xf>
    <xf numFmtId="3" fontId="4" fillId="0" borderId="73" xfId="1" applyNumberFormat="1" applyFont="1" applyFill="1" applyBorder="1" applyAlignment="1" applyProtection="1">
      <alignment vertical="center"/>
    </xf>
    <xf numFmtId="3" fontId="4" fillId="0" borderId="74" xfId="1" applyNumberFormat="1" applyFont="1" applyFill="1" applyBorder="1" applyAlignment="1" applyProtection="1">
      <alignment vertical="center"/>
    </xf>
    <xf numFmtId="3" fontId="4" fillId="0" borderId="74" xfId="1" applyNumberFormat="1" applyFont="1" applyFill="1" applyBorder="1" applyAlignment="1" applyProtection="1">
      <alignment vertical="center"/>
      <protection locked="0"/>
    </xf>
    <xf numFmtId="0" fontId="4" fillId="0" borderId="66" xfId="1" applyFont="1" applyFill="1" applyBorder="1" applyAlignment="1" applyProtection="1">
      <alignment horizontal="center" vertical="center" wrapText="1"/>
    </xf>
    <xf numFmtId="0" fontId="4" fillId="0" borderId="66" xfId="1" applyFont="1" applyFill="1" applyBorder="1" applyAlignment="1" applyProtection="1">
      <alignment horizontal="left" vertical="center" wrapText="1"/>
    </xf>
    <xf numFmtId="3" fontId="4" fillId="0" borderId="63" xfId="1" applyNumberFormat="1" applyFont="1" applyFill="1" applyBorder="1" applyAlignment="1" applyProtection="1">
      <alignment vertical="center"/>
    </xf>
    <xf numFmtId="0" fontId="9" fillId="0" borderId="0" xfId="1" applyFont="1" applyFill="1" applyBorder="1" applyAlignment="1" applyProtection="1">
      <alignment vertical="center"/>
    </xf>
    <xf numFmtId="3" fontId="4" fillId="0" borderId="75" xfId="1" applyNumberFormat="1" applyFont="1" applyFill="1" applyBorder="1" applyAlignment="1" applyProtection="1">
      <alignment vertical="center"/>
    </xf>
    <xf numFmtId="0" fontId="3" fillId="3" borderId="34" xfId="1" applyFont="1" applyFill="1" applyBorder="1" applyAlignment="1" applyProtection="1">
      <alignment horizontal="left" vertical="center" wrapText="1"/>
    </xf>
    <xf numFmtId="3" fontId="3" fillId="3" borderId="8" xfId="1" applyNumberFormat="1" applyFont="1" applyFill="1" applyBorder="1" applyAlignment="1" applyProtection="1">
      <alignment vertical="center"/>
    </xf>
    <xf numFmtId="3" fontId="3" fillId="3" borderId="35" xfId="1" applyNumberFormat="1" applyFont="1" applyFill="1" applyBorder="1" applyAlignment="1" applyProtection="1">
      <alignment vertical="center"/>
    </xf>
    <xf numFmtId="3" fontId="3" fillId="3" borderId="7" xfId="1" applyNumberFormat="1" applyFont="1" applyFill="1" applyBorder="1" applyAlignment="1" applyProtection="1">
      <alignment vertical="center"/>
    </xf>
    <xf numFmtId="3" fontId="3" fillId="3" borderId="49" xfId="1" applyNumberFormat="1" applyFont="1" applyFill="1" applyBorder="1" applyAlignment="1" applyProtection="1">
      <alignment vertical="center"/>
    </xf>
    <xf numFmtId="3" fontId="4" fillId="0" borderId="14" xfId="1" applyNumberFormat="1" applyFont="1" applyFill="1" applyBorder="1" applyAlignment="1" applyProtection="1">
      <alignment vertical="center"/>
      <protection locked="0"/>
    </xf>
    <xf numFmtId="0" fontId="3" fillId="4" borderId="43" xfId="1" applyFont="1" applyFill="1" applyBorder="1" applyAlignment="1" applyProtection="1">
      <alignment horizontal="left" vertical="center" wrapText="1"/>
    </xf>
    <xf numFmtId="0" fontId="3" fillId="4" borderId="31" xfId="1" applyFont="1" applyFill="1" applyBorder="1" applyAlignment="1" applyProtection="1">
      <alignment horizontal="left" vertical="center" wrapText="1"/>
    </xf>
    <xf numFmtId="3" fontId="3" fillId="4" borderId="69" xfId="1" applyNumberFormat="1" applyFont="1" applyFill="1" applyBorder="1" applyAlignment="1" applyProtection="1">
      <alignment vertical="center"/>
    </xf>
    <xf numFmtId="3" fontId="3" fillId="4" borderId="44" xfId="1" applyNumberFormat="1" applyFont="1" applyFill="1" applyBorder="1" applyAlignment="1" applyProtection="1">
      <alignment vertical="center"/>
    </xf>
    <xf numFmtId="3" fontId="3" fillId="4" borderId="45" xfId="1" applyNumberFormat="1" applyFont="1" applyFill="1" applyBorder="1" applyAlignment="1" applyProtection="1">
      <alignment vertical="center"/>
    </xf>
    <xf numFmtId="3" fontId="3" fillId="4" borderId="43" xfId="1" applyNumberFormat="1" applyFont="1" applyFill="1" applyBorder="1" applyAlignment="1" applyProtection="1">
      <alignment vertical="center"/>
    </xf>
    <xf numFmtId="0" fontId="3" fillId="0" borderId="43" xfId="1" applyFont="1" applyFill="1" applyBorder="1" applyAlignment="1" applyProtection="1">
      <alignment horizontal="left" vertical="center" wrapText="1"/>
    </xf>
    <xf numFmtId="0" fontId="4" fillId="0" borderId="43" xfId="1" applyFont="1" applyFill="1" applyBorder="1" applyAlignment="1" applyProtection="1">
      <alignment horizontal="center" vertical="center" wrapText="1"/>
    </xf>
    <xf numFmtId="0" fontId="4" fillId="0" borderId="43" xfId="1" applyFont="1" applyFill="1" applyBorder="1" applyAlignment="1" applyProtection="1">
      <alignment horizontal="right" vertical="center" wrapText="1"/>
    </xf>
    <xf numFmtId="0" fontId="4" fillId="0" borderId="34" xfId="1" applyFont="1" applyFill="1" applyBorder="1" applyAlignment="1" applyProtection="1">
      <alignment horizontal="right" vertical="center" wrapText="1"/>
    </xf>
    <xf numFmtId="0" fontId="4" fillId="0" borderId="27" xfId="1" applyFont="1" applyFill="1" applyBorder="1" applyAlignment="1" applyProtection="1">
      <alignment vertical="center"/>
    </xf>
    <xf numFmtId="3" fontId="4" fillId="0" borderId="29" xfId="1" applyNumberFormat="1" applyFont="1" applyFill="1" applyBorder="1" applyAlignment="1" applyProtection="1">
      <alignment vertical="center"/>
    </xf>
    <xf numFmtId="3" fontId="4" fillId="0" borderId="76" xfId="1" applyNumberFormat="1" applyFont="1" applyFill="1" applyBorder="1" applyAlignment="1" applyProtection="1">
      <alignment vertical="center"/>
    </xf>
    <xf numFmtId="3" fontId="4" fillId="0" borderId="77" xfId="1" applyNumberFormat="1" applyFont="1" applyFill="1" applyBorder="1" applyAlignment="1" applyProtection="1">
      <alignment vertical="center"/>
    </xf>
    <xf numFmtId="3" fontId="3" fillId="0" borderId="80" xfId="1" applyNumberFormat="1" applyFont="1" applyFill="1" applyBorder="1" applyAlignment="1" applyProtection="1">
      <alignment vertical="center"/>
    </xf>
    <xf numFmtId="3" fontId="3" fillId="0" borderId="81" xfId="1" applyNumberFormat="1" applyFont="1" applyFill="1" applyBorder="1" applyAlignment="1" applyProtection="1">
      <alignment vertical="center"/>
    </xf>
    <xf numFmtId="3" fontId="3" fillId="0" borderId="79" xfId="1" applyNumberFormat="1" applyFont="1" applyFill="1" applyBorder="1" applyAlignment="1" applyProtection="1">
      <alignment vertical="center"/>
    </xf>
    <xf numFmtId="3" fontId="3" fillId="0" borderId="8" xfId="1" applyNumberFormat="1" applyFont="1" applyFill="1" applyBorder="1" applyAlignment="1" applyProtection="1">
      <alignment vertical="center"/>
    </xf>
    <xf numFmtId="3" fontId="3" fillId="0" borderId="35" xfId="1" applyNumberFormat="1" applyFont="1" applyFill="1" applyBorder="1" applyAlignment="1" applyProtection="1">
      <alignment vertical="center"/>
    </xf>
    <xf numFmtId="3" fontId="3" fillId="0" borderId="49" xfId="1" applyNumberFormat="1" applyFont="1" applyFill="1" applyBorder="1" applyAlignment="1" applyProtection="1">
      <alignment vertical="center"/>
    </xf>
    <xf numFmtId="3" fontId="3" fillId="0" borderId="82" xfId="1" applyNumberFormat="1" applyFont="1" applyFill="1" applyBorder="1" applyAlignment="1" applyProtection="1">
      <alignment vertical="center"/>
    </xf>
    <xf numFmtId="3" fontId="3" fillId="0" borderId="36" xfId="1" applyNumberFormat="1" applyFont="1" applyFill="1" applyBorder="1" applyAlignment="1" applyProtection="1">
      <alignment vertical="center"/>
    </xf>
    <xf numFmtId="3" fontId="3" fillId="0" borderId="83" xfId="1" applyNumberFormat="1" applyFont="1" applyFill="1" applyBorder="1" applyAlignment="1" applyProtection="1">
      <alignment vertical="center"/>
    </xf>
    <xf numFmtId="3" fontId="3" fillId="0" borderId="84" xfId="1" applyNumberFormat="1" applyFont="1" applyFill="1" applyBorder="1" applyAlignment="1" applyProtection="1">
      <alignment vertical="center"/>
    </xf>
    <xf numFmtId="0" fontId="3" fillId="0" borderId="34" xfId="1" applyFont="1" applyFill="1" applyBorder="1" applyAlignment="1" applyProtection="1">
      <alignment vertical="center"/>
    </xf>
    <xf numFmtId="0" fontId="4" fillId="0" borderId="42" xfId="1" applyFont="1" applyFill="1" applyBorder="1" applyAlignment="1" applyProtection="1">
      <alignment vertical="center"/>
    </xf>
    <xf numFmtId="0" fontId="4" fillId="0" borderId="66" xfId="1" applyFont="1" applyFill="1" applyBorder="1" applyAlignment="1" applyProtection="1">
      <alignment vertical="center"/>
    </xf>
    <xf numFmtId="0" fontId="4" fillId="0" borderId="66" xfId="1" applyFont="1" applyFill="1" applyBorder="1" applyAlignment="1" applyProtection="1">
      <alignment vertical="center" wrapText="1"/>
    </xf>
    <xf numFmtId="0" fontId="3" fillId="0" borderId="85" xfId="1" applyFont="1" applyFill="1" applyBorder="1" applyAlignment="1" applyProtection="1">
      <alignment vertical="center"/>
    </xf>
    <xf numFmtId="3" fontId="3" fillId="0" borderId="86" xfId="1" applyNumberFormat="1" applyFont="1" applyFill="1" applyBorder="1" applyAlignment="1" applyProtection="1">
      <alignment vertical="center"/>
    </xf>
    <xf numFmtId="3" fontId="3" fillId="0" borderId="81" xfId="1" applyNumberFormat="1" applyFont="1" applyFill="1" applyBorder="1" applyAlignment="1" applyProtection="1">
      <alignment vertical="center"/>
      <protection locked="0"/>
    </xf>
    <xf numFmtId="3" fontId="3" fillId="0" borderId="87" xfId="1" applyNumberFormat="1" applyFont="1" applyFill="1" applyBorder="1" applyAlignment="1" applyProtection="1">
      <alignment vertical="center"/>
      <protection locked="0"/>
    </xf>
    <xf numFmtId="0" fontId="3" fillId="0" borderId="8" xfId="1" applyFont="1" applyFill="1" applyBorder="1" applyAlignment="1" applyProtection="1">
      <alignment vertical="center" wrapText="1"/>
    </xf>
    <xf numFmtId="3" fontId="3" fillId="0" borderId="7" xfId="1" applyNumberFormat="1" applyFont="1" applyFill="1" applyBorder="1" applyAlignment="1" applyProtection="1">
      <alignment vertical="center"/>
    </xf>
    <xf numFmtId="0" fontId="4" fillId="0" borderId="0" xfId="0" applyFont="1" applyBorder="1" applyAlignment="1">
      <alignment wrapText="1"/>
    </xf>
    <xf numFmtId="0" fontId="4" fillId="0" borderId="0" xfId="1" applyFont="1" applyBorder="1" applyAlignment="1" applyProtection="1">
      <alignment vertical="center"/>
    </xf>
    <xf numFmtId="49" fontId="4" fillId="2" borderId="9" xfId="1" applyNumberFormat="1" applyFont="1" applyFill="1" applyBorder="1" applyAlignment="1" applyProtection="1">
      <alignment horizontal="right" vertical="center" wrapText="1"/>
      <protection locked="0"/>
    </xf>
    <xf numFmtId="49" fontId="4" fillId="2" borderId="10" xfId="1" applyNumberFormat="1" applyFont="1" applyFill="1" applyBorder="1" applyAlignment="1" applyProtection="1">
      <alignment horizontal="right" vertical="center" wrapText="1"/>
      <protection locked="0"/>
    </xf>
    <xf numFmtId="3" fontId="4" fillId="5" borderId="33" xfId="1" applyNumberFormat="1" applyFont="1" applyFill="1" applyBorder="1" applyAlignment="1" applyProtection="1">
      <alignment vertical="center"/>
      <protection locked="0"/>
    </xf>
    <xf numFmtId="0" fontId="4" fillId="0" borderId="0" xfId="1" applyFont="1" applyBorder="1" applyAlignment="1" applyProtection="1">
      <alignment vertical="center"/>
      <protection locked="0"/>
    </xf>
    <xf numFmtId="0" fontId="4" fillId="0" borderId="17" xfId="1" applyFont="1" applyBorder="1" applyAlignment="1" applyProtection="1">
      <alignment vertical="center"/>
      <protection locked="0"/>
    </xf>
    <xf numFmtId="0" fontId="4" fillId="6" borderId="0" xfId="1" applyFont="1" applyFill="1" applyBorder="1" applyAlignment="1" applyProtection="1">
      <alignment vertical="center"/>
    </xf>
    <xf numFmtId="0" fontId="9" fillId="6" borderId="0" xfId="1" applyFont="1" applyFill="1" applyBorder="1" applyAlignment="1" applyProtection="1">
      <alignment vertical="center"/>
    </xf>
    <xf numFmtId="0" fontId="3" fillId="6" borderId="0" xfId="1" applyFont="1" applyFill="1" applyBorder="1" applyAlignment="1" applyProtection="1">
      <alignment vertical="center"/>
    </xf>
    <xf numFmtId="0" fontId="4" fillId="0" borderId="0" xfId="2" applyFont="1" applyBorder="1" applyAlignment="1">
      <alignment wrapText="1"/>
    </xf>
    <xf numFmtId="3" fontId="4" fillId="0" borderId="49" xfId="1" applyNumberFormat="1" applyFont="1" applyFill="1" applyBorder="1" applyAlignment="1" applyProtection="1">
      <alignment vertical="center"/>
    </xf>
    <xf numFmtId="49" fontId="4" fillId="2" borderId="5" xfId="1" applyNumberFormat="1" applyFont="1" applyFill="1" applyBorder="1" applyAlignment="1" applyProtection="1">
      <alignment horizontal="center" vertical="center"/>
      <protection locked="0"/>
    </xf>
    <xf numFmtId="49" fontId="4" fillId="2" borderId="72" xfId="1" applyNumberFormat="1" applyFont="1" applyFill="1" applyBorder="1" applyAlignment="1" applyProtection="1">
      <alignment horizontal="center" vertical="center"/>
      <protection locked="0"/>
    </xf>
    <xf numFmtId="49" fontId="4" fillId="2" borderId="6" xfId="1" applyNumberFormat="1" applyFont="1" applyFill="1" applyBorder="1" applyAlignment="1" applyProtection="1">
      <alignment horizontal="center" vertical="center"/>
      <protection locked="0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15" xfId="1" applyFont="1" applyFill="1" applyBorder="1" applyAlignment="1" applyProtection="1">
      <alignment horizontal="center" vertical="center" wrapText="1"/>
    </xf>
    <xf numFmtId="1" fontId="8" fillId="0" borderId="91" xfId="1" applyNumberFormat="1" applyFont="1" applyFill="1" applyBorder="1" applyAlignment="1" applyProtection="1">
      <alignment horizontal="center" vertical="center"/>
    </xf>
    <xf numFmtId="0" fontId="3" fillId="0" borderId="89" xfId="1" applyFont="1" applyFill="1" applyBorder="1" applyAlignment="1" applyProtection="1">
      <alignment vertical="center"/>
      <protection locked="0"/>
    </xf>
    <xf numFmtId="3" fontId="3" fillId="0" borderId="92" xfId="1" applyNumberFormat="1" applyFont="1" applyFill="1" applyBorder="1" applyAlignment="1" applyProtection="1">
      <alignment horizontal="right" vertical="center"/>
    </xf>
    <xf numFmtId="3" fontId="4" fillId="0" borderId="91" xfId="1" applyNumberFormat="1" applyFont="1" applyFill="1" applyBorder="1" applyAlignment="1" applyProtection="1">
      <alignment horizontal="right" vertical="center"/>
    </xf>
    <xf numFmtId="3" fontId="4" fillId="0" borderId="89" xfId="1" applyNumberFormat="1" applyFont="1" applyFill="1" applyBorder="1" applyAlignment="1" applyProtection="1">
      <alignment horizontal="right" vertical="center"/>
      <protection locked="0"/>
    </xf>
    <xf numFmtId="3" fontId="4" fillId="0" borderId="93" xfId="1" applyNumberFormat="1" applyFont="1" applyFill="1" applyBorder="1" applyAlignment="1" applyProtection="1">
      <alignment horizontal="right" vertical="center"/>
    </xf>
    <xf numFmtId="3" fontId="4" fillId="0" borderId="90" xfId="1" applyNumberFormat="1" applyFont="1" applyFill="1" applyBorder="1" applyAlignment="1" applyProtection="1">
      <alignment horizontal="center" vertical="center"/>
    </xf>
    <xf numFmtId="3" fontId="4" fillId="0" borderId="94" xfId="1" applyNumberFormat="1" applyFont="1" applyFill="1" applyBorder="1" applyAlignment="1" applyProtection="1">
      <alignment horizontal="center" vertical="center"/>
    </xf>
    <xf numFmtId="3" fontId="4" fillId="0" borderId="89" xfId="1" applyNumberFormat="1" applyFont="1" applyFill="1" applyBorder="1" applyAlignment="1" applyProtection="1">
      <alignment horizontal="center" vertical="center"/>
    </xf>
    <xf numFmtId="3" fontId="4" fillId="0" borderId="93" xfId="1" applyNumberFormat="1" applyFont="1" applyFill="1" applyBorder="1" applyAlignment="1" applyProtection="1">
      <alignment horizontal="center" vertical="center"/>
    </xf>
    <xf numFmtId="3" fontId="4" fillId="0" borderId="88" xfId="1" applyNumberFormat="1" applyFont="1" applyFill="1" applyBorder="1" applyAlignment="1" applyProtection="1">
      <alignment horizontal="center" vertical="center"/>
    </xf>
    <xf numFmtId="3" fontId="4" fillId="0" borderId="95" xfId="1" applyNumberFormat="1" applyFont="1" applyFill="1" applyBorder="1" applyAlignment="1" applyProtection="1">
      <alignment horizontal="center" vertical="center"/>
    </xf>
    <xf numFmtId="3" fontId="4" fillId="0" borderId="96" xfId="1" applyNumberFormat="1" applyFont="1" applyFill="1" applyBorder="1" applyAlignment="1" applyProtection="1">
      <alignment horizontal="center" vertical="center"/>
    </xf>
    <xf numFmtId="3" fontId="4" fillId="0" borderId="97" xfId="1" applyNumberFormat="1" applyFont="1" applyFill="1" applyBorder="1" applyAlignment="1" applyProtection="1">
      <alignment horizontal="center" vertical="center"/>
    </xf>
    <xf numFmtId="3" fontId="4" fillId="0" borderId="98" xfId="1" applyNumberFormat="1" applyFont="1" applyFill="1" applyBorder="1" applyAlignment="1" applyProtection="1">
      <alignment horizontal="right" vertical="center"/>
    </xf>
    <xf numFmtId="3" fontId="4" fillId="0" borderId="96" xfId="1" applyNumberFormat="1" applyFont="1" applyFill="1" applyBorder="1" applyAlignment="1" applyProtection="1">
      <alignment horizontal="right" vertical="center"/>
      <protection locked="0"/>
    </xf>
    <xf numFmtId="3" fontId="4" fillId="0" borderId="96" xfId="1" applyNumberFormat="1" applyFont="1" applyFill="1" applyBorder="1" applyAlignment="1" applyProtection="1">
      <alignment horizontal="right" vertical="center"/>
    </xf>
    <xf numFmtId="3" fontId="3" fillId="0" borderId="89" xfId="1" applyNumberFormat="1" applyFont="1" applyBorder="1" applyAlignment="1" applyProtection="1">
      <alignment vertical="center"/>
    </xf>
    <xf numFmtId="3" fontId="3" fillId="0" borderId="92" xfId="1" applyNumberFormat="1" applyFont="1" applyFill="1" applyBorder="1" applyAlignment="1" applyProtection="1">
      <alignment vertical="center"/>
    </xf>
    <xf numFmtId="3" fontId="3" fillId="0" borderId="99" xfId="1" applyNumberFormat="1" applyFont="1" applyFill="1" applyBorder="1" applyAlignment="1" applyProtection="1">
      <alignment vertical="center"/>
    </xf>
    <xf numFmtId="3" fontId="3" fillId="0" borderId="89" xfId="1" applyNumberFormat="1" applyFont="1" applyFill="1" applyBorder="1" applyAlignment="1" applyProtection="1">
      <alignment vertical="center"/>
    </xf>
    <xf numFmtId="3" fontId="3" fillId="3" borderId="100" xfId="1" applyNumberFormat="1" applyFont="1" applyFill="1" applyBorder="1" applyAlignment="1" applyProtection="1">
      <alignment vertical="center"/>
    </xf>
    <xf numFmtId="3" fontId="4" fillId="0" borderId="101" xfId="1" applyNumberFormat="1" applyFont="1" applyFill="1" applyBorder="1" applyAlignment="1" applyProtection="1">
      <alignment vertical="center"/>
    </xf>
    <xf numFmtId="3" fontId="4" fillId="0" borderId="96" xfId="1" applyNumberFormat="1" applyFont="1" applyFill="1" applyBorder="1" applyAlignment="1" applyProtection="1">
      <alignment vertical="center"/>
    </xf>
    <xf numFmtId="3" fontId="4" fillId="0" borderId="89" xfId="1" applyNumberFormat="1" applyFont="1" applyFill="1" applyBorder="1" applyAlignment="1" applyProtection="1">
      <alignment vertical="center"/>
      <protection locked="0"/>
    </xf>
    <xf numFmtId="3" fontId="4" fillId="0" borderId="93" xfId="1" applyNumberFormat="1" applyFont="1" applyFill="1" applyBorder="1" applyAlignment="1" applyProtection="1">
      <alignment vertical="center"/>
      <protection locked="0"/>
    </xf>
    <xf numFmtId="3" fontId="4" fillId="0" borderId="93" xfId="1" applyNumberFormat="1" applyFont="1" applyFill="1" applyBorder="1" applyAlignment="1" applyProtection="1">
      <alignment vertical="center"/>
    </xf>
    <xf numFmtId="3" fontId="4" fillId="0" borderId="96" xfId="1" applyNumberFormat="1" applyFont="1" applyFill="1" applyBorder="1" applyAlignment="1" applyProtection="1">
      <alignment vertical="center"/>
      <protection locked="0"/>
    </xf>
    <xf numFmtId="3" fontId="4" fillId="0" borderId="94" xfId="1" applyNumberFormat="1" applyFont="1" applyFill="1" applyBorder="1" applyAlignment="1" applyProtection="1">
      <alignment vertical="center"/>
    </xf>
    <xf numFmtId="3" fontId="4" fillId="0" borderId="89" xfId="1" applyNumberFormat="1" applyFont="1" applyFill="1" applyBorder="1" applyAlignment="1" applyProtection="1">
      <alignment vertical="center"/>
    </xf>
    <xf numFmtId="3" fontId="4" fillId="0" borderId="102" xfId="1" applyNumberFormat="1" applyFont="1" applyFill="1" applyBorder="1" applyAlignment="1" applyProtection="1">
      <alignment vertical="center"/>
    </xf>
    <xf numFmtId="3" fontId="4" fillId="0" borderId="103" xfId="1" applyNumberFormat="1" applyFont="1" applyFill="1" applyBorder="1" applyAlignment="1" applyProtection="1">
      <alignment vertical="center"/>
      <protection locked="0"/>
    </xf>
    <xf numFmtId="3" fontId="4" fillId="0" borderId="95" xfId="1" applyNumberFormat="1" applyFont="1" applyFill="1" applyBorder="1" applyAlignment="1" applyProtection="1">
      <alignment vertical="center"/>
    </xf>
    <xf numFmtId="3" fontId="4" fillId="0" borderId="94" xfId="1" applyNumberFormat="1" applyFont="1" applyFill="1" applyBorder="1" applyAlignment="1" applyProtection="1">
      <alignment vertical="center"/>
      <protection locked="0"/>
    </xf>
    <xf numFmtId="3" fontId="4" fillId="0" borderId="97" xfId="1" applyNumberFormat="1" applyFont="1" applyFill="1" applyBorder="1" applyAlignment="1" applyProtection="1">
      <alignment vertical="center"/>
    </xf>
    <xf numFmtId="3" fontId="4" fillId="0" borderId="104" xfId="1" applyNumberFormat="1" applyFont="1" applyFill="1" applyBorder="1" applyAlignment="1" applyProtection="1">
      <alignment vertical="center"/>
    </xf>
    <xf numFmtId="3" fontId="4" fillId="0" borderId="105" xfId="1" applyNumberFormat="1" applyFont="1" applyFill="1" applyBorder="1" applyAlignment="1" applyProtection="1">
      <alignment vertical="center"/>
      <protection locked="0"/>
    </xf>
    <xf numFmtId="3" fontId="3" fillId="0" borderId="102" xfId="1" applyNumberFormat="1" applyFont="1" applyFill="1" applyBorder="1" applyAlignment="1" applyProtection="1">
      <alignment vertical="center"/>
    </xf>
    <xf numFmtId="3" fontId="3" fillId="3" borderId="101" xfId="1" applyNumberFormat="1" applyFont="1" applyFill="1" applyBorder="1" applyAlignment="1" applyProtection="1">
      <alignment vertical="center"/>
    </xf>
    <xf numFmtId="3" fontId="4" fillId="0" borderId="106" xfId="1" applyNumberFormat="1" applyFont="1" applyFill="1" applyBorder="1" applyAlignment="1" applyProtection="1">
      <alignment vertical="center"/>
    </xf>
    <xf numFmtId="3" fontId="4" fillId="0" borderId="103" xfId="1" applyNumberFormat="1" applyFont="1" applyFill="1" applyBorder="1" applyAlignment="1" applyProtection="1">
      <alignment vertical="center"/>
    </xf>
    <xf numFmtId="3" fontId="4" fillId="0" borderId="61" xfId="1" applyNumberFormat="1" applyFont="1" applyFill="1" applyBorder="1" applyAlignment="1" applyProtection="1">
      <alignment vertical="center"/>
      <protection locked="0"/>
    </xf>
    <xf numFmtId="3" fontId="4" fillId="0" borderId="107" xfId="1" applyNumberFormat="1" applyFont="1" applyFill="1" applyBorder="1" applyAlignment="1" applyProtection="1">
      <alignment vertical="center"/>
    </xf>
    <xf numFmtId="3" fontId="4" fillId="0" borderId="95" xfId="1" applyNumberFormat="1" applyFont="1" applyFill="1" applyBorder="1" applyAlignment="1" applyProtection="1">
      <alignment vertical="center"/>
      <protection locked="0"/>
    </xf>
    <xf numFmtId="3" fontId="4" fillId="0" borderId="46" xfId="1" applyNumberFormat="1" applyFont="1" applyFill="1" applyBorder="1" applyAlignment="1" applyProtection="1">
      <alignment vertical="center"/>
      <protection locked="0"/>
    </xf>
    <xf numFmtId="3" fontId="4" fillId="0" borderId="88" xfId="1" applyNumberFormat="1" applyFont="1" applyFill="1" applyBorder="1" applyAlignment="1" applyProtection="1">
      <alignment vertical="center"/>
      <protection locked="0"/>
    </xf>
    <xf numFmtId="3" fontId="3" fillId="4" borderId="96" xfId="1" applyNumberFormat="1" applyFont="1" applyFill="1" applyBorder="1" applyAlignment="1" applyProtection="1">
      <alignment vertical="center"/>
    </xf>
    <xf numFmtId="3" fontId="4" fillId="0" borderId="108" xfId="1" applyNumberFormat="1" applyFont="1" applyFill="1" applyBorder="1" applyAlignment="1" applyProtection="1">
      <alignment vertical="center"/>
    </xf>
    <xf numFmtId="3" fontId="3" fillId="0" borderId="109" xfId="1" applyNumberFormat="1" applyFont="1" applyFill="1" applyBorder="1" applyAlignment="1" applyProtection="1">
      <alignment vertical="center"/>
    </xf>
    <xf numFmtId="3" fontId="3" fillId="0" borderId="94" xfId="1" applyNumberFormat="1" applyFont="1" applyFill="1" applyBorder="1" applyAlignment="1" applyProtection="1">
      <alignment vertical="center"/>
    </xf>
    <xf numFmtId="3" fontId="3" fillId="0" borderId="110" xfId="1" applyNumberFormat="1" applyFont="1" applyFill="1" applyBorder="1" applyAlignment="1" applyProtection="1">
      <alignment vertical="center"/>
      <protection locked="0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15" xfId="1" applyFont="1" applyFill="1" applyBorder="1" applyAlignment="1" applyProtection="1">
      <alignment horizontal="center" vertical="center" wrapText="1"/>
    </xf>
    <xf numFmtId="49" fontId="3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48" xfId="1" applyFont="1" applyFill="1" applyBorder="1" applyAlignment="1" applyProtection="1">
      <alignment horizontal="left" vertical="center"/>
    </xf>
    <xf numFmtId="0" fontId="3" fillId="0" borderId="49" xfId="1" applyFont="1" applyFill="1" applyBorder="1" applyAlignment="1" applyProtection="1">
      <alignment horizontal="left" vertical="center"/>
    </xf>
    <xf numFmtId="0" fontId="4" fillId="0" borderId="4" xfId="1" applyFont="1" applyFill="1" applyBorder="1" applyAlignment="1" applyProtection="1">
      <alignment horizontal="center" vertical="center" textRotation="90"/>
    </xf>
    <xf numFmtId="0" fontId="4" fillId="0" borderId="21" xfId="1" applyFont="1" applyFill="1" applyBorder="1" applyAlignment="1" applyProtection="1">
      <alignment horizontal="center" vertical="center" textRotation="90"/>
    </xf>
    <xf numFmtId="0" fontId="4" fillId="0" borderId="16" xfId="1" applyFont="1" applyFill="1" applyBorder="1" applyAlignment="1" applyProtection="1">
      <alignment horizontal="center" vertical="center" textRotation="90"/>
    </xf>
    <xf numFmtId="0" fontId="4" fillId="0" borderId="20" xfId="1" applyFont="1" applyFill="1" applyBorder="1" applyAlignment="1" applyProtection="1">
      <alignment horizontal="center" vertical="center" textRotation="90"/>
    </xf>
    <xf numFmtId="0" fontId="4" fillId="0" borderId="16" xfId="1" applyNumberFormat="1" applyFont="1" applyFill="1" applyBorder="1" applyAlignment="1" applyProtection="1">
      <alignment horizontal="center" vertical="center" textRotation="90" wrapText="1"/>
    </xf>
    <xf numFmtId="0" fontId="4" fillId="0" borderId="19" xfId="1" applyNumberFormat="1" applyFont="1" applyFill="1" applyBorder="1" applyAlignment="1" applyProtection="1">
      <alignment horizontal="center" vertical="center" textRotation="90" wrapText="1"/>
    </xf>
    <xf numFmtId="0" fontId="4" fillId="0" borderId="16" xfId="1" applyFont="1" applyFill="1" applyBorder="1" applyAlignment="1" applyProtection="1">
      <alignment horizontal="center" vertical="center" textRotation="90" wrapText="1"/>
    </xf>
    <xf numFmtId="0" fontId="4" fillId="0" borderId="20" xfId="1" applyFont="1" applyFill="1" applyBorder="1" applyAlignment="1" applyProtection="1">
      <alignment horizontal="center" vertical="center" textRotation="90" wrapText="1"/>
    </xf>
    <xf numFmtId="0" fontId="4" fillId="0" borderId="17" xfId="1" applyFont="1" applyFill="1" applyBorder="1" applyAlignment="1" applyProtection="1">
      <alignment horizontal="center" vertical="center" textRotation="90" wrapText="1"/>
    </xf>
    <xf numFmtId="0" fontId="4" fillId="0" borderId="22" xfId="1" applyFont="1" applyFill="1" applyBorder="1" applyAlignment="1" applyProtection="1">
      <alignment horizontal="center" vertical="center" textRotation="90" wrapText="1"/>
    </xf>
    <xf numFmtId="0" fontId="3" fillId="0" borderId="78" xfId="1" applyFont="1" applyFill="1" applyBorder="1" applyAlignment="1" applyProtection="1">
      <alignment horizontal="left" vertical="center"/>
    </xf>
    <xf numFmtId="0" fontId="3" fillId="0" borderId="79" xfId="1" applyFont="1" applyFill="1" applyBorder="1" applyAlignment="1" applyProtection="1">
      <alignment horizontal="left" vertical="center"/>
    </xf>
    <xf numFmtId="49" fontId="4" fillId="2" borderId="5" xfId="1" applyNumberFormat="1" applyFont="1" applyFill="1" applyBorder="1" applyAlignment="1" applyProtection="1">
      <alignment horizontal="center" vertical="center"/>
      <protection locked="0"/>
    </xf>
    <xf numFmtId="49" fontId="4" fillId="2" borderId="6" xfId="1" applyNumberFormat="1" applyFont="1" applyFill="1" applyBorder="1" applyAlignment="1" applyProtection="1">
      <alignment horizontal="center" vertical="center"/>
      <protection locked="0"/>
    </xf>
    <xf numFmtId="49" fontId="4" fillId="0" borderId="11" xfId="1" applyNumberFormat="1" applyFont="1" applyFill="1" applyBorder="1" applyAlignment="1" applyProtection="1">
      <alignment horizontal="center" vertical="center" textRotation="90" wrapText="1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18" xfId="1" applyFont="1" applyFill="1" applyBorder="1" applyAlignment="1" applyProtection="1">
      <alignment horizontal="center" vertical="center" wrapText="1"/>
    </xf>
    <xf numFmtId="49" fontId="4" fillId="0" borderId="11" xfId="1" applyNumberFormat="1" applyFont="1" applyFill="1" applyBorder="1" applyAlignment="1" applyProtection="1">
      <alignment horizontal="center" vertical="center" wrapText="1"/>
    </xf>
    <xf numFmtId="49" fontId="4" fillId="0" borderId="15" xfId="1" applyNumberFormat="1" applyFont="1" applyFill="1" applyBorder="1" applyAlignment="1" applyProtection="1">
      <alignment horizontal="center" vertical="center" wrapText="1"/>
    </xf>
    <xf numFmtId="49" fontId="4" fillId="0" borderId="12" xfId="1" applyNumberFormat="1" applyFont="1" applyFill="1" applyBorder="1" applyAlignment="1" applyProtection="1">
      <alignment horizontal="center" vertical="center"/>
    </xf>
    <xf numFmtId="49" fontId="4" fillId="0" borderId="13" xfId="1" applyNumberFormat="1" applyFont="1" applyFill="1" applyBorder="1" applyAlignment="1" applyProtection="1">
      <alignment horizontal="center" vertical="center"/>
    </xf>
    <xf numFmtId="49" fontId="4" fillId="0" borderId="14" xfId="1" applyNumberFormat="1" applyFont="1" applyFill="1" applyBorder="1" applyAlignment="1" applyProtection="1">
      <alignment horizontal="center" vertical="center"/>
    </xf>
    <xf numFmtId="0" fontId="4" fillId="0" borderId="19" xfId="1" applyFont="1" applyFill="1" applyBorder="1" applyAlignment="1" applyProtection="1">
      <alignment horizontal="center" vertical="center" textRotation="90"/>
    </xf>
    <xf numFmtId="0" fontId="3" fillId="2" borderId="0" xfId="1" applyFont="1" applyFill="1" applyBorder="1" applyAlignment="1" applyProtection="1">
      <alignment horizontal="right" vertical="center"/>
    </xf>
    <xf numFmtId="49" fontId="5" fillId="2" borderId="1" xfId="1" applyNumberFormat="1" applyFont="1" applyFill="1" applyBorder="1" applyAlignment="1" applyProtection="1">
      <alignment horizontal="center" vertical="center"/>
    </xf>
    <xf numFmtId="49" fontId="5" fillId="2" borderId="2" xfId="1" applyNumberFormat="1" applyFont="1" applyFill="1" applyBorder="1" applyAlignment="1" applyProtection="1">
      <alignment horizontal="center" vertical="center"/>
    </xf>
    <xf numFmtId="49" fontId="5" fillId="2" borderId="3" xfId="1" applyNumberFormat="1" applyFont="1" applyFill="1" applyBorder="1" applyAlignment="1" applyProtection="1">
      <alignment horizontal="center" vertical="center"/>
    </xf>
    <xf numFmtId="49" fontId="3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" applyFont="1" applyBorder="1" applyAlignment="1" applyProtection="1">
      <alignment horizontal="center" vertical="center"/>
      <protection locked="0"/>
    </xf>
    <xf numFmtId="0" fontId="4" fillId="0" borderId="6" xfId="1" applyFont="1" applyBorder="1" applyAlignment="1" applyProtection="1">
      <alignment horizontal="center" vertical="center"/>
      <protection locked="0"/>
    </xf>
    <xf numFmtId="0" fontId="4" fillId="2" borderId="0" xfId="1" applyFont="1" applyFill="1" applyBorder="1" applyAlignment="1" applyProtection="1">
      <alignment horizontal="right" vertical="center"/>
    </xf>
    <xf numFmtId="0" fontId="4" fillId="0" borderId="89" xfId="1" applyFont="1" applyFill="1" applyBorder="1" applyAlignment="1" applyProtection="1">
      <alignment horizontal="center" vertical="center" textRotation="90" wrapText="1"/>
    </xf>
    <xf numFmtId="0" fontId="4" fillId="0" borderId="90" xfId="1" applyFont="1" applyFill="1" applyBorder="1" applyAlignment="1" applyProtection="1">
      <alignment horizontal="center" vertical="center" textRotation="90" wrapText="1"/>
    </xf>
    <xf numFmtId="49" fontId="4" fillId="0" borderId="88" xfId="1" applyNumberFormat="1" applyFont="1" applyFill="1" applyBorder="1" applyAlignment="1" applyProtection="1">
      <alignment horizontal="center" vertical="center"/>
    </xf>
    <xf numFmtId="49" fontId="4" fillId="2" borderId="5" xfId="0" applyNumberFormat="1" applyFont="1" applyFill="1" applyBorder="1" applyAlignment="1" applyProtection="1">
      <alignment horizontal="center" vertical="center"/>
      <protection locked="0"/>
    </xf>
    <xf numFmtId="49" fontId="4" fillId="2" borderId="6" xfId="0" applyNumberFormat="1" applyFont="1" applyFill="1" applyBorder="1" applyAlignment="1" applyProtection="1">
      <alignment horizontal="center" vertical="center"/>
      <protection locked="0"/>
    </xf>
    <xf numFmtId="49" fontId="3" fillId="2" borderId="62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33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63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" applyFont="1" applyBorder="1" applyAlignment="1" applyProtection="1">
      <alignment horizontal="center" vertical="center"/>
      <protection locked="0"/>
    </xf>
    <xf numFmtId="0" fontId="3" fillId="0" borderId="6" xfId="1" applyFont="1" applyBorder="1" applyAlignment="1" applyProtection="1">
      <alignment horizontal="center" vertical="center"/>
      <protection locked="0"/>
    </xf>
    <xf numFmtId="49" fontId="4" fillId="2" borderId="5" xfId="1" applyNumberFormat="1" applyFont="1" applyFill="1" applyBorder="1" applyAlignment="1" applyProtection="1">
      <alignment horizontal="center" vertical="top"/>
      <protection locked="0"/>
    </xf>
    <xf numFmtId="49" fontId="4" fillId="2" borderId="6" xfId="1" applyNumberFormat="1" applyFont="1" applyFill="1" applyBorder="1" applyAlignment="1" applyProtection="1">
      <alignment horizontal="center" vertical="top"/>
      <protection locked="0"/>
    </xf>
    <xf numFmtId="0" fontId="4" fillId="5" borderId="5" xfId="1" applyFont="1" applyFill="1" applyBorder="1" applyAlignment="1" applyProtection="1">
      <alignment horizontal="center" vertical="center"/>
      <protection locked="0"/>
    </xf>
    <xf numFmtId="0" fontId="4" fillId="5" borderId="6" xfId="1" applyFont="1" applyFill="1" applyBorder="1" applyAlignment="1" applyProtection="1">
      <alignment horizontal="center" vertical="center"/>
      <protection locked="0"/>
    </xf>
    <xf numFmtId="49" fontId="4" fillId="2" borderId="5" xfId="1" quotePrefix="1" applyNumberFormat="1" applyFont="1" applyFill="1" applyBorder="1" applyAlignment="1" applyProtection="1">
      <alignment horizontal="center" vertical="center"/>
      <protection locked="0"/>
    </xf>
    <xf numFmtId="49" fontId="3" fillId="5" borderId="5" xfId="1" applyNumberFormat="1" applyFont="1" applyFill="1" applyBorder="1" applyAlignment="1" applyProtection="1">
      <alignment horizontal="center" vertical="center" wrapText="1"/>
      <protection locked="0"/>
    </xf>
    <xf numFmtId="49" fontId="3" fillId="5" borderId="6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5" xfId="1" quotePrefix="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" applyFont="1" applyBorder="1" applyAlignment="1" applyProtection="1">
      <alignment horizontal="center" vertical="center" wrapText="1"/>
      <protection locked="0"/>
    </xf>
    <xf numFmtId="0" fontId="4" fillId="0" borderId="6" xfId="1" applyFont="1" applyBorder="1" applyAlignment="1" applyProtection="1">
      <alignment horizontal="center" vertical="center" wrapText="1"/>
      <protection locked="0"/>
    </xf>
    <xf numFmtId="3" fontId="4" fillId="0" borderId="111" xfId="1" applyNumberFormat="1" applyFont="1" applyFill="1" applyBorder="1" applyAlignment="1" applyProtection="1">
      <alignment vertical="center"/>
      <protection locked="0"/>
    </xf>
    <xf numFmtId="3" fontId="4" fillId="0" borderId="112" xfId="1" applyNumberFormat="1" applyFont="1" applyFill="1" applyBorder="1" applyAlignment="1" applyProtection="1">
      <alignment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vertical="center"/>
      <protection locked="0"/>
    </xf>
    <xf numFmtId="49" fontId="3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3" fillId="0" borderId="6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6" xfId="1" applyNumberFormat="1" applyFont="1" applyFill="1" applyBorder="1" applyAlignment="1" applyProtection="1">
      <alignment horizontal="center" vertical="center"/>
    </xf>
    <xf numFmtId="3" fontId="4" fillId="0" borderId="68" xfId="1" applyNumberFormat="1" applyFont="1" applyFill="1" applyBorder="1" applyAlignment="1" applyProtection="1">
      <alignment horizontal="center" vertical="center"/>
    </xf>
    <xf numFmtId="0" fontId="3" fillId="0" borderId="55" xfId="1" applyFont="1" applyFill="1" applyBorder="1" applyAlignment="1" applyProtection="1">
      <alignment horizontal="center" vertical="center" wrapText="1"/>
    </xf>
    <xf numFmtId="3" fontId="4" fillId="0" borderId="57" xfId="1" applyNumberFormat="1" applyFont="1" applyFill="1" applyBorder="1" applyAlignment="1" applyProtection="1">
      <alignment horizontal="center" vertical="center"/>
    </xf>
    <xf numFmtId="3" fontId="4" fillId="0" borderId="58" xfId="1" applyNumberFormat="1" applyFont="1" applyFill="1" applyBorder="1" applyAlignment="1" applyProtection="1">
      <alignment horizontal="center" vertical="center"/>
    </xf>
  </cellXfs>
  <cellStyles count="4">
    <cellStyle name="Normal" xfId="0" builtinId="0"/>
    <cellStyle name="Normal 2" xfId="1"/>
    <cellStyle name="Normal 3 2" xfId="2"/>
    <cellStyle name="Normal 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tabSelected="1" view="pageLayout" zoomScaleNormal="100" workbookViewId="0">
      <selection activeCell="N17" sqref="N1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585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586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12" customHeight="1" x14ac:dyDescent="0.25">
      <c r="A7" s="4" t="s">
        <v>10</v>
      </c>
      <c r="B7" s="5"/>
      <c r="C7" s="330" t="s">
        <v>587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588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399721</v>
      </c>
      <c r="D20" s="26">
        <f>SUM(D21,D24,D25,D41,D43)</f>
        <v>399721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380059</v>
      </c>
      <c r="I20" s="26">
        <f>SUM(I21,I24,I25,I41,I43)</f>
        <v>380059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399721</v>
      </c>
      <c r="D24" s="46">
        <v>399721</v>
      </c>
      <c r="E24" s="46"/>
      <c r="F24" s="47" t="s">
        <v>37</v>
      </c>
      <c r="G24" s="48" t="s">
        <v>37</v>
      </c>
      <c r="H24" s="45">
        <f t="shared" si="1"/>
        <v>380059</v>
      </c>
      <c r="I24" s="46">
        <f>I51</f>
        <v>380059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3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3" s="22" customFormat="1" ht="13.5" thickTop="1" thickBot="1" x14ac:dyDescent="0.3">
      <c r="A50" s="110"/>
      <c r="B50" s="23" t="s">
        <v>62</v>
      </c>
      <c r="C50" s="111">
        <f t="shared" ref="C50:C107" si="5">SUM(D50:G50)</f>
        <v>399721</v>
      </c>
      <c r="D50" s="112">
        <f>SUM(D51,D269)</f>
        <v>399721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380059</v>
      </c>
      <c r="I50" s="112">
        <f>SUM(I51,I269)</f>
        <v>380059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3" s="22" customFormat="1" ht="36.75" thickTop="1" x14ac:dyDescent="0.25">
      <c r="A51" s="114"/>
      <c r="B51" s="115" t="s">
        <v>63</v>
      </c>
      <c r="C51" s="116">
        <f>SUM(D51:G51)</f>
        <v>399721</v>
      </c>
      <c r="D51" s="117">
        <f>SUM(D52,D181)</f>
        <v>399721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380059</v>
      </c>
      <c r="I51" s="117">
        <f>SUM(I52,I181)</f>
        <v>380059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3" s="22" customFormat="1" ht="24" x14ac:dyDescent="0.25">
      <c r="A52" s="119"/>
      <c r="B52" s="17" t="s">
        <v>64</v>
      </c>
      <c r="C52" s="120">
        <f t="shared" si="5"/>
        <v>399721</v>
      </c>
      <c r="D52" s="121">
        <f>SUM(D53,D75,D160,D174)</f>
        <v>399721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380059</v>
      </c>
      <c r="I52" s="121">
        <f>SUM(I53,I75,I160,I174)</f>
        <v>380059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3" s="22" customFormat="1" x14ac:dyDescent="0.25">
      <c r="A53" s="123">
        <v>1000</v>
      </c>
      <c r="B53" s="123" t="s">
        <v>65</v>
      </c>
      <c r="C53" s="124">
        <f t="shared" si="5"/>
        <v>399721</v>
      </c>
      <c r="D53" s="125">
        <f>SUM(D54,D67)</f>
        <v>399721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380059</v>
      </c>
      <c r="I53" s="125">
        <f>SUM(I54,I67)</f>
        <v>380059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3" x14ac:dyDescent="0.25">
      <c r="A54" s="50">
        <v>1100</v>
      </c>
      <c r="B54" s="127" t="s">
        <v>66</v>
      </c>
      <c r="C54" s="51">
        <f t="shared" si="5"/>
        <v>304622</v>
      </c>
      <c r="D54" s="56">
        <f>SUM(D55,D58,D66)</f>
        <v>304622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295516</v>
      </c>
      <c r="I54" s="56">
        <f>SUM(I55,I58,I66)</f>
        <v>295516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3" x14ac:dyDescent="0.25">
      <c r="A55" s="130">
        <v>1110</v>
      </c>
      <c r="B55" s="99" t="s">
        <v>67</v>
      </c>
      <c r="C55" s="103">
        <f t="shared" si="5"/>
        <v>272665</v>
      </c>
      <c r="D55" s="131">
        <f>SUM(D56:D57)</f>
        <v>272665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277944</v>
      </c>
      <c r="I55" s="131">
        <f>SUM(I56:I57)</f>
        <v>277944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3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  <c r="M56" s="236"/>
    </row>
    <row r="57" spans="1:13" ht="24" customHeight="1" x14ac:dyDescent="0.25">
      <c r="A57" s="39">
        <v>1119</v>
      </c>
      <c r="B57" s="63" t="s">
        <v>69</v>
      </c>
      <c r="C57" s="64">
        <f t="shared" si="5"/>
        <v>272665</v>
      </c>
      <c r="D57" s="66">
        <v>272665</v>
      </c>
      <c r="E57" s="66"/>
      <c r="F57" s="66"/>
      <c r="G57" s="134"/>
      <c r="H57" s="64">
        <f t="shared" si="6"/>
        <v>277944</v>
      </c>
      <c r="I57" s="66">
        <v>277944</v>
      </c>
      <c r="J57" s="66"/>
      <c r="K57" s="66"/>
      <c r="L57" s="134"/>
      <c r="M57" s="236"/>
    </row>
    <row r="58" spans="1:13" x14ac:dyDescent="0.25">
      <c r="A58" s="135">
        <v>1140</v>
      </c>
      <c r="B58" s="63" t="s">
        <v>70</v>
      </c>
      <c r="C58" s="64">
        <f t="shared" si="5"/>
        <v>31957</v>
      </c>
      <c r="D58" s="136">
        <f>SUM(D59:D65)</f>
        <v>31957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17572</v>
      </c>
      <c r="I58" s="136">
        <f>SUM(I59:I65)</f>
        <v>17572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3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  <c r="M59" s="236"/>
    </row>
    <row r="60" spans="1:13" ht="24.75" customHeight="1" x14ac:dyDescent="0.25">
      <c r="A60" s="39">
        <v>1142</v>
      </c>
      <c r="B60" s="63" t="s">
        <v>72</v>
      </c>
      <c r="C60" s="64">
        <f t="shared" si="5"/>
        <v>285</v>
      </c>
      <c r="D60" s="66">
        <v>285</v>
      </c>
      <c r="E60" s="66"/>
      <c r="F60" s="66"/>
      <c r="G60" s="134"/>
      <c r="H60" s="64">
        <f t="shared" si="6"/>
        <v>285</v>
      </c>
      <c r="I60" s="66">
        <v>285</v>
      </c>
      <c r="J60" s="66"/>
      <c r="K60" s="66"/>
      <c r="L60" s="134"/>
      <c r="M60" s="236"/>
    </row>
    <row r="61" spans="1:13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  <c r="M61" s="236"/>
    </row>
    <row r="62" spans="1:13" ht="27.75" customHeight="1" x14ac:dyDescent="0.25">
      <c r="A62" s="39">
        <v>1146</v>
      </c>
      <c r="B62" s="63" t="s">
        <v>74</v>
      </c>
      <c r="C62" s="64">
        <f t="shared" si="5"/>
        <v>5000</v>
      </c>
      <c r="D62" s="66">
        <v>5000</v>
      </c>
      <c r="E62" s="66"/>
      <c r="F62" s="66"/>
      <c r="G62" s="134"/>
      <c r="H62" s="64">
        <f t="shared" si="6"/>
        <v>5000</v>
      </c>
      <c r="I62" s="66">
        <v>5000</v>
      </c>
      <c r="J62" s="66"/>
      <c r="K62" s="66"/>
      <c r="L62" s="134"/>
      <c r="M62" s="236"/>
    </row>
    <row r="63" spans="1:13" x14ac:dyDescent="0.25">
      <c r="A63" s="39">
        <v>1147</v>
      </c>
      <c r="B63" s="63" t="s">
        <v>75</v>
      </c>
      <c r="C63" s="64">
        <f t="shared" si="5"/>
        <v>12285</v>
      </c>
      <c r="D63" s="66">
        <v>12285</v>
      </c>
      <c r="E63" s="66"/>
      <c r="F63" s="66"/>
      <c r="G63" s="134"/>
      <c r="H63" s="64">
        <f t="shared" si="6"/>
        <v>12287</v>
      </c>
      <c r="I63" s="66">
        <v>12287</v>
      </c>
      <c r="J63" s="66"/>
      <c r="K63" s="66"/>
      <c r="L63" s="134"/>
      <c r="M63" s="236"/>
    </row>
    <row r="64" spans="1:13" hidden="1" x14ac:dyDescent="0.25">
      <c r="A64" s="39">
        <v>1148</v>
      </c>
      <c r="B64" s="63" t="s">
        <v>76</v>
      </c>
      <c r="C64" s="64">
        <f t="shared" si="5"/>
        <v>14387</v>
      </c>
      <c r="D64" s="66">
        <v>14387</v>
      </c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  <c r="M64" s="236"/>
    </row>
    <row r="65" spans="1:13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  <c r="M65" s="236"/>
    </row>
    <row r="66" spans="1:13" ht="36" hidden="1" x14ac:dyDescent="0.25">
      <c r="A66" s="130">
        <v>1150</v>
      </c>
      <c r="B66" s="99" t="s">
        <v>78</v>
      </c>
      <c r="C66" s="103">
        <f t="shared" si="5"/>
        <v>0</v>
      </c>
      <c r="D66" s="138">
        <v>0</v>
      </c>
      <c r="E66" s="138"/>
      <c r="F66" s="138"/>
      <c r="G66" s="139"/>
      <c r="H66" s="103">
        <f t="shared" si="6"/>
        <v>0</v>
      </c>
      <c r="I66" s="138">
        <v>0</v>
      </c>
      <c r="J66" s="138"/>
      <c r="K66" s="138"/>
      <c r="L66" s="139"/>
      <c r="M66" s="236"/>
    </row>
    <row r="67" spans="1:13" ht="36" x14ac:dyDescent="0.25">
      <c r="A67" s="50">
        <v>1200</v>
      </c>
      <c r="B67" s="127" t="s">
        <v>79</v>
      </c>
      <c r="C67" s="51">
        <f t="shared" si="5"/>
        <v>95099</v>
      </c>
      <c r="D67" s="56">
        <f>SUM(D68:D69)</f>
        <v>95099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84543</v>
      </c>
      <c r="I67" s="56">
        <f>SUM(I68:I69)</f>
        <v>84543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3" ht="24" x14ac:dyDescent="0.25">
      <c r="A68" s="141">
        <v>1210</v>
      </c>
      <c r="B68" s="58" t="s">
        <v>80</v>
      </c>
      <c r="C68" s="59">
        <f t="shared" si="5"/>
        <v>76829</v>
      </c>
      <c r="D68" s="61">
        <v>76829</v>
      </c>
      <c r="E68" s="61"/>
      <c r="F68" s="61"/>
      <c r="G68" s="133"/>
      <c r="H68" s="59">
        <f t="shared" si="6"/>
        <v>69829</v>
      </c>
      <c r="I68" s="61">
        <v>69829</v>
      </c>
      <c r="J68" s="61"/>
      <c r="K68" s="61"/>
      <c r="L68" s="133"/>
      <c r="M68" s="236"/>
    </row>
    <row r="69" spans="1:13" ht="24" x14ac:dyDescent="0.25">
      <c r="A69" s="135">
        <v>1220</v>
      </c>
      <c r="B69" s="63" t="s">
        <v>81</v>
      </c>
      <c r="C69" s="64">
        <f t="shared" si="5"/>
        <v>18270</v>
      </c>
      <c r="D69" s="136">
        <f>SUM(D70:D74)</f>
        <v>18270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14714</v>
      </c>
      <c r="I69" s="136">
        <f>SUM(I70:I74)</f>
        <v>14714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3" ht="60" x14ac:dyDescent="0.25">
      <c r="A70" s="39">
        <v>1221</v>
      </c>
      <c r="B70" s="63" t="s">
        <v>82</v>
      </c>
      <c r="C70" s="64">
        <f t="shared" si="5"/>
        <v>14808</v>
      </c>
      <c r="D70" s="66">
        <v>14808</v>
      </c>
      <c r="E70" s="66"/>
      <c r="F70" s="66"/>
      <c r="G70" s="134"/>
      <c r="H70" s="64">
        <f t="shared" si="6"/>
        <v>11299</v>
      </c>
      <c r="I70" s="66">
        <v>11299</v>
      </c>
      <c r="J70" s="66"/>
      <c r="K70" s="66"/>
      <c r="L70" s="134"/>
      <c r="M70" s="236"/>
    </row>
    <row r="71" spans="1:13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  <c r="M71" s="236"/>
    </row>
    <row r="72" spans="1:13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  <c r="M72" s="236"/>
    </row>
    <row r="73" spans="1:13" ht="36" x14ac:dyDescent="0.25">
      <c r="A73" s="39">
        <v>1227</v>
      </c>
      <c r="B73" s="63" t="s">
        <v>85</v>
      </c>
      <c r="C73" s="64">
        <f t="shared" si="5"/>
        <v>3462</v>
      </c>
      <c r="D73" s="66">
        <v>3462</v>
      </c>
      <c r="E73" s="66"/>
      <c r="F73" s="66"/>
      <c r="G73" s="134"/>
      <c r="H73" s="64">
        <f t="shared" si="6"/>
        <v>3415</v>
      </c>
      <c r="I73" s="66">
        <v>3415</v>
      </c>
      <c r="J73" s="66"/>
      <c r="K73" s="66"/>
      <c r="L73" s="134"/>
      <c r="M73" s="236"/>
    </row>
    <row r="74" spans="1:13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  <c r="M74" s="236"/>
    </row>
    <row r="75" spans="1:13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3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3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3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/>
      <c r="K78" s="66"/>
      <c r="L78" s="134"/>
      <c r="M78" s="236"/>
    </row>
    <row r="79" spans="1:13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/>
      <c r="K79" s="66"/>
      <c r="L79" s="134"/>
      <c r="M79" s="236"/>
    </row>
    <row r="80" spans="1:13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3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/>
      <c r="K81" s="66"/>
      <c r="L81" s="134"/>
      <c r="M81" s="236"/>
    </row>
    <row r="82" spans="1:13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/>
      <c r="K82" s="66"/>
      <c r="L82" s="134"/>
      <c r="M82" s="236"/>
    </row>
    <row r="83" spans="1:13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3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  <c r="M84" s="236"/>
    </row>
    <row r="85" spans="1:13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3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  <c r="M86" s="236"/>
    </row>
    <row r="87" spans="1:13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  <c r="M87" s="236"/>
    </row>
    <row r="88" spans="1:13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  <c r="M88" s="236"/>
    </row>
    <row r="89" spans="1:13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  <c r="M89" s="236"/>
    </row>
    <row r="90" spans="1:13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  <c r="M90" s="236"/>
    </row>
    <row r="91" spans="1:13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3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>
        <v>0</v>
      </c>
      <c r="J92" s="66"/>
      <c r="K92" s="66"/>
      <c r="L92" s="134"/>
      <c r="M92" s="236"/>
    </row>
    <row r="93" spans="1:13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/>
      <c r="K93" s="66"/>
      <c r="L93" s="134"/>
      <c r="M93" s="236"/>
    </row>
    <row r="94" spans="1:13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  <c r="M94" s="236"/>
    </row>
    <row r="95" spans="1:13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  <c r="M95" s="236"/>
    </row>
    <row r="96" spans="1:13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>
        <v>0</v>
      </c>
      <c r="J96" s="66"/>
      <c r="K96" s="66"/>
      <c r="L96" s="134"/>
      <c r="M96" s="236"/>
    </row>
    <row r="97" spans="1:13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  <c r="M97" s="236"/>
    </row>
    <row r="98" spans="1:13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>
        <v>0</v>
      </c>
      <c r="J98" s="66"/>
      <c r="K98" s="66"/>
      <c r="L98" s="134"/>
      <c r="M98" s="236"/>
    </row>
    <row r="99" spans="1:13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3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>
        <v>0</v>
      </c>
      <c r="J100" s="66"/>
      <c r="K100" s="66"/>
      <c r="L100" s="134"/>
      <c r="M100" s="236"/>
    </row>
    <row r="101" spans="1:13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/>
      <c r="K101" s="66"/>
      <c r="L101" s="134"/>
      <c r="M101" s="236"/>
    </row>
    <row r="102" spans="1:13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/>
      <c r="K102" s="66"/>
      <c r="L102" s="134"/>
      <c r="M102" s="236"/>
    </row>
    <row r="103" spans="1:13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  <c r="M103" s="236"/>
    </row>
    <row r="104" spans="1:13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  <c r="M104" s="236"/>
    </row>
    <row r="105" spans="1:13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  <c r="M105" s="236"/>
    </row>
    <row r="106" spans="1:13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  <c r="M106" s="236"/>
    </row>
    <row r="107" spans="1:13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  <c r="M107" s="236"/>
    </row>
    <row r="108" spans="1:13" hidden="1" x14ac:dyDescent="0.25">
      <c r="A108" s="135">
        <v>2260</v>
      </c>
      <c r="B108" s="63" t="s">
        <v>118</v>
      </c>
      <c r="C108" s="64">
        <f t="shared" ref="C108:C174" si="9">SUM(D108:G108)</f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3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  <c r="M109" s="236"/>
    </row>
    <row r="110" spans="1:13" hidden="1" x14ac:dyDescent="0.25">
      <c r="A110" s="39">
        <v>2262</v>
      </c>
      <c r="B110" s="63" t="s">
        <v>120</v>
      </c>
      <c r="C110" s="64">
        <f t="shared" si="9"/>
        <v>0</v>
      </c>
      <c r="D110" s="66"/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  <c r="M110" s="236"/>
    </row>
    <row r="111" spans="1:13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  <c r="M111" s="236"/>
    </row>
    <row r="112" spans="1:13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  <c r="M112" s="236"/>
    </row>
    <row r="113" spans="1:13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  <c r="M113" s="236"/>
    </row>
    <row r="114" spans="1:13" hidden="1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3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  <c r="M115" s="236"/>
    </row>
    <row r="116" spans="1:13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  <c r="M116" s="236"/>
    </row>
    <row r="117" spans="1:13" ht="24" hidden="1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0</v>
      </c>
      <c r="I117" s="66">
        <v>0</v>
      </c>
      <c r="J117" s="66"/>
      <c r="K117" s="66"/>
      <c r="L117" s="134"/>
      <c r="M117" s="236"/>
    </row>
    <row r="118" spans="1:13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  <c r="M118" s="236"/>
    </row>
    <row r="119" spans="1:13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  <c r="M119" s="236"/>
    </row>
    <row r="120" spans="1:13" ht="38.25" hidden="1" customHeight="1" x14ac:dyDescent="0.25">
      <c r="A120" s="95">
        <v>2300</v>
      </c>
      <c r="B120" s="75" t="s">
        <v>130</v>
      </c>
      <c r="C120" s="76">
        <f t="shared" si="9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3" ht="24" hidden="1" x14ac:dyDescent="0.25">
      <c r="A121" s="141">
        <v>2310</v>
      </c>
      <c r="B121" s="58" t="s">
        <v>131</v>
      </c>
      <c r="C121" s="59">
        <f t="shared" si="9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3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  <c r="M122" s="236"/>
    </row>
    <row r="123" spans="1:13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/>
      <c r="K123" s="66"/>
      <c r="L123" s="134"/>
      <c r="M123" s="236"/>
    </row>
    <row r="124" spans="1:13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  <c r="M124" s="236"/>
    </row>
    <row r="125" spans="1:13" ht="36" hidden="1" customHeight="1" x14ac:dyDescent="0.25">
      <c r="A125" s="39">
        <v>2314</v>
      </c>
      <c r="B125" s="63" t="s">
        <v>135</v>
      </c>
      <c r="C125" s="64">
        <f t="shared" si="9"/>
        <v>0</v>
      </c>
      <c r="D125" s="66"/>
      <c r="E125" s="66"/>
      <c r="F125" s="66"/>
      <c r="G125" s="134"/>
      <c r="H125" s="64">
        <f t="shared" si="10"/>
        <v>0</v>
      </c>
      <c r="I125" s="66">
        <v>0</v>
      </c>
      <c r="J125" s="66"/>
      <c r="K125" s="66"/>
      <c r="L125" s="134"/>
      <c r="M125" s="236"/>
    </row>
    <row r="126" spans="1:13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3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  <c r="M127" s="236"/>
    </row>
    <row r="128" spans="1:13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/>
      <c r="K128" s="66"/>
      <c r="L128" s="134"/>
      <c r="M128" s="236"/>
    </row>
    <row r="129" spans="1:13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  <c r="M129" s="236"/>
    </row>
    <row r="130" spans="1:13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  <c r="M130" s="236"/>
    </row>
    <row r="131" spans="1:13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3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>
        <v>0</v>
      </c>
      <c r="J132" s="66"/>
      <c r="K132" s="66"/>
      <c r="L132" s="134"/>
      <c r="M132" s="236"/>
    </row>
    <row r="133" spans="1:13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  <c r="M133" s="236"/>
    </row>
    <row r="134" spans="1:13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3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  <c r="M135" s="236"/>
    </row>
    <row r="136" spans="1:13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  <c r="M136" s="236"/>
    </row>
    <row r="137" spans="1:13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/>
      <c r="K137" s="66"/>
      <c r="L137" s="134"/>
      <c r="M137" s="236"/>
    </row>
    <row r="138" spans="1:13" ht="24.75" hidden="1" customHeight="1" x14ac:dyDescent="0.25">
      <c r="A138" s="135">
        <v>2360</v>
      </c>
      <c r="B138" s="63" t="s">
        <v>148</v>
      </c>
      <c r="C138" s="64">
        <f t="shared" si="9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3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/>
      <c r="K139" s="66"/>
      <c r="L139" s="134"/>
      <c r="M139" s="236"/>
    </row>
    <row r="140" spans="1:13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  <c r="M140" s="236"/>
    </row>
    <row r="141" spans="1:13" hidden="1" x14ac:dyDescent="0.25">
      <c r="A141" s="38">
        <v>2363</v>
      </c>
      <c r="B141" s="63" t="s">
        <v>151</v>
      </c>
      <c r="C141" s="64">
        <f t="shared" si="9"/>
        <v>0</v>
      </c>
      <c r="D141" s="66"/>
      <c r="E141" s="66"/>
      <c r="F141" s="66"/>
      <c r="G141" s="134"/>
      <c r="H141" s="64">
        <f t="shared" si="10"/>
        <v>0</v>
      </c>
      <c r="I141" s="66">
        <v>0</v>
      </c>
      <c r="J141" s="66"/>
      <c r="K141" s="66"/>
      <c r="L141" s="134"/>
      <c r="M141" s="236"/>
    </row>
    <row r="142" spans="1:13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  <c r="M142" s="236"/>
    </row>
    <row r="143" spans="1:13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  <c r="M143" s="236"/>
    </row>
    <row r="144" spans="1:13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  <c r="M144" s="236"/>
    </row>
    <row r="145" spans="1:13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  <c r="M145" s="236"/>
    </row>
    <row r="146" spans="1:13" hidden="1" x14ac:dyDescent="0.25">
      <c r="A146" s="130">
        <v>2370</v>
      </c>
      <c r="B146" s="99" t="s">
        <v>156</v>
      </c>
      <c r="C146" s="103">
        <f t="shared" si="9"/>
        <v>0</v>
      </c>
      <c r="D146" s="138"/>
      <c r="E146" s="138"/>
      <c r="F146" s="138"/>
      <c r="G146" s="139"/>
      <c r="H146" s="103">
        <f t="shared" si="10"/>
        <v>0</v>
      </c>
      <c r="I146" s="138">
        <v>0</v>
      </c>
      <c r="J146" s="138"/>
      <c r="K146" s="138"/>
      <c r="L146" s="139"/>
      <c r="M146" s="236"/>
    </row>
    <row r="147" spans="1:13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3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  <c r="M148" s="236"/>
    </row>
    <row r="149" spans="1:13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  <c r="M149" s="236"/>
    </row>
    <row r="150" spans="1:13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  <c r="M150" s="236"/>
    </row>
    <row r="151" spans="1:13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  <c r="M151" s="236"/>
    </row>
    <row r="152" spans="1:13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3" ht="16.5" hidden="1" customHeight="1" x14ac:dyDescent="0.25">
      <c r="A153" s="141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3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  <c r="M154" s="236"/>
    </row>
    <row r="155" spans="1:13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  <c r="M155" s="236"/>
    </row>
    <row r="156" spans="1:13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ref="H156" si="16">SUM(I156:L156)</f>
        <v>0</v>
      </c>
      <c r="I156" s="66">
        <v>0</v>
      </c>
      <c r="J156" s="66"/>
      <c r="K156" s="66"/>
      <c r="L156" s="134"/>
      <c r="M156" s="236"/>
    </row>
    <row r="157" spans="1:13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  <c r="M157" s="236"/>
    </row>
    <row r="158" spans="1:13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  <c r="M158" s="236"/>
    </row>
    <row r="159" spans="1:13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  <c r="M159" s="236"/>
    </row>
    <row r="160" spans="1:13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3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7">SUM(E162,E166)</f>
        <v>0</v>
      </c>
      <c r="F161" s="56">
        <f t="shared" si="17"/>
        <v>0</v>
      </c>
      <c r="G161" s="56">
        <f t="shared" si="17"/>
        <v>0</v>
      </c>
      <c r="H161" s="51">
        <f t="shared" si="10"/>
        <v>0</v>
      </c>
      <c r="I161" s="56">
        <f>SUM(I162,I166)</f>
        <v>0</v>
      </c>
      <c r="J161" s="56">
        <f t="shared" ref="J161:L161" si="18">SUM(J162,J166)</f>
        <v>0</v>
      </c>
      <c r="K161" s="56">
        <f t="shared" si="18"/>
        <v>0</v>
      </c>
      <c r="L161" s="129">
        <f t="shared" si="18"/>
        <v>0</v>
      </c>
    </row>
    <row r="162" spans="1:13" ht="36" hidden="1" x14ac:dyDescent="0.25">
      <c r="A162" s="141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3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  <c r="M163" s="236"/>
    </row>
    <row r="164" spans="1:13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/>
      <c r="K164" s="66"/>
      <c r="L164" s="134"/>
      <c r="M164" s="236"/>
    </row>
    <row r="165" spans="1:13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/>
      <c r="K165" s="66"/>
      <c r="L165" s="134"/>
      <c r="M165" s="236"/>
    </row>
    <row r="166" spans="1:13" ht="84" hidden="1" x14ac:dyDescent="0.25">
      <c r="A166" s="141">
        <v>3290</v>
      </c>
      <c r="B166" s="58" t="s">
        <v>176</v>
      </c>
      <c r="C166" s="156">
        <f t="shared" ref="C166:C170" si="19">SUM(D166:G166)</f>
        <v>0</v>
      </c>
      <c r="D166" s="142">
        <f>SUM(D167:D170)</f>
        <v>0</v>
      </c>
      <c r="E166" s="142">
        <f t="shared" ref="E166:G166" si="20">SUM(E167:E170)</f>
        <v>0</v>
      </c>
      <c r="F166" s="142">
        <f t="shared" si="20"/>
        <v>0</v>
      </c>
      <c r="G166" s="142">
        <f t="shared" si="20"/>
        <v>0</v>
      </c>
      <c r="H166" s="156">
        <f t="shared" ref="H166:H170" si="21">SUM(I166:L166)</f>
        <v>0</v>
      </c>
      <c r="I166" s="142">
        <f>SUM(I167:I170)</f>
        <v>0</v>
      </c>
      <c r="J166" s="142">
        <f t="shared" ref="J166:L166" si="22">SUM(J167:J170)</f>
        <v>0</v>
      </c>
      <c r="K166" s="142">
        <f t="shared" si="22"/>
        <v>0</v>
      </c>
      <c r="L166" s="157">
        <f t="shared" si="22"/>
        <v>0</v>
      </c>
    </row>
    <row r="167" spans="1:13" ht="72" hidden="1" x14ac:dyDescent="0.25">
      <c r="A167" s="39">
        <v>3291</v>
      </c>
      <c r="B167" s="63" t="s">
        <v>177</v>
      </c>
      <c r="C167" s="64">
        <f t="shared" si="19"/>
        <v>0</v>
      </c>
      <c r="D167" s="66"/>
      <c r="E167" s="66"/>
      <c r="F167" s="66"/>
      <c r="G167" s="158"/>
      <c r="H167" s="64">
        <f t="shared" si="21"/>
        <v>0</v>
      </c>
      <c r="I167" s="66">
        <v>0</v>
      </c>
      <c r="J167" s="66"/>
      <c r="K167" s="66"/>
      <c r="L167" s="134"/>
      <c r="M167" s="236"/>
    </row>
    <row r="168" spans="1:13" ht="72" hidden="1" x14ac:dyDescent="0.25">
      <c r="A168" s="39">
        <v>3292</v>
      </c>
      <c r="B168" s="63" t="s">
        <v>178</v>
      </c>
      <c r="C168" s="64">
        <f t="shared" si="19"/>
        <v>0</v>
      </c>
      <c r="D168" s="66"/>
      <c r="E168" s="66"/>
      <c r="F168" s="66"/>
      <c r="G168" s="158"/>
      <c r="H168" s="64">
        <f t="shared" si="21"/>
        <v>0</v>
      </c>
      <c r="I168" s="66">
        <v>0</v>
      </c>
      <c r="J168" s="66"/>
      <c r="K168" s="66"/>
      <c r="L168" s="134"/>
      <c r="M168" s="236"/>
    </row>
    <row r="169" spans="1:13" ht="72" hidden="1" x14ac:dyDescent="0.25">
      <c r="A169" s="39">
        <v>3293</v>
      </c>
      <c r="B169" s="63" t="s">
        <v>179</v>
      </c>
      <c r="C169" s="64">
        <f t="shared" si="19"/>
        <v>0</v>
      </c>
      <c r="D169" s="66"/>
      <c r="E169" s="66"/>
      <c r="F169" s="66"/>
      <c r="G169" s="158"/>
      <c r="H169" s="64">
        <f t="shared" si="21"/>
        <v>0</v>
      </c>
      <c r="I169" s="66">
        <v>0</v>
      </c>
      <c r="J169" s="66"/>
      <c r="K169" s="66"/>
      <c r="L169" s="134"/>
      <c r="M169" s="236"/>
    </row>
    <row r="170" spans="1:13" ht="60" hidden="1" x14ac:dyDescent="0.25">
      <c r="A170" s="159">
        <v>3294</v>
      </c>
      <c r="B170" s="63" t="s">
        <v>180</v>
      </c>
      <c r="C170" s="156">
        <f t="shared" si="19"/>
        <v>0</v>
      </c>
      <c r="D170" s="160"/>
      <c r="E170" s="160"/>
      <c r="F170" s="160"/>
      <c r="G170" s="161"/>
      <c r="H170" s="156">
        <f t="shared" si="21"/>
        <v>0</v>
      </c>
      <c r="I170" s="160">
        <v>0</v>
      </c>
      <c r="J170" s="160"/>
      <c r="K170" s="160"/>
      <c r="L170" s="162"/>
      <c r="M170" s="236"/>
    </row>
    <row r="171" spans="1:13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3">SUM(E172:E173)</f>
        <v>0</v>
      </c>
      <c r="F171" s="165">
        <f t="shared" si="23"/>
        <v>0</v>
      </c>
      <c r="G171" s="165">
        <f t="shared" si="23"/>
        <v>0</v>
      </c>
      <c r="H171" s="164">
        <f t="shared" si="10"/>
        <v>0</v>
      </c>
      <c r="I171" s="165">
        <f>SUM(I172:I173)</f>
        <v>0</v>
      </c>
      <c r="J171" s="165">
        <f t="shared" ref="J171:L171" si="24">SUM(J172:J173)</f>
        <v>0</v>
      </c>
      <c r="K171" s="165">
        <f t="shared" si="24"/>
        <v>0</v>
      </c>
      <c r="L171" s="129">
        <f t="shared" si="24"/>
        <v>0</v>
      </c>
    </row>
    <row r="172" spans="1:13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  <c r="M172" s="236"/>
    </row>
    <row r="173" spans="1:13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  <c r="M173" s="236"/>
    </row>
    <row r="174" spans="1:13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3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3" ht="36" hidden="1" x14ac:dyDescent="0.25">
      <c r="A176" s="141">
        <v>4240</v>
      </c>
      <c r="B176" s="58" t="s">
        <v>186</v>
      </c>
      <c r="C176" s="59">
        <f t="shared" ref="C176:C245" si="25">SUM(D176:G176)</f>
        <v>0</v>
      </c>
      <c r="D176" s="61"/>
      <c r="E176" s="61"/>
      <c r="F176" s="61"/>
      <c r="G176" s="133"/>
      <c r="H176" s="59">
        <f t="shared" ref="H176:H244" si="26">SUM(I176:L176)</f>
        <v>0</v>
      </c>
      <c r="I176" s="61">
        <v>0</v>
      </c>
      <c r="J176" s="61"/>
      <c r="K176" s="61"/>
      <c r="L176" s="133"/>
      <c r="M176" s="236"/>
    </row>
    <row r="177" spans="1:13" ht="24" hidden="1" x14ac:dyDescent="0.25">
      <c r="A177" s="135">
        <v>4250</v>
      </c>
      <c r="B177" s="63" t="s">
        <v>187</v>
      </c>
      <c r="C177" s="64">
        <f t="shared" si="25"/>
        <v>0</v>
      </c>
      <c r="D177" s="66"/>
      <c r="E177" s="66"/>
      <c r="F177" s="66"/>
      <c r="G177" s="134"/>
      <c r="H177" s="64">
        <f t="shared" si="26"/>
        <v>0</v>
      </c>
      <c r="I177" s="66">
        <v>0</v>
      </c>
      <c r="J177" s="66"/>
      <c r="K177" s="66"/>
      <c r="L177" s="134"/>
      <c r="M177" s="236"/>
    </row>
    <row r="178" spans="1:13" hidden="1" x14ac:dyDescent="0.25">
      <c r="A178" s="50">
        <v>4300</v>
      </c>
      <c r="B178" s="127" t="s">
        <v>188</v>
      </c>
      <c r="C178" s="51">
        <f t="shared" si="25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6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3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6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3" ht="36" hidden="1" x14ac:dyDescent="0.25">
      <c r="A180" s="39">
        <v>4311</v>
      </c>
      <c r="B180" s="63" t="s">
        <v>190</v>
      </c>
      <c r="C180" s="64">
        <f t="shared" si="25"/>
        <v>0</v>
      </c>
      <c r="D180" s="66"/>
      <c r="E180" s="66"/>
      <c r="F180" s="66"/>
      <c r="G180" s="134"/>
      <c r="H180" s="64">
        <f t="shared" si="26"/>
        <v>0</v>
      </c>
      <c r="I180" s="66">
        <v>0</v>
      </c>
      <c r="J180" s="66"/>
      <c r="K180" s="66"/>
      <c r="L180" s="134"/>
      <c r="M180" s="236"/>
    </row>
    <row r="181" spans="1:13" s="22" customFormat="1" ht="24" hidden="1" x14ac:dyDescent="0.25">
      <c r="A181" s="169"/>
      <c r="B181" s="18" t="s">
        <v>191</v>
      </c>
      <c r="C181" s="120">
        <f t="shared" si="25"/>
        <v>0</v>
      </c>
      <c r="D181" s="121">
        <f>SUM(D182,D211,D252,D265)</f>
        <v>0</v>
      </c>
      <c r="E181" s="121">
        <f t="shared" ref="E181:G181" si="27">SUM(E182,E211,E252,E265)</f>
        <v>0</v>
      </c>
      <c r="F181" s="121">
        <f t="shared" si="27"/>
        <v>0</v>
      </c>
      <c r="G181" s="121">
        <f t="shared" si="27"/>
        <v>0</v>
      </c>
      <c r="H181" s="120">
        <f>SUM(I181:L181)</f>
        <v>0</v>
      </c>
      <c r="I181" s="121">
        <f t="shared" ref="I181:L181" si="28">SUM(I182,I211,I252,I265)</f>
        <v>0</v>
      </c>
      <c r="J181" s="121">
        <f t="shared" si="28"/>
        <v>0</v>
      </c>
      <c r="K181" s="121">
        <f t="shared" si="28"/>
        <v>0</v>
      </c>
      <c r="L181" s="170">
        <f t="shared" si="28"/>
        <v>0</v>
      </c>
    </row>
    <row r="182" spans="1:13" hidden="1" x14ac:dyDescent="0.25">
      <c r="A182" s="123">
        <v>5000</v>
      </c>
      <c r="B182" s="123" t="s">
        <v>192</v>
      </c>
      <c r="C182" s="124">
        <f t="shared" si="25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6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3" hidden="1" x14ac:dyDescent="0.25">
      <c r="A183" s="50">
        <v>5100</v>
      </c>
      <c r="B183" s="127" t="s">
        <v>193</v>
      </c>
      <c r="C183" s="51">
        <f t="shared" si="25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6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3" hidden="1" x14ac:dyDescent="0.25">
      <c r="A184" s="141">
        <v>5110</v>
      </c>
      <c r="B184" s="58" t="s">
        <v>194</v>
      </c>
      <c r="C184" s="59">
        <f t="shared" si="25"/>
        <v>0</v>
      </c>
      <c r="D184" s="61"/>
      <c r="E184" s="61"/>
      <c r="F184" s="61"/>
      <c r="G184" s="133"/>
      <c r="H184" s="59">
        <f t="shared" si="26"/>
        <v>0</v>
      </c>
      <c r="I184" s="61">
        <v>0</v>
      </c>
      <c r="J184" s="61"/>
      <c r="K184" s="61"/>
      <c r="L184" s="133"/>
      <c r="M184" s="236"/>
    </row>
    <row r="185" spans="1:13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  <c r="M185" s="236"/>
    </row>
    <row r="186" spans="1:13" hidden="1" x14ac:dyDescent="0.25">
      <c r="A186" s="135">
        <v>5140</v>
      </c>
      <c r="B186" s="63" t="s">
        <v>196</v>
      </c>
      <c r="C186" s="64">
        <f t="shared" si="25"/>
        <v>0</v>
      </c>
      <c r="D186" s="66"/>
      <c r="E186" s="66"/>
      <c r="F186" s="66"/>
      <c r="G186" s="134"/>
      <c r="H186" s="64">
        <f t="shared" si="26"/>
        <v>0</v>
      </c>
      <c r="I186" s="66">
        <v>0</v>
      </c>
      <c r="J186" s="66"/>
      <c r="K186" s="66"/>
      <c r="L186" s="134"/>
      <c r="M186" s="236"/>
    </row>
    <row r="187" spans="1:13" ht="24" hidden="1" x14ac:dyDescent="0.25">
      <c r="A187" s="50">
        <v>5200</v>
      </c>
      <c r="B187" s="127" t="s">
        <v>197</v>
      </c>
      <c r="C187" s="51">
        <f t="shared" si="25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6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3" hidden="1" x14ac:dyDescent="0.25">
      <c r="A188" s="130">
        <v>5210</v>
      </c>
      <c r="B188" s="99" t="s">
        <v>198</v>
      </c>
      <c r="C188" s="103">
        <f t="shared" si="25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6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3" hidden="1" x14ac:dyDescent="0.25">
      <c r="A189" s="34">
        <v>5211</v>
      </c>
      <c r="B189" s="58" t="s">
        <v>199</v>
      </c>
      <c r="C189" s="59">
        <f t="shared" si="25"/>
        <v>0</v>
      </c>
      <c r="D189" s="61"/>
      <c r="E189" s="61"/>
      <c r="F189" s="61"/>
      <c r="G189" s="133"/>
      <c r="H189" s="59">
        <f t="shared" si="26"/>
        <v>0</v>
      </c>
      <c r="I189" s="61">
        <v>0</v>
      </c>
      <c r="J189" s="61"/>
      <c r="K189" s="61"/>
      <c r="L189" s="133"/>
      <c r="M189" s="236"/>
    </row>
    <row r="190" spans="1:13" hidden="1" x14ac:dyDescent="0.25">
      <c r="A190" s="39">
        <v>5212</v>
      </c>
      <c r="B190" s="63" t="s">
        <v>200</v>
      </c>
      <c r="C190" s="64">
        <f t="shared" si="25"/>
        <v>0</v>
      </c>
      <c r="D190" s="66"/>
      <c r="E190" s="66"/>
      <c r="F190" s="66"/>
      <c r="G190" s="134"/>
      <c r="H190" s="64">
        <f t="shared" si="26"/>
        <v>0</v>
      </c>
      <c r="I190" s="66">
        <v>0</v>
      </c>
      <c r="J190" s="66"/>
      <c r="K190" s="66"/>
      <c r="L190" s="134"/>
      <c r="M190" s="236"/>
    </row>
    <row r="191" spans="1:13" hidden="1" x14ac:dyDescent="0.25">
      <c r="A191" s="39">
        <v>5213</v>
      </c>
      <c r="B191" s="63" t="s">
        <v>201</v>
      </c>
      <c r="C191" s="64">
        <f t="shared" si="25"/>
        <v>0</v>
      </c>
      <c r="D191" s="66"/>
      <c r="E191" s="66"/>
      <c r="F191" s="66"/>
      <c r="G191" s="134"/>
      <c r="H191" s="64">
        <f t="shared" si="26"/>
        <v>0</v>
      </c>
      <c r="I191" s="66">
        <v>0</v>
      </c>
      <c r="J191" s="66"/>
      <c r="K191" s="66"/>
      <c r="L191" s="134"/>
      <c r="M191" s="236"/>
    </row>
    <row r="192" spans="1:13" hidden="1" x14ac:dyDescent="0.25">
      <c r="A192" s="39">
        <v>5214</v>
      </c>
      <c r="B192" s="63" t="s">
        <v>202</v>
      </c>
      <c r="C192" s="64">
        <f t="shared" si="25"/>
        <v>0</v>
      </c>
      <c r="D192" s="66"/>
      <c r="E192" s="66"/>
      <c r="F192" s="66"/>
      <c r="G192" s="134"/>
      <c r="H192" s="64">
        <f t="shared" si="26"/>
        <v>0</v>
      </c>
      <c r="I192" s="66">
        <v>0</v>
      </c>
      <c r="J192" s="66"/>
      <c r="K192" s="66"/>
      <c r="L192" s="134"/>
      <c r="M192" s="236"/>
    </row>
    <row r="193" spans="1:13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  <c r="M193" s="236"/>
    </row>
    <row r="194" spans="1:13" ht="14.25" hidden="1" customHeight="1" x14ac:dyDescent="0.25">
      <c r="A194" s="39">
        <v>5216</v>
      </c>
      <c r="B194" s="63" t="s">
        <v>204</v>
      </c>
      <c r="C194" s="64">
        <f t="shared" si="25"/>
        <v>0</v>
      </c>
      <c r="D194" s="66"/>
      <c r="E194" s="66"/>
      <c r="F194" s="66"/>
      <c r="G194" s="134"/>
      <c r="H194" s="64">
        <f t="shared" si="26"/>
        <v>0</v>
      </c>
      <c r="I194" s="66">
        <v>0</v>
      </c>
      <c r="J194" s="66"/>
      <c r="K194" s="66"/>
      <c r="L194" s="134"/>
      <c r="M194" s="236"/>
    </row>
    <row r="195" spans="1:13" hidden="1" x14ac:dyDescent="0.25">
      <c r="A195" s="39">
        <v>5217</v>
      </c>
      <c r="B195" s="63" t="s">
        <v>205</v>
      </c>
      <c r="C195" s="64">
        <f t="shared" si="25"/>
        <v>0</v>
      </c>
      <c r="D195" s="66"/>
      <c r="E195" s="66"/>
      <c r="F195" s="66"/>
      <c r="G195" s="134"/>
      <c r="H195" s="64">
        <f t="shared" si="26"/>
        <v>0</v>
      </c>
      <c r="I195" s="66">
        <v>0</v>
      </c>
      <c r="J195" s="66"/>
      <c r="K195" s="66"/>
      <c r="L195" s="134"/>
      <c r="M195" s="236"/>
    </row>
    <row r="196" spans="1:13" hidden="1" x14ac:dyDescent="0.25">
      <c r="A196" s="39">
        <v>5218</v>
      </c>
      <c r="B196" s="63" t="s">
        <v>206</v>
      </c>
      <c r="C196" s="64">
        <f t="shared" si="25"/>
        <v>0</v>
      </c>
      <c r="D196" s="66"/>
      <c r="E196" s="66"/>
      <c r="F196" s="66"/>
      <c r="G196" s="134"/>
      <c r="H196" s="64">
        <f t="shared" si="26"/>
        <v>0</v>
      </c>
      <c r="I196" s="66">
        <v>0</v>
      </c>
      <c r="J196" s="66"/>
      <c r="K196" s="66"/>
      <c r="L196" s="134"/>
      <c r="M196" s="236"/>
    </row>
    <row r="197" spans="1:13" hidden="1" x14ac:dyDescent="0.25">
      <c r="A197" s="39">
        <v>5219</v>
      </c>
      <c r="B197" s="63" t="s">
        <v>207</v>
      </c>
      <c r="C197" s="64">
        <f t="shared" si="25"/>
        <v>0</v>
      </c>
      <c r="D197" s="66"/>
      <c r="E197" s="66"/>
      <c r="F197" s="66"/>
      <c r="G197" s="134"/>
      <c r="H197" s="64">
        <f t="shared" si="26"/>
        <v>0</v>
      </c>
      <c r="I197" s="66">
        <v>0</v>
      </c>
      <c r="J197" s="66"/>
      <c r="K197" s="66"/>
      <c r="L197" s="134"/>
      <c r="M197" s="236"/>
    </row>
    <row r="198" spans="1:13" ht="13.5" hidden="1" customHeight="1" x14ac:dyDescent="0.25">
      <c r="A198" s="135">
        <v>5220</v>
      </c>
      <c r="B198" s="63" t="s">
        <v>208</v>
      </c>
      <c r="C198" s="64">
        <f t="shared" si="25"/>
        <v>0</v>
      </c>
      <c r="D198" s="66"/>
      <c r="E198" s="66"/>
      <c r="F198" s="66"/>
      <c r="G198" s="134"/>
      <c r="H198" s="64">
        <f t="shared" si="26"/>
        <v>0</v>
      </c>
      <c r="I198" s="66">
        <v>0</v>
      </c>
      <c r="J198" s="66"/>
      <c r="K198" s="66"/>
      <c r="L198" s="134"/>
      <c r="M198" s="236"/>
    </row>
    <row r="199" spans="1:13" hidden="1" x14ac:dyDescent="0.25">
      <c r="A199" s="135">
        <v>5230</v>
      </c>
      <c r="B199" s="63" t="s">
        <v>209</v>
      </c>
      <c r="C199" s="64">
        <f t="shared" si="25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6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3" hidden="1" x14ac:dyDescent="0.25">
      <c r="A200" s="39">
        <v>5231</v>
      </c>
      <c r="B200" s="63" t="s">
        <v>210</v>
      </c>
      <c r="C200" s="64">
        <f t="shared" si="25"/>
        <v>0</v>
      </c>
      <c r="D200" s="66"/>
      <c r="E200" s="66"/>
      <c r="F200" s="66"/>
      <c r="G200" s="134"/>
      <c r="H200" s="64">
        <f t="shared" si="26"/>
        <v>0</v>
      </c>
      <c r="I200" s="66">
        <v>0</v>
      </c>
      <c r="J200" s="66"/>
      <c r="K200" s="66"/>
      <c r="L200" s="134"/>
      <c r="M200" s="236"/>
    </row>
    <row r="201" spans="1:13" hidden="1" x14ac:dyDescent="0.25">
      <c r="A201" s="39">
        <v>5233</v>
      </c>
      <c r="B201" s="63" t="s">
        <v>211</v>
      </c>
      <c r="C201" s="172">
        <f t="shared" si="25"/>
        <v>0</v>
      </c>
      <c r="D201" s="66"/>
      <c r="E201" s="66"/>
      <c r="F201" s="66"/>
      <c r="G201" s="134"/>
      <c r="H201" s="64">
        <f t="shared" si="26"/>
        <v>0</v>
      </c>
      <c r="I201" s="66">
        <v>0</v>
      </c>
      <c r="J201" s="66"/>
      <c r="K201" s="66"/>
      <c r="L201" s="134"/>
      <c r="M201" s="236"/>
    </row>
    <row r="202" spans="1:13" ht="24" hidden="1" x14ac:dyDescent="0.25">
      <c r="A202" s="39">
        <v>5234</v>
      </c>
      <c r="B202" s="63" t="s">
        <v>212</v>
      </c>
      <c r="C202" s="172">
        <f t="shared" si="25"/>
        <v>0</v>
      </c>
      <c r="D202" s="66"/>
      <c r="E202" s="66"/>
      <c r="F202" s="66"/>
      <c r="G202" s="134"/>
      <c r="H202" s="64">
        <f t="shared" si="26"/>
        <v>0</v>
      </c>
      <c r="I202" s="66">
        <v>0</v>
      </c>
      <c r="J202" s="66"/>
      <c r="K202" s="66"/>
      <c r="L202" s="134"/>
      <c r="M202" s="236"/>
    </row>
    <row r="203" spans="1:13" ht="14.25" hidden="1" customHeight="1" x14ac:dyDescent="0.25">
      <c r="A203" s="39">
        <v>5236</v>
      </c>
      <c r="B203" s="63" t="s">
        <v>213</v>
      </c>
      <c r="C203" s="172">
        <f t="shared" si="25"/>
        <v>0</v>
      </c>
      <c r="D203" s="66"/>
      <c r="E203" s="66"/>
      <c r="F203" s="66"/>
      <c r="G203" s="134"/>
      <c r="H203" s="64">
        <f t="shared" si="26"/>
        <v>0</v>
      </c>
      <c r="I203" s="66">
        <v>0</v>
      </c>
      <c r="J203" s="66"/>
      <c r="K203" s="66"/>
      <c r="L203" s="134"/>
      <c r="M203" s="236"/>
    </row>
    <row r="204" spans="1:13" ht="24" hidden="1" x14ac:dyDescent="0.25">
      <c r="A204" s="39">
        <v>5238</v>
      </c>
      <c r="B204" s="63" t="s">
        <v>214</v>
      </c>
      <c r="C204" s="172">
        <f t="shared" si="25"/>
        <v>0</v>
      </c>
      <c r="D204" s="66"/>
      <c r="E204" s="66"/>
      <c r="F204" s="66"/>
      <c r="G204" s="134"/>
      <c r="H204" s="64">
        <f t="shared" si="26"/>
        <v>0</v>
      </c>
      <c r="I204" s="66">
        <v>0</v>
      </c>
      <c r="J204" s="66"/>
      <c r="K204" s="66"/>
      <c r="L204" s="134"/>
      <c r="M204" s="236"/>
    </row>
    <row r="205" spans="1:13" ht="24" hidden="1" x14ac:dyDescent="0.25">
      <c r="A205" s="39">
        <v>5239</v>
      </c>
      <c r="B205" s="63" t="s">
        <v>215</v>
      </c>
      <c r="C205" s="172">
        <f t="shared" si="25"/>
        <v>0</v>
      </c>
      <c r="D205" s="66"/>
      <c r="E205" s="66"/>
      <c r="F205" s="66"/>
      <c r="G205" s="134"/>
      <c r="H205" s="64">
        <f t="shared" si="26"/>
        <v>0</v>
      </c>
      <c r="I205" s="66">
        <v>0</v>
      </c>
      <c r="J205" s="66"/>
      <c r="K205" s="66"/>
      <c r="L205" s="134"/>
      <c r="M205" s="236"/>
    </row>
    <row r="206" spans="1:13" ht="24" hidden="1" x14ac:dyDescent="0.25">
      <c r="A206" s="135">
        <v>5240</v>
      </c>
      <c r="B206" s="63" t="s">
        <v>216</v>
      </c>
      <c r="C206" s="172">
        <f t="shared" si="25"/>
        <v>0</v>
      </c>
      <c r="D206" s="66"/>
      <c r="E206" s="66"/>
      <c r="F206" s="66"/>
      <c r="G206" s="134"/>
      <c r="H206" s="64">
        <f t="shared" si="26"/>
        <v>0</v>
      </c>
      <c r="I206" s="66">
        <v>0</v>
      </c>
      <c r="J206" s="66"/>
      <c r="K206" s="66"/>
      <c r="L206" s="134"/>
      <c r="M206" s="236"/>
    </row>
    <row r="207" spans="1:13" hidden="1" x14ac:dyDescent="0.25">
      <c r="A207" s="135">
        <v>5250</v>
      </c>
      <c r="B207" s="63" t="s">
        <v>217</v>
      </c>
      <c r="C207" s="172">
        <f t="shared" si="25"/>
        <v>0</v>
      </c>
      <c r="D207" s="66"/>
      <c r="E207" s="66"/>
      <c r="F207" s="66"/>
      <c r="G207" s="134"/>
      <c r="H207" s="64">
        <f t="shared" si="26"/>
        <v>0</v>
      </c>
      <c r="I207" s="66">
        <v>0</v>
      </c>
      <c r="J207" s="66"/>
      <c r="K207" s="66"/>
      <c r="L207" s="134"/>
      <c r="M207" s="236"/>
    </row>
    <row r="208" spans="1:13" hidden="1" x14ac:dyDescent="0.25">
      <c r="A208" s="135">
        <v>5260</v>
      </c>
      <c r="B208" s="63" t="s">
        <v>218</v>
      </c>
      <c r="C208" s="172">
        <f t="shared" si="25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6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3" ht="24" hidden="1" x14ac:dyDescent="0.25">
      <c r="A209" s="39">
        <v>5269</v>
      </c>
      <c r="B209" s="63" t="s">
        <v>219</v>
      </c>
      <c r="C209" s="172">
        <f t="shared" si="25"/>
        <v>0</v>
      </c>
      <c r="D209" s="66"/>
      <c r="E209" s="66"/>
      <c r="F209" s="66"/>
      <c r="G209" s="134"/>
      <c r="H209" s="64">
        <f t="shared" si="26"/>
        <v>0</v>
      </c>
      <c r="I209" s="66">
        <v>0</v>
      </c>
      <c r="J209" s="66"/>
      <c r="K209" s="66"/>
      <c r="L209" s="134"/>
      <c r="M209" s="236"/>
    </row>
    <row r="210" spans="1:13" ht="24" hidden="1" x14ac:dyDescent="0.25">
      <c r="A210" s="130">
        <v>5270</v>
      </c>
      <c r="B210" s="99" t="s">
        <v>220</v>
      </c>
      <c r="C210" s="173">
        <f t="shared" si="25"/>
        <v>0</v>
      </c>
      <c r="D210" s="138"/>
      <c r="E210" s="138"/>
      <c r="F210" s="138"/>
      <c r="G210" s="139"/>
      <c r="H210" s="103">
        <f t="shared" si="26"/>
        <v>0</v>
      </c>
      <c r="I210" s="138">
        <v>0</v>
      </c>
      <c r="J210" s="138"/>
      <c r="K210" s="138"/>
      <c r="L210" s="139"/>
      <c r="M210" s="236"/>
    </row>
    <row r="211" spans="1:13" ht="24" hidden="1" x14ac:dyDescent="0.25">
      <c r="A211" s="123">
        <v>6000</v>
      </c>
      <c r="B211" s="123" t="s">
        <v>221</v>
      </c>
      <c r="C211" s="174">
        <f t="shared" si="25"/>
        <v>0</v>
      </c>
      <c r="D211" s="125">
        <f>D212+D232+D240+D250</f>
        <v>0</v>
      </c>
      <c r="E211" s="125">
        <f t="shared" ref="E211:G211" si="29">E212+E232+E240+E250</f>
        <v>0</v>
      </c>
      <c r="F211" s="125">
        <f t="shared" si="29"/>
        <v>0</v>
      </c>
      <c r="G211" s="126">
        <f t="shared" si="29"/>
        <v>0</v>
      </c>
      <c r="H211" s="124">
        <f t="shared" si="26"/>
        <v>0</v>
      </c>
      <c r="I211" s="125">
        <f t="shared" ref="I211:L211" si="30">I212+I232+I240+I250</f>
        <v>0</v>
      </c>
      <c r="J211" s="125">
        <f t="shared" si="30"/>
        <v>0</v>
      </c>
      <c r="K211" s="125">
        <f t="shared" si="30"/>
        <v>0</v>
      </c>
      <c r="L211" s="126">
        <f t="shared" si="30"/>
        <v>0</v>
      </c>
    </row>
    <row r="212" spans="1:13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6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3" ht="24" hidden="1" x14ac:dyDescent="0.25">
      <c r="A213" s="141">
        <v>6220</v>
      </c>
      <c r="B213" s="58" t="s">
        <v>223</v>
      </c>
      <c r="C213" s="176">
        <f t="shared" si="25"/>
        <v>0</v>
      </c>
      <c r="D213" s="61"/>
      <c r="E213" s="61"/>
      <c r="F213" s="61"/>
      <c r="G213" s="177"/>
      <c r="H213" s="178">
        <f t="shared" si="26"/>
        <v>0</v>
      </c>
      <c r="I213" s="61">
        <v>0</v>
      </c>
      <c r="J213" s="61"/>
      <c r="K213" s="61"/>
      <c r="L213" s="133"/>
      <c r="M213" s="236"/>
    </row>
    <row r="214" spans="1:13" hidden="1" x14ac:dyDescent="0.25">
      <c r="A214" s="135">
        <v>6230</v>
      </c>
      <c r="B214" s="63" t="s">
        <v>224</v>
      </c>
      <c r="C214" s="172">
        <f t="shared" si="25"/>
        <v>0</v>
      </c>
      <c r="D214" s="136">
        <f>SUM(D215)</f>
        <v>0</v>
      </c>
      <c r="E214" s="136">
        <f t="shared" ref="E214:L214" si="31">SUM(E215)</f>
        <v>0</v>
      </c>
      <c r="F214" s="136">
        <f t="shared" si="31"/>
        <v>0</v>
      </c>
      <c r="G214" s="137">
        <f t="shared" si="31"/>
        <v>0</v>
      </c>
      <c r="H214" s="179">
        <f t="shared" si="26"/>
        <v>0</v>
      </c>
      <c r="I214" s="136">
        <f t="shared" si="31"/>
        <v>0</v>
      </c>
      <c r="J214" s="136">
        <f t="shared" si="31"/>
        <v>0</v>
      </c>
      <c r="K214" s="136">
        <f t="shared" si="31"/>
        <v>0</v>
      </c>
      <c r="L214" s="137">
        <f t="shared" si="31"/>
        <v>0</v>
      </c>
    </row>
    <row r="215" spans="1:13" ht="24" hidden="1" x14ac:dyDescent="0.25">
      <c r="A215" s="39">
        <v>6239</v>
      </c>
      <c r="B215" s="58" t="s">
        <v>225</v>
      </c>
      <c r="C215" s="172">
        <f t="shared" si="25"/>
        <v>0</v>
      </c>
      <c r="D215" s="61"/>
      <c r="E215" s="61"/>
      <c r="F215" s="61"/>
      <c r="G215" s="133"/>
      <c r="H215" s="179">
        <f t="shared" si="26"/>
        <v>0</v>
      </c>
      <c r="I215" s="61">
        <v>0</v>
      </c>
      <c r="J215" s="61"/>
      <c r="K215" s="61"/>
      <c r="L215" s="133"/>
      <c r="M215" s="236"/>
    </row>
    <row r="216" spans="1:13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6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3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  <c r="M217" s="236"/>
    </row>
    <row r="218" spans="1:13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6"/>
        <v>0</v>
      </c>
      <c r="I218" s="66">
        <v>0</v>
      </c>
      <c r="J218" s="66"/>
      <c r="K218" s="66"/>
      <c r="L218" s="134"/>
      <c r="M218" s="236"/>
    </row>
    <row r="219" spans="1:13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6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3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6"/>
        <v>0</v>
      </c>
      <c r="I220" s="66">
        <v>0</v>
      </c>
      <c r="J220" s="66"/>
      <c r="K220" s="66"/>
      <c r="L220" s="134"/>
      <c r="M220" s="236"/>
    </row>
    <row r="221" spans="1:13" ht="14.25" hidden="1" customHeight="1" x14ac:dyDescent="0.25">
      <c r="A221" s="39">
        <v>6253</v>
      </c>
      <c r="B221" s="63" t="s">
        <v>231</v>
      </c>
      <c r="C221" s="172">
        <f t="shared" si="25"/>
        <v>0</v>
      </c>
      <c r="D221" s="66"/>
      <c r="E221" s="66"/>
      <c r="F221" s="66"/>
      <c r="G221" s="134"/>
      <c r="H221" s="179">
        <f t="shared" si="26"/>
        <v>0</v>
      </c>
      <c r="I221" s="66">
        <v>0</v>
      </c>
      <c r="J221" s="66"/>
      <c r="K221" s="66"/>
      <c r="L221" s="134"/>
      <c r="M221" s="236"/>
    </row>
    <row r="222" spans="1:13" ht="24" hidden="1" x14ac:dyDescent="0.25">
      <c r="A222" s="39">
        <v>6254</v>
      </c>
      <c r="B222" s="63" t="s">
        <v>232</v>
      </c>
      <c r="C222" s="172">
        <f t="shared" si="25"/>
        <v>0</v>
      </c>
      <c r="D222" s="66"/>
      <c r="E222" s="66"/>
      <c r="F222" s="66"/>
      <c r="G222" s="134"/>
      <c r="H222" s="179">
        <f t="shared" si="26"/>
        <v>0</v>
      </c>
      <c r="I222" s="66">
        <v>0</v>
      </c>
      <c r="J222" s="66"/>
      <c r="K222" s="66"/>
      <c r="L222" s="134"/>
      <c r="M222" s="236"/>
    </row>
    <row r="223" spans="1:13" ht="24" hidden="1" x14ac:dyDescent="0.25">
      <c r="A223" s="39">
        <v>6255</v>
      </c>
      <c r="B223" s="63" t="s">
        <v>233</v>
      </c>
      <c r="C223" s="172">
        <f t="shared" si="25"/>
        <v>0</v>
      </c>
      <c r="D223" s="66"/>
      <c r="E223" s="66"/>
      <c r="F223" s="66"/>
      <c r="G223" s="134"/>
      <c r="H223" s="179">
        <f t="shared" si="26"/>
        <v>0</v>
      </c>
      <c r="I223" s="66">
        <v>0</v>
      </c>
      <c r="J223" s="66"/>
      <c r="K223" s="66"/>
      <c r="L223" s="134"/>
      <c r="M223" s="236"/>
    </row>
    <row r="224" spans="1:13" hidden="1" x14ac:dyDescent="0.25">
      <c r="A224" s="39">
        <v>6259</v>
      </c>
      <c r="B224" s="63" t="s">
        <v>234</v>
      </c>
      <c r="C224" s="172">
        <f t="shared" si="25"/>
        <v>0</v>
      </c>
      <c r="D224" s="66"/>
      <c r="E224" s="66"/>
      <c r="F224" s="66"/>
      <c r="G224" s="134"/>
      <c r="H224" s="179">
        <f t="shared" si="26"/>
        <v>0</v>
      </c>
      <c r="I224" s="66">
        <v>0</v>
      </c>
      <c r="J224" s="66"/>
      <c r="K224" s="66"/>
      <c r="L224" s="134"/>
      <c r="M224" s="236"/>
    </row>
    <row r="225" spans="1:13" ht="24" hidden="1" x14ac:dyDescent="0.25">
      <c r="A225" s="135">
        <v>6260</v>
      </c>
      <c r="B225" s="63" t="s">
        <v>235</v>
      </c>
      <c r="C225" s="172">
        <f t="shared" si="25"/>
        <v>0</v>
      </c>
      <c r="D225" s="66"/>
      <c r="E225" s="66"/>
      <c r="F225" s="66"/>
      <c r="G225" s="134"/>
      <c r="H225" s="179">
        <f t="shared" si="26"/>
        <v>0</v>
      </c>
      <c r="I225" s="66">
        <v>0</v>
      </c>
      <c r="J225" s="66"/>
      <c r="K225" s="66"/>
      <c r="L225" s="134"/>
      <c r="M225" s="236"/>
    </row>
    <row r="226" spans="1:13" hidden="1" x14ac:dyDescent="0.25">
      <c r="A226" s="135">
        <v>6270</v>
      </c>
      <c r="B226" s="63" t="s">
        <v>236</v>
      </c>
      <c r="C226" s="172">
        <f t="shared" si="25"/>
        <v>0</v>
      </c>
      <c r="D226" s="66"/>
      <c r="E226" s="66"/>
      <c r="F226" s="66"/>
      <c r="G226" s="134"/>
      <c r="H226" s="179">
        <f t="shared" si="26"/>
        <v>0</v>
      </c>
      <c r="I226" s="66">
        <v>0</v>
      </c>
      <c r="J226" s="66"/>
      <c r="K226" s="66"/>
      <c r="L226" s="134"/>
      <c r="M226" s="236"/>
    </row>
    <row r="227" spans="1:13" ht="24" hidden="1" x14ac:dyDescent="0.25">
      <c r="A227" s="141">
        <v>6290</v>
      </c>
      <c r="B227" s="58" t="s">
        <v>237</v>
      </c>
      <c r="C227" s="180">
        <f t="shared" si="25"/>
        <v>0</v>
      </c>
      <c r="D227" s="142">
        <f>SUM(D228:D231)</f>
        <v>0</v>
      </c>
      <c r="E227" s="142">
        <f t="shared" ref="E227:G227" si="32">SUM(E228:E231)</f>
        <v>0</v>
      </c>
      <c r="F227" s="142">
        <f t="shared" si="32"/>
        <v>0</v>
      </c>
      <c r="G227" s="157">
        <f t="shared" si="32"/>
        <v>0</v>
      </c>
      <c r="H227" s="180">
        <f t="shared" si="26"/>
        <v>0</v>
      </c>
      <c r="I227" s="142">
        <f>SUM(I228:I231)</f>
        <v>0</v>
      </c>
      <c r="J227" s="142">
        <f t="shared" ref="J227:L227" si="33">SUM(J228:J231)</f>
        <v>0</v>
      </c>
      <c r="K227" s="142">
        <f t="shared" si="33"/>
        <v>0</v>
      </c>
      <c r="L227" s="157">
        <f t="shared" si="33"/>
        <v>0</v>
      </c>
    </row>
    <row r="228" spans="1:13" hidden="1" x14ac:dyDescent="0.25">
      <c r="A228" s="39">
        <v>6291</v>
      </c>
      <c r="B228" s="63" t="s">
        <v>238</v>
      </c>
      <c r="C228" s="172">
        <f t="shared" si="25"/>
        <v>0</v>
      </c>
      <c r="D228" s="66"/>
      <c r="E228" s="66"/>
      <c r="F228" s="66"/>
      <c r="G228" s="148"/>
      <c r="H228" s="172">
        <f t="shared" si="26"/>
        <v>0</v>
      </c>
      <c r="I228" s="66">
        <v>0</v>
      </c>
      <c r="J228" s="66"/>
      <c r="K228" s="66"/>
      <c r="L228" s="134"/>
      <c r="M228" s="236"/>
    </row>
    <row r="229" spans="1:13" hidden="1" x14ac:dyDescent="0.25">
      <c r="A229" s="39">
        <v>6292</v>
      </c>
      <c r="B229" s="63" t="s">
        <v>239</v>
      </c>
      <c r="C229" s="172">
        <f t="shared" si="25"/>
        <v>0</v>
      </c>
      <c r="D229" s="66"/>
      <c r="E229" s="66"/>
      <c r="F229" s="66"/>
      <c r="G229" s="148"/>
      <c r="H229" s="172">
        <f t="shared" si="26"/>
        <v>0</v>
      </c>
      <c r="I229" s="66">
        <v>0</v>
      </c>
      <c r="J229" s="66"/>
      <c r="K229" s="66"/>
      <c r="L229" s="134"/>
      <c r="M229" s="236"/>
    </row>
    <row r="230" spans="1:13" ht="72" hidden="1" x14ac:dyDescent="0.25">
      <c r="A230" s="39">
        <v>6296</v>
      </c>
      <c r="B230" s="63" t="s">
        <v>240</v>
      </c>
      <c r="C230" s="172">
        <f t="shared" si="25"/>
        <v>0</v>
      </c>
      <c r="D230" s="66"/>
      <c r="E230" s="66"/>
      <c r="F230" s="66"/>
      <c r="G230" s="148"/>
      <c r="H230" s="172">
        <f t="shared" si="26"/>
        <v>0</v>
      </c>
      <c r="I230" s="66">
        <v>0</v>
      </c>
      <c r="J230" s="66"/>
      <c r="K230" s="66"/>
      <c r="L230" s="134"/>
      <c r="M230" s="236"/>
    </row>
    <row r="231" spans="1:13" ht="39.75" hidden="1" customHeight="1" x14ac:dyDescent="0.25">
      <c r="A231" s="39">
        <v>6299</v>
      </c>
      <c r="B231" s="63" t="s">
        <v>241</v>
      </c>
      <c r="C231" s="172">
        <f t="shared" si="25"/>
        <v>0</v>
      </c>
      <c r="D231" s="66"/>
      <c r="E231" s="66"/>
      <c r="F231" s="66"/>
      <c r="G231" s="148"/>
      <c r="H231" s="172">
        <f t="shared" si="26"/>
        <v>0</v>
      </c>
      <c r="I231" s="66">
        <v>0</v>
      </c>
      <c r="J231" s="66"/>
      <c r="K231" s="66"/>
      <c r="L231" s="134"/>
      <c r="M231" s="236"/>
    </row>
    <row r="232" spans="1:13" hidden="1" x14ac:dyDescent="0.25">
      <c r="A232" s="50">
        <v>6300</v>
      </c>
      <c r="B232" s="127" t="s">
        <v>242</v>
      </c>
      <c r="C232" s="155">
        <f t="shared" si="25"/>
        <v>0</v>
      </c>
      <c r="D232" s="56">
        <f>SUM(D233,D238,D239)</f>
        <v>0</v>
      </c>
      <c r="E232" s="56">
        <f t="shared" ref="E232:G232" si="34">SUM(E233,E238,E239)</f>
        <v>0</v>
      </c>
      <c r="F232" s="56">
        <f t="shared" si="34"/>
        <v>0</v>
      </c>
      <c r="G232" s="56">
        <f t="shared" si="34"/>
        <v>0</v>
      </c>
      <c r="H232" s="51">
        <f t="shared" si="26"/>
        <v>0</v>
      </c>
      <c r="I232" s="56">
        <f>SUM(I233,I238,I239)</f>
        <v>0</v>
      </c>
      <c r="J232" s="56">
        <f t="shared" ref="J232:L232" si="35">SUM(J233,J238,J239)</f>
        <v>0</v>
      </c>
      <c r="K232" s="56">
        <f t="shared" si="35"/>
        <v>0</v>
      </c>
      <c r="L232" s="144">
        <f t="shared" si="35"/>
        <v>0</v>
      </c>
    </row>
    <row r="233" spans="1:13" ht="24" hidden="1" x14ac:dyDescent="0.25">
      <c r="A233" s="141">
        <v>6320</v>
      </c>
      <c r="B233" s="58" t="s">
        <v>243</v>
      </c>
      <c r="C233" s="180">
        <f t="shared" si="25"/>
        <v>0</v>
      </c>
      <c r="D233" s="142">
        <f>SUM(D234:D237)</f>
        <v>0</v>
      </c>
      <c r="E233" s="142">
        <f>SUM(E234:E237)</f>
        <v>0</v>
      </c>
      <c r="F233" s="142">
        <f t="shared" ref="F233:G233" si="36">SUM(F234:F237)</f>
        <v>0</v>
      </c>
      <c r="G233" s="181">
        <f t="shared" si="36"/>
        <v>0</v>
      </c>
      <c r="H233" s="180">
        <f t="shared" si="26"/>
        <v>0</v>
      </c>
      <c r="I233" s="142">
        <f>SUM(I234:I237)</f>
        <v>0</v>
      </c>
      <c r="J233" s="142">
        <f t="shared" ref="J233:L233" si="37">SUM(J234:J237)</f>
        <v>0</v>
      </c>
      <c r="K233" s="142">
        <f t="shared" si="37"/>
        <v>0</v>
      </c>
      <c r="L233" s="182">
        <f t="shared" si="37"/>
        <v>0</v>
      </c>
    </row>
    <row r="234" spans="1:13" hidden="1" x14ac:dyDescent="0.25">
      <c r="A234" s="39">
        <v>6322</v>
      </c>
      <c r="B234" s="63" t="s">
        <v>244</v>
      </c>
      <c r="C234" s="172">
        <f t="shared" si="25"/>
        <v>0</v>
      </c>
      <c r="D234" s="66"/>
      <c r="E234" s="66"/>
      <c r="F234" s="66"/>
      <c r="G234" s="148"/>
      <c r="H234" s="172">
        <f t="shared" si="26"/>
        <v>0</v>
      </c>
      <c r="I234" s="66">
        <v>0</v>
      </c>
      <c r="J234" s="66"/>
      <c r="K234" s="66"/>
      <c r="L234" s="134"/>
      <c r="M234" s="236"/>
    </row>
    <row r="235" spans="1:13" ht="24" hidden="1" x14ac:dyDescent="0.25">
      <c r="A235" s="39">
        <v>6323</v>
      </c>
      <c r="B235" s="63" t="s">
        <v>245</v>
      </c>
      <c r="C235" s="172">
        <f t="shared" si="25"/>
        <v>0</v>
      </c>
      <c r="D235" s="66"/>
      <c r="E235" s="66"/>
      <c r="F235" s="66"/>
      <c r="G235" s="148"/>
      <c r="H235" s="172">
        <f t="shared" si="26"/>
        <v>0</v>
      </c>
      <c r="I235" s="66">
        <v>0</v>
      </c>
      <c r="J235" s="66"/>
      <c r="K235" s="66"/>
      <c r="L235" s="134"/>
      <c r="M235" s="236"/>
    </row>
    <row r="236" spans="1:13" ht="24" hidden="1" x14ac:dyDescent="0.25">
      <c r="A236" s="39">
        <v>6324</v>
      </c>
      <c r="B236" s="63" t="s">
        <v>246</v>
      </c>
      <c r="C236" s="172">
        <f t="shared" si="25"/>
        <v>0</v>
      </c>
      <c r="D236" s="66"/>
      <c r="E236" s="66"/>
      <c r="F236" s="66"/>
      <c r="G236" s="148"/>
      <c r="H236" s="172">
        <f t="shared" si="26"/>
        <v>0</v>
      </c>
      <c r="I236" s="66">
        <v>0</v>
      </c>
      <c r="J236" s="66"/>
      <c r="K236" s="66"/>
      <c r="L236" s="134"/>
      <c r="M236" s="236"/>
    </row>
    <row r="237" spans="1:13" hidden="1" x14ac:dyDescent="0.25">
      <c r="A237" s="34">
        <v>6329</v>
      </c>
      <c r="B237" s="58" t="s">
        <v>247</v>
      </c>
      <c r="C237" s="176">
        <f t="shared" si="25"/>
        <v>0</v>
      </c>
      <c r="D237" s="61"/>
      <c r="E237" s="61"/>
      <c r="F237" s="61"/>
      <c r="G237" s="183"/>
      <c r="H237" s="176">
        <f t="shared" si="26"/>
        <v>0</v>
      </c>
      <c r="I237" s="61">
        <v>0</v>
      </c>
      <c r="J237" s="61"/>
      <c r="K237" s="61"/>
      <c r="L237" s="133"/>
      <c r="M237" s="236"/>
    </row>
    <row r="238" spans="1:13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  <c r="M238" s="236"/>
    </row>
    <row r="239" spans="1:13" hidden="1" x14ac:dyDescent="0.25">
      <c r="A239" s="135">
        <v>6360</v>
      </c>
      <c r="B239" s="63" t="s">
        <v>249</v>
      </c>
      <c r="C239" s="172">
        <f t="shared" si="25"/>
        <v>0</v>
      </c>
      <c r="D239" s="66"/>
      <c r="E239" s="66"/>
      <c r="F239" s="66"/>
      <c r="G239" s="134"/>
      <c r="H239" s="179">
        <f t="shared" si="26"/>
        <v>0</v>
      </c>
      <c r="I239" s="66">
        <v>0</v>
      </c>
      <c r="J239" s="66"/>
      <c r="K239" s="66"/>
      <c r="L239" s="134"/>
      <c r="M239" s="236"/>
    </row>
    <row r="240" spans="1:13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8">SUM(E241,E245)</f>
        <v>0</v>
      </c>
      <c r="F240" s="56">
        <f t="shared" si="38"/>
        <v>0</v>
      </c>
      <c r="G240" s="56">
        <f t="shared" si="38"/>
        <v>0</v>
      </c>
      <c r="H240" s="51">
        <f>SUM(I240:L240)</f>
        <v>0</v>
      </c>
      <c r="I240" s="56">
        <f>SUM(I241,I245)</f>
        <v>0</v>
      </c>
      <c r="J240" s="56">
        <f t="shared" ref="J240:L240" si="39">SUM(J241,J245)</f>
        <v>0</v>
      </c>
      <c r="K240" s="56">
        <f t="shared" si="39"/>
        <v>0</v>
      </c>
      <c r="L240" s="144">
        <f t="shared" si="39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5"/>
        <v>0</v>
      </c>
      <c r="D241" s="142">
        <f>SUM(D242:D244)</f>
        <v>0</v>
      </c>
      <c r="E241" s="142">
        <f t="shared" ref="E241:G241" si="40">SUM(E242:E244)</f>
        <v>0</v>
      </c>
      <c r="F241" s="142">
        <f t="shared" si="40"/>
        <v>0</v>
      </c>
      <c r="G241" s="153">
        <f t="shared" si="40"/>
        <v>0</v>
      </c>
      <c r="H241" s="176">
        <f t="shared" si="26"/>
        <v>0</v>
      </c>
      <c r="I241" s="142">
        <f>SUM(I242:I244)</f>
        <v>0</v>
      </c>
      <c r="J241" s="142">
        <f t="shared" ref="J241:L241" si="41">SUM(J242:J244)</f>
        <v>0</v>
      </c>
      <c r="K241" s="142">
        <f t="shared" si="41"/>
        <v>0</v>
      </c>
      <c r="L241" s="153">
        <f t="shared" si="41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5"/>
        <v>0</v>
      </c>
      <c r="D242" s="66"/>
      <c r="E242" s="66"/>
      <c r="F242" s="66"/>
      <c r="G242" s="134"/>
      <c r="H242" s="179">
        <f t="shared" si="26"/>
        <v>0</v>
      </c>
      <c r="I242" s="66">
        <v>0</v>
      </c>
      <c r="J242" s="66"/>
      <c r="K242" s="66"/>
      <c r="L242" s="134"/>
      <c r="M242" s="236"/>
    </row>
    <row r="243" spans="1:13" ht="36" hidden="1" x14ac:dyDescent="0.25">
      <c r="A243" s="39">
        <v>6412</v>
      </c>
      <c r="B243" s="63" t="s">
        <v>253</v>
      </c>
      <c r="C243" s="172">
        <f t="shared" si="25"/>
        <v>0</v>
      </c>
      <c r="D243" s="66"/>
      <c r="E243" s="66"/>
      <c r="F243" s="66"/>
      <c r="G243" s="134"/>
      <c r="H243" s="179">
        <f t="shared" si="26"/>
        <v>0</v>
      </c>
      <c r="I243" s="66">
        <v>0</v>
      </c>
      <c r="J243" s="66"/>
      <c r="K243" s="66"/>
      <c r="L243" s="134"/>
      <c r="M243" s="236"/>
    </row>
    <row r="244" spans="1:13" ht="36" hidden="1" x14ac:dyDescent="0.25">
      <c r="A244" s="39">
        <v>6419</v>
      </c>
      <c r="B244" s="63" t="s">
        <v>254</v>
      </c>
      <c r="C244" s="172">
        <f t="shared" si="25"/>
        <v>0</v>
      </c>
      <c r="D244" s="66"/>
      <c r="E244" s="66"/>
      <c r="F244" s="66"/>
      <c r="G244" s="134"/>
      <c r="H244" s="179">
        <f t="shared" si="26"/>
        <v>0</v>
      </c>
      <c r="I244" s="66">
        <v>0</v>
      </c>
      <c r="J244" s="66"/>
      <c r="K244" s="66"/>
      <c r="L244" s="134"/>
      <c r="M244" s="236"/>
    </row>
    <row r="245" spans="1:13" ht="48" hidden="1" x14ac:dyDescent="0.25">
      <c r="A245" s="135">
        <v>6420</v>
      </c>
      <c r="B245" s="63" t="s">
        <v>255</v>
      </c>
      <c r="C245" s="172">
        <f t="shared" si="25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2">SUM(D246:G246)</f>
        <v>0</v>
      </c>
      <c r="D246" s="66"/>
      <c r="E246" s="66"/>
      <c r="F246" s="66"/>
      <c r="G246" s="134"/>
      <c r="H246" s="179">
        <f t="shared" ref="H246:H271" si="43">SUM(I246:L246)</f>
        <v>0</v>
      </c>
      <c r="I246" s="66">
        <v>0</v>
      </c>
      <c r="J246" s="66"/>
      <c r="K246" s="66"/>
      <c r="L246" s="134"/>
      <c r="M246" s="236"/>
    </row>
    <row r="247" spans="1:13" hidden="1" x14ac:dyDescent="0.25">
      <c r="A247" s="39">
        <v>6422</v>
      </c>
      <c r="B247" s="63" t="s">
        <v>257</v>
      </c>
      <c r="C247" s="172">
        <f t="shared" si="42"/>
        <v>0</v>
      </c>
      <c r="D247" s="66"/>
      <c r="E247" s="66"/>
      <c r="F247" s="66"/>
      <c r="G247" s="134"/>
      <c r="H247" s="179">
        <f t="shared" si="43"/>
        <v>0</v>
      </c>
      <c r="I247" s="66">
        <v>0</v>
      </c>
      <c r="J247" s="66"/>
      <c r="K247" s="66"/>
      <c r="L247" s="134"/>
      <c r="M247" s="236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  <c r="M248" s="236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237"/>
    </row>
    <row r="250" spans="1:13" ht="60" hidden="1" x14ac:dyDescent="0.25">
      <c r="A250" s="50">
        <v>6500</v>
      </c>
      <c r="B250" s="127" t="s">
        <v>260</v>
      </c>
      <c r="C250" s="172">
        <f t="shared" ref="C250:C251" si="44">SUM(D250:G250)</f>
        <v>0</v>
      </c>
      <c r="D250" s="66">
        <f>SUM(D251)</f>
        <v>0</v>
      </c>
      <c r="E250" s="66">
        <f t="shared" ref="E250:G250" si="45">SUM(E251)</f>
        <v>0</v>
      </c>
      <c r="F250" s="66">
        <f t="shared" si="45"/>
        <v>0</v>
      </c>
      <c r="G250" s="148">
        <f t="shared" si="45"/>
        <v>0</v>
      </c>
      <c r="H250" s="188">
        <f t="shared" ref="H250:H251" si="46">SUM(I250:L250)</f>
        <v>0</v>
      </c>
      <c r="I250" s="66">
        <f t="shared" ref="I250:L250" si="47">SUM(I251)</f>
        <v>0</v>
      </c>
      <c r="J250" s="66">
        <f t="shared" si="47"/>
        <v>0</v>
      </c>
      <c r="K250" s="66">
        <f t="shared" si="47"/>
        <v>0</v>
      </c>
      <c r="L250" s="134">
        <f t="shared" si="47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4"/>
        <v>0</v>
      </c>
      <c r="D251" s="66"/>
      <c r="E251" s="66"/>
      <c r="F251" s="66"/>
      <c r="G251" s="148"/>
      <c r="H251" s="188">
        <f t="shared" si="46"/>
        <v>0</v>
      </c>
      <c r="I251" s="66">
        <v>0</v>
      </c>
      <c r="J251" s="66"/>
      <c r="K251" s="66"/>
      <c r="L251" s="134"/>
      <c r="M251" s="23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3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2"/>
        <v>0</v>
      </c>
      <c r="D253" s="56">
        <f>SUM(D254,D255,D256,D257,D261,D262)</f>
        <v>0</v>
      </c>
      <c r="E253" s="56">
        <f t="shared" ref="E253:G253" si="48">SUM(E254,E255,E256,E257,E261,E262)</f>
        <v>0</v>
      </c>
      <c r="F253" s="56">
        <f t="shared" si="48"/>
        <v>0</v>
      </c>
      <c r="G253" s="56">
        <f t="shared" si="48"/>
        <v>0</v>
      </c>
      <c r="H253" s="51">
        <f t="shared" si="43"/>
        <v>0</v>
      </c>
      <c r="I253" s="56">
        <f t="shared" ref="I253:L253" si="49">SUM(I254,I255,I256,I257,I261,I262)</f>
        <v>0</v>
      </c>
      <c r="J253" s="56">
        <f t="shared" si="49"/>
        <v>0</v>
      </c>
      <c r="K253" s="56">
        <f t="shared" si="49"/>
        <v>0</v>
      </c>
      <c r="L253" s="129">
        <f t="shared" si="49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2"/>
        <v>0</v>
      </c>
      <c r="D254" s="61"/>
      <c r="E254" s="61"/>
      <c r="F254" s="61"/>
      <c r="G254" s="133"/>
      <c r="H254" s="59">
        <f t="shared" si="43"/>
        <v>0</v>
      </c>
      <c r="I254" s="61">
        <v>0</v>
      </c>
      <c r="J254" s="61"/>
      <c r="K254" s="61"/>
      <c r="L254" s="133"/>
      <c r="M254" s="236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  <c r="M255" s="237"/>
    </row>
    <row r="256" spans="1:13" ht="24" hidden="1" x14ac:dyDescent="0.25">
      <c r="A256" s="135">
        <v>7230</v>
      </c>
      <c r="B256" s="63" t="s">
        <v>36</v>
      </c>
      <c r="C256" s="172">
        <f t="shared" si="42"/>
        <v>0</v>
      </c>
      <c r="D256" s="66"/>
      <c r="E256" s="66"/>
      <c r="F256" s="66"/>
      <c r="G256" s="134"/>
      <c r="H256" s="64">
        <f t="shared" si="43"/>
        <v>0</v>
      </c>
      <c r="I256" s="66">
        <v>0</v>
      </c>
      <c r="J256" s="66"/>
      <c r="K256" s="66"/>
      <c r="L256" s="134"/>
      <c r="M256" s="236"/>
    </row>
    <row r="257" spans="1:13" ht="24" hidden="1" x14ac:dyDescent="0.25">
      <c r="A257" s="135">
        <v>7240</v>
      </c>
      <c r="B257" s="63" t="s">
        <v>266</v>
      </c>
      <c r="C257" s="172">
        <f t="shared" si="42"/>
        <v>0</v>
      </c>
      <c r="D257" s="136">
        <f>SUM(D258:D260)</f>
        <v>0</v>
      </c>
      <c r="E257" s="136">
        <f t="shared" ref="E257:G257" si="50">SUM(E258:E260)</f>
        <v>0</v>
      </c>
      <c r="F257" s="136">
        <f t="shared" si="50"/>
        <v>0</v>
      </c>
      <c r="G257" s="137">
        <f t="shared" si="50"/>
        <v>0</v>
      </c>
      <c r="H257" s="64">
        <f t="shared" si="43"/>
        <v>0</v>
      </c>
      <c r="I257" s="136">
        <f t="shared" ref="I257:L257" si="51">SUM(I258:I260)</f>
        <v>0</v>
      </c>
      <c r="J257" s="136">
        <f t="shared" si="51"/>
        <v>0</v>
      </c>
      <c r="K257" s="136">
        <f>SUM(K258:K260)</f>
        <v>0</v>
      </c>
      <c r="L257" s="137">
        <f t="shared" si="51"/>
        <v>0</v>
      </c>
    </row>
    <row r="258" spans="1:13" ht="48" hidden="1" x14ac:dyDescent="0.25">
      <c r="A258" s="39">
        <v>7245</v>
      </c>
      <c r="B258" s="63" t="s">
        <v>267</v>
      </c>
      <c r="C258" s="172">
        <f t="shared" si="42"/>
        <v>0</v>
      </c>
      <c r="D258" s="66"/>
      <c r="E258" s="66"/>
      <c r="F258" s="66"/>
      <c r="G258" s="134"/>
      <c r="H258" s="64">
        <f t="shared" si="43"/>
        <v>0</v>
      </c>
      <c r="I258" s="66">
        <v>0</v>
      </c>
      <c r="J258" s="66"/>
      <c r="K258" s="66"/>
      <c r="L258" s="134"/>
      <c r="M258" s="236"/>
    </row>
    <row r="259" spans="1:13" ht="84.75" hidden="1" customHeight="1" x14ac:dyDescent="0.25">
      <c r="A259" s="39">
        <v>7246</v>
      </c>
      <c r="B259" s="63" t="s">
        <v>268</v>
      </c>
      <c r="C259" s="172">
        <f t="shared" si="42"/>
        <v>0</v>
      </c>
      <c r="D259" s="66"/>
      <c r="E259" s="66"/>
      <c r="F259" s="66"/>
      <c r="G259" s="134"/>
      <c r="H259" s="64">
        <f t="shared" si="43"/>
        <v>0</v>
      </c>
      <c r="I259" s="66">
        <v>0</v>
      </c>
      <c r="J259" s="66"/>
      <c r="K259" s="66"/>
      <c r="L259" s="134"/>
      <c r="M259" s="236"/>
    </row>
    <row r="260" spans="1:13" ht="36" hidden="1" x14ac:dyDescent="0.25">
      <c r="A260" s="39">
        <v>7247</v>
      </c>
      <c r="B260" s="63" t="s">
        <v>269</v>
      </c>
      <c r="C260" s="172">
        <f t="shared" si="42"/>
        <v>0</v>
      </c>
      <c r="D260" s="66"/>
      <c r="E260" s="66"/>
      <c r="F260" s="66"/>
      <c r="G260" s="134"/>
      <c r="H260" s="64">
        <f t="shared" si="43"/>
        <v>0</v>
      </c>
      <c r="I260" s="66">
        <v>0</v>
      </c>
      <c r="J260" s="66"/>
      <c r="K260" s="66"/>
      <c r="L260" s="134"/>
      <c r="M260" s="236"/>
    </row>
    <row r="261" spans="1:13" ht="24" hidden="1" x14ac:dyDescent="0.25">
      <c r="A261" s="135">
        <v>7260</v>
      </c>
      <c r="B261" s="63" t="s">
        <v>270</v>
      </c>
      <c r="C261" s="172">
        <f t="shared" si="42"/>
        <v>0</v>
      </c>
      <c r="D261" s="66"/>
      <c r="E261" s="66"/>
      <c r="F261" s="66"/>
      <c r="G261" s="134"/>
      <c r="H261" s="64">
        <f t="shared" si="43"/>
        <v>0</v>
      </c>
      <c r="I261" s="66">
        <v>0</v>
      </c>
      <c r="J261" s="66"/>
      <c r="K261" s="66"/>
      <c r="L261" s="134"/>
      <c r="M261" s="236"/>
    </row>
    <row r="262" spans="1:13" ht="60" hidden="1" x14ac:dyDescent="0.25">
      <c r="A262" s="135">
        <v>7270</v>
      </c>
      <c r="B262" s="63" t="s">
        <v>271</v>
      </c>
      <c r="C262" s="172">
        <f t="shared" si="42"/>
        <v>0</v>
      </c>
      <c r="D262" s="66"/>
      <c r="E262" s="66"/>
      <c r="F262" s="66"/>
      <c r="G262" s="134"/>
      <c r="H262" s="64">
        <f t="shared" si="43"/>
        <v>0</v>
      </c>
      <c r="I262" s="66">
        <v>0</v>
      </c>
      <c r="J262" s="66"/>
      <c r="K262" s="66"/>
      <c r="L262" s="134"/>
      <c r="M262" s="236"/>
    </row>
    <row r="263" spans="1:13" hidden="1" x14ac:dyDescent="0.25">
      <c r="A263" s="95">
        <v>7700</v>
      </c>
      <c r="B263" s="75" t="s">
        <v>272</v>
      </c>
      <c r="C263" s="76">
        <f t="shared" si="42"/>
        <v>0</v>
      </c>
      <c r="D263" s="149">
        <f>D264</f>
        <v>0</v>
      </c>
      <c r="E263" s="149">
        <f t="shared" ref="E263:G263" si="52">E264</f>
        <v>0</v>
      </c>
      <c r="F263" s="149">
        <f t="shared" si="52"/>
        <v>0</v>
      </c>
      <c r="G263" s="150">
        <f t="shared" si="52"/>
        <v>0</v>
      </c>
      <c r="H263" s="76">
        <f t="shared" si="43"/>
        <v>0</v>
      </c>
      <c r="I263" s="149">
        <f t="shared" ref="I263:L263" si="53">I264</f>
        <v>0</v>
      </c>
      <c r="J263" s="149">
        <f t="shared" si="53"/>
        <v>0</v>
      </c>
      <c r="K263" s="149">
        <f t="shared" si="53"/>
        <v>0</v>
      </c>
      <c r="L263" s="150">
        <f t="shared" si="53"/>
        <v>0</v>
      </c>
    </row>
    <row r="264" spans="1:13" hidden="1" x14ac:dyDescent="0.25">
      <c r="A264" s="130">
        <v>7720</v>
      </c>
      <c r="B264" s="58" t="s">
        <v>273</v>
      </c>
      <c r="C264" s="70">
        <f t="shared" si="42"/>
        <v>0</v>
      </c>
      <c r="D264" s="72"/>
      <c r="E264" s="72"/>
      <c r="F264" s="72"/>
      <c r="G264" s="194"/>
      <c r="H264" s="70">
        <f t="shared" si="43"/>
        <v>0</v>
      </c>
      <c r="I264" s="72">
        <v>0</v>
      </c>
      <c r="J264" s="72"/>
      <c r="K264" s="72"/>
      <c r="L264" s="194"/>
      <c r="M264" s="236"/>
    </row>
    <row r="265" spans="1:13" hidden="1" x14ac:dyDescent="0.25">
      <c r="A265" s="195">
        <v>9000</v>
      </c>
      <c r="B265" s="196" t="s">
        <v>274</v>
      </c>
      <c r="C265" s="197">
        <f t="shared" si="42"/>
        <v>0</v>
      </c>
      <c r="D265" s="198">
        <f>D266</f>
        <v>0</v>
      </c>
      <c r="E265" s="198">
        <f t="shared" ref="E265:G266" si="54">E266</f>
        <v>0</v>
      </c>
      <c r="F265" s="198">
        <f t="shared" si="54"/>
        <v>0</v>
      </c>
      <c r="G265" s="199">
        <f t="shared" si="54"/>
        <v>0</v>
      </c>
      <c r="H265" s="200">
        <f t="shared" si="43"/>
        <v>0</v>
      </c>
      <c r="I265" s="198">
        <f t="shared" ref="I265:L266" si="55">I266</f>
        <v>0</v>
      </c>
      <c r="J265" s="198">
        <f>J266</f>
        <v>0</v>
      </c>
      <c r="K265" s="198">
        <f t="shared" si="55"/>
        <v>0</v>
      </c>
      <c r="L265" s="199">
        <f t="shared" si="55"/>
        <v>0</v>
      </c>
    </row>
    <row r="266" spans="1:13" ht="24" hidden="1" x14ac:dyDescent="0.25">
      <c r="A266" s="201">
        <v>9200</v>
      </c>
      <c r="B266" s="63" t="s">
        <v>275</v>
      </c>
      <c r="C266" s="173">
        <f t="shared" si="42"/>
        <v>0</v>
      </c>
      <c r="D266" s="131">
        <f>D267</f>
        <v>0</v>
      </c>
      <c r="E266" s="131">
        <f t="shared" si="54"/>
        <v>0</v>
      </c>
      <c r="F266" s="131">
        <f t="shared" si="54"/>
        <v>0</v>
      </c>
      <c r="G266" s="132">
        <f t="shared" si="54"/>
        <v>0</v>
      </c>
      <c r="H266" s="103">
        <f t="shared" si="43"/>
        <v>0</v>
      </c>
      <c r="I266" s="131">
        <f t="shared" si="55"/>
        <v>0</v>
      </c>
      <c r="J266" s="131">
        <f t="shared" si="55"/>
        <v>0</v>
      </c>
      <c r="K266" s="131">
        <f t="shared" si="55"/>
        <v>0</v>
      </c>
      <c r="L266" s="132">
        <f t="shared" si="55"/>
        <v>0</v>
      </c>
    </row>
    <row r="267" spans="1:13" ht="24" hidden="1" x14ac:dyDescent="0.25">
      <c r="A267" s="202">
        <v>9260</v>
      </c>
      <c r="B267" s="63" t="s">
        <v>276</v>
      </c>
      <c r="C267" s="173">
        <f t="shared" si="42"/>
        <v>0</v>
      </c>
      <c r="D267" s="131">
        <f>SUM(D268)</f>
        <v>0</v>
      </c>
      <c r="E267" s="131">
        <f t="shared" ref="E267:G267" si="56">SUM(E268)</f>
        <v>0</v>
      </c>
      <c r="F267" s="131">
        <f t="shared" si="56"/>
        <v>0</v>
      </c>
      <c r="G267" s="132">
        <f t="shared" si="56"/>
        <v>0</v>
      </c>
      <c r="H267" s="103">
        <f t="shared" si="43"/>
        <v>0</v>
      </c>
      <c r="I267" s="136">
        <f t="shared" ref="I267:L267" si="57">SUM(I268)</f>
        <v>0</v>
      </c>
      <c r="J267" s="131">
        <f t="shared" si="57"/>
        <v>0</v>
      </c>
      <c r="K267" s="136">
        <f t="shared" si="57"/>
        <v>0</v>
      </c>
      <c r="L267" s="132">
        <f t="shared" si="57"/>
        <v>0</v>
      </c>
    </row>
    <row r="268" spans="1:13" ht="87" hidden="1" customHeight="1" x14ac:dyDescent="0.25">
      <c r="A268" s="203">
        <v>9263</v>
      </c>
      <c r="B268" s="63" t="s">
        <v>277</v>
      </c>
      <c r="C268" s="173">
        <f t="shared" si="42"/>
        <v>0</v>
      </c>
      <c r="D268" s="138"/>
      <c r="E268" s="138"/>
      <c r="F268" s="138"/>
      <c r="G268" s="139"/>
      <c r="H268" s="103">
        <f t="shared" si="43"/>
        <v>0</v>
      </c>
      <c r="I268" s="66">
        <v>0</v>
      </c>
      <c r="J268" s="138"/>
      <c r="K268" s="66"/>
      <c r="L268" s="139"/>
      <c r="M268" s="236"/>
    </row>
    <row r="269" spans="1:13" hidden="1" x14ac:dyDescent="0.25">
      <c r="A269" s="146"/>
      <c r="B269" s="63" t="s">
        <v>278</v>
      </c>
      <c r="C269" s="172">
        <f t="shared" si="42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3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3" hidden="1" x14ac:dyDescent="0.25">
      <c r="A270" s="146" t="s">
        <v>279</v>
      </c>
      <c r="B270" s="39" t="s">
        <v>280</v>
      </c>
      <c r="C270" s="172">
        <f t="shared" si="42"/>
        <v>0</v>
      </c>
      <c r="D270" s="66"/>
      <c r="E270" s="66"/>
      <c r="F270" s="66"/>
      <c r="G270" s="134"/>
      <c r="H270" s="64">
        <f t="shared" si="43"/>
        <v>0</v>
      </c>
      <c r="I270" s="66">
        <v>0</v>
      </c>
      <c r="J270" s="66"/>
      <c r="K270" s="66"/>
      <c r="L270" s="134"/>
      <c r="M270" s="236"/>
    </row>
    <row r="271" spans="1:13" ht="24" hidden="1" x14ac:dyDescent="0.25">
      <c r="A271" s="146" t="s">
        <v>281</v>
      </c>
      <c r="B271" s="204" t="s">
        <v>282</v>
      </c>
      <c r="C271" s="176">
        <f t="shared" si="42"/>
        <v>0</v>
      </c>
      <c r="D271" s="61"/>
      <c r="E271" s="61"/>
      <c r="F271" s="61"/>
      <c r="G271" s="133"/>
      <c r="H271" s="59">
        <f t="shared" si="43"/>
        <v>0</v>
      </c>
      <c r="I271" s="61">
        <v>0</v>
      </c>
      <c r="J271" s="61"/>
      <c r="K271" s="61"/>
      <c r="L271" s="133"/>
      <c r="M271" s="236"/>
    </row>
    <row r="272" spans="1:13" ht="12.75" thickBot="1" x14ac:dyDescent="0.3">
      <c r="A272" s="205"/>
      <c r="B272" s="205" t="s">
        <v>283</v>
      </c>
      <c r="C272" s="206">
        <f>SUM(C269,C252,C211,C182,C174,C160,C75,C53)</f>
        <v>399721</v>
      </c>
      <c r="D272" s="206">
        <f>SUM(D269,D252,D211,D182,D174,D160,D75,D53,)</f>
        <v>399721</v>
      </c>
      <c r="E272" s="206">
        <f t="shared" ref="E272:L272" si="58">SUM(E269,E252,E211,E182,E174,E160,E75,E53)</f>
        <v>0</v>
      </c>
      <c r="F272" s="206">
        <f t="shared" si="58"/>
        <v>0</v>
      </c>
      <c r="G272" s="207">
        <f t="shared" si="58"/>
        <v>0</v>
      </c>
      <c r="H272" s="208">
        <f t="shared" si="58"/>
        <v>380059</v>
      </c>
      <c r="I272" s="206">
        <f t="shared" si="58"/>
        <v>380059</v>
      </c>
      <c r="J272" s="206">
        <f t="shared" si="58"/>
        <v>0</v>
      </c>
      <c r="K272" s="206">
        <f t="shared" si="58"/>
        <v>0</v>
      </c>
      <c r="L272" s="207">
        <f t="shared" si="58"/>
        <v>0</v>
      </c>
    </row>
    <row r="273" spans="1:13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3" s="22" customFormat="1" ht="12.75" hidden="1" thickTop="1" x14ac:dyDescent="0.25">
      <c r="A274" s="301" t="s">
        <v>285</v>
      </c>
      <c r="B274" s="302"/>
      <c r="C274" s="212">
        <f t="shared" ref="C274:L274" si="59">SUM(C275,C276)-C283+C284</f>
        <v>0</v>
      </c>
      <c r="D274" s="213">
        <f t="shared" si="59"/>
        <v>0</v>
      </c>
      <c r="E274" s="213">
        <f t="shared" si="59"/>
        <v>0</v>
      </c>
      <c r="F274" s="213">
        <f t="shared" si="59"/>
        <v>0</v>
      </c>
      <c r="G274" s="214">
        <f t="shared" si="59"/>
        <v>0</v>
      </c>
      <c r="H274" s="215">
        <f t="shared" si="59"/>
        <v>0</v>
      </c>
      <c r="I274" s="213">
        <f t="shared" si="59"/>
        <v>0</v>
      </c>
      <c r="J274" s="213">
        <f t="shared" si="59"/>
        <v>0</v>
      </c>
      <c r="K274" s="213">
        <f t="shared" si="59"/>
        <v>0</v>
      </c>
      <c r="L274" s="216">
        <f t="shared" si="59"/>
        <v>0</v>
      </c>
    </row>
    <row r="275" spans="1:13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0">C21-C269</f>
        <v>0</v>
      </c>
      <c r="D275" s="112">
        <f t="shared" si="60"/>
        <v>0</v>
      </c>
      <c r="E275" s="112">
        <f t="shared" si="60"/>
        <v>0</v>
      </c>
      <c r="F275" s="112">
        <f t="shared" si="60"/>
        <v>0</v>
      </c>
      <c r="G275" s="113">
        <f t="shared" si="60"/>
        <v>0</v>
      </c>
      <c r="H275" s="218">
        <f t="shared" si="60"/>
        <v>0</v>
      </c>
      <c r="I275" s="112">
        <f t="shared" si="60"/>
        <v>0</v>
      </c>
      <c r="J275" s="112">
        <f t="shared" si="60"/>
        <v>0</v>
      </c>
      <c r="K275" s="112">
        <f t="shared" si="60"/>
        <v>0</v>
      </c>
      <c r="L275" s="113">
        <f t="shared" si="60"/>
        <v>0</v>
      </c>
    </row>
    <row r="276" spans="1:13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1">SUM(C277,C279,C281)-SUM(C278,C280,C282)</f>
        <v>0</v>
      </c>
      <c r="D276" s="213">
        <f t="shared" si="61"/>
        <v>0</v>
      </c>
      <c r="E276" s="213">
        <f t="shared" si="61"/>
        <v>0</v>
      </c>
      <c r="F276" s="213">
        <f t="shared" si="61"/>
        <v>0</v>
      </c>
      <c r="G276" s="216">
        <f t="shared" si="61"/>
        <v>0</v>
      </c>
      <c r="H276" s="215">
        <f t="shared" si="61"/>
        <v>0</v>
      </c>
      <c r="I276" s="213">
        <f t="shared" si="61"/>
        <v>0</v>
      </c>
      <c r="J276" s="213">
        <f t="shared" si="61"/>
        <v>0</v>
      </c>
      <c r="K276" s="213">
        <f t="shared" si="61"/>
        <v>0</v>
      </c>
      <c r="L276" s="216">
        <f t="shared" si="61"/>
        <v>0</v>
      </c>
    </row>
    <row r="277" spans="1:13" ht="12.75" hidden="1" thickTop="1" x14ac:dyDescent="0.25">
      <c r="A277" s="220" t="s">
        <v>290</v>
      </c>
      <c r="B277" s="102" t="s">
        <v>291</v>
      </c>
      <c r="C277" s="70">
        <f t="shared" ref="C277:C282" si="62">SUM(D277:G277)</f>
        <v>0</v>
      </c>
      <c r="D277" s="72"/>
      <c r="E277" s="72"/>
      <c r="F277" s="72"/>
      <c r="G277" s="194"/>
      <c r="H277" s="70">
        <f t="shared" ref="H277:H282" si="63">SUM(I277:L277)</f>
        <v>0</v>
      </c>
      <c r="I277" s="72">
        <v>0</v>
      </c>
      <c r="J277" s="72"/>
      <c r="K277" s="72"/>
      <c r="L277" s="194"/>
      <c r="M277" s="236"/>
    </row>
    <row r="278" spans="1:13" ht="24.75" hidden="1" thickTop="1" x14ac:dyDescent="0.25">
      <c r="A278" s="146" t="s">
        <v>292</v>
      </c>
      <c r="B278" s="38" t="s">
        <v>293</v>
      </c>
      <c r="C278" s="64">
        <f t="shared" si="62"/>
        <v>0</v>
      </c>
      <c r="D278" s="66"/>
      <c r="E278" s="66"/>
      <c r="F278" s="66"/>
      <c r="G278" s="134"/>
      <c r="H278" s="64">
        <f t="shared" si="63"/>
        <v>0</v>
      </c>
      <c r="I278" s="66">
        <v>0</v>
      </c>
      <c r="J278" s="66"/>
      <c r="K278" s="66"/>
      <c r="L278" s="134"/>
      <c r="M278" s="236"/>
    </row>
    <row r="279" spans="1:13" ht="12.75" hidden="1" thickTop="1" x14ac:dyDescent="0.25">
      <c r="A279" s="146" t="s">
        <v>294</v>
      </c>
      <c r="B279" s="38" t="s">
        <v>295</v>
      </c>
      <c r="C279" s="64">
        <f t="shared" si="62"/>
        <v>0</v>
      </c>
      <c r="D279" s="66"/>
      <c r="E279" s="66"/>
      <c r="F279" s="66"/>
      <c r="G279" s="134"/>
      <c r="H279" s="64">
        <f t="shared" si="63"/>
        <v>0</v>
      </c>
      <c r="I279" s="66">
        <v>0</v>
      </c>
      <c r="J279" s="66"/>
      <c r="K279" s="66"/>
      <c r="L279" s="134"/>
      <c r="M279" s="236"/>
    </row>
    <row r="280" spans="1:13" ht="24.75" hidden="1" thickTop="1" x14ac:dyDescent="0.25">
      <c r="A280" s="146" t="s">
        <v>296</v>
      </c>
      <c r="B280" s="38" t="s">
        <v>297</v>
      </c>
      <c r="C280" s="64">
        <f t="shared" si="62"/>
        <v>0</v>
      </c>
      <c r="D280" s="66"/>
      <c r="E280" s="66"/>
      <c r="F280" s="66"/>
      <c r="G280" s="134"/>
      <c r="H280" s="64">
        <f t="shared" si="63"/>
        <v>0</v>
      </c>
      <c r="I280" s="66">
        <v>0</v>
      </c>
      <c r="J280" s="66"/>
      <c r="K280" s="66"/>
      <c r="L280" s="134"/>
      <c r="M280" s="236"/>
    </row>
    <row r="281" spans="1:13" ht="12.75" hidden="1" thickTop="1" x14ac:dyDescent="0.25">
      <c r="A281" s="146" t="s">
        <v>298</v>
      </c>
      <c r="B281" s="38" t="s">
        <v>299</v>
      </c>
      <c r="C281" s="64">
        <f t="shared" si="62"/>
        <v>0</v>
      </c>
      <c r="D281" s="66"/>
      <c r="E281" s="66"/>
      <c r="F281" s="66"/>
      <c r="G281" s="134"/>
      <c r="H281" s="64">
        <f t="shared" si="63"/>
        <v>0</v>
      </c>
      <c r="I281" s="66">
        <v>0</v>
      </c>
      <c r="J281" s="66"/>
      <c r="K281" s="66"/>
      <c r="L281" s="134"/>
      <c r="M281" s="236"/>
    </row>
    <row r="282" spans="1:13" ht="24.75" hidden="1" thickTop="1" x14ac:dyDescent="0.25">
      <c r="A282" s="221" t="s">
        <v>300</v>
      </c>
      <c r="B282" s="222" t="s">
        <v>301</v>
      </c>
      <c r="C282" s="156">
        <f t="shared" si="62"/>
        <v>0</v>
      </c>
      <c r="D282" s="160"/>
      <c r="E282" s="160"/>
      <c r="F282" s="160"/>
      <c r="G282" s="162"/>
      <c r="H282" s="156">
        <f t="shared" si="63"/>
        <v>0</v>
      </c>
      <c r="I282" s="160">
        <v>0</v>
      </c>
      <c r="J282" s="160"/>
      <c r="K282" s="160"/>
      <c r="L282" s="162"/>
      <c r="M282" s="236"/>
    </row>
    <row r="283" spans="1:13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  <c r="M283" s="238"/>
    </row>
    <row r="284" spans="1:13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  <c r="M284" s="238"/>
    </row>
    <row r="285" spans="1:13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3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tM6ukKOvukBUX35RYBr75dzlRvBPjvGC45eO+H7y6qPSb23p+M4VfjNeLkipbpaucSRog/ZWOpAQETTCGB/KAA==" saltValue="gQ3FboBgVaggm6mo1zwyLw==" spinCount="100000" sheet="1" objects="1" scenarios="1"/>
  <autoFilter ref="A18:M284">
    <filterColumn colId="7">
      <filters>
        <filter val="11 299"/>
        <filter val="12 287"/>
        <filter val="14 714"/>
        <filter val="17 572"/>
        <filter val="277 944"/>
        <filter val="285"/>
        <filter val="295 516"/>
        <filter val="3 415"/>
        <filter val="380 059"/>
        <filter val="5 000"/>
        <filter val="69 829"/>
        <filter val="84 543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N11" sqref="N11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606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" customHeight="1" x14ac:dyDescent="0.25">
      <c r="A7" s="4" t="s">
        <v>10</v>
      </c>
      <c r="B7" s="5"/>
      <c r="C7" s="330" t="s">
        <v>607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591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30098</v>
      </c>
      <c r="D20" s="26">
        <f>SUM(D21,D24,D25,D41,D43)</f>
        <v>30098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31600</v>
      </c>
      <c r="I20" s="26">
        <f>SUM(I21,I24,I25,I41,I43)</f>
        <v>31600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30098</v>
      </c>
      <c r="D24" s="46">
        <f>30098</f>
        <v>30098</v>
      </c>
      <c r="E24" s="46"/>
      <c r="F24" s="47" t="s">
        <v>37</v>
      </c>
      <c r="G24" s="48" t="s">
        <v>37</v>
      </c>
      <c r="H24" s="45">
        <f t="shared" si="1"/>
        <v>31600</v>
      </c>
      <c r="I24" s="46">
        <f>I51</f>
        <v>31600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3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3" s="22" customFormat="1" ht="13.5" thickTop="1" thickBot="1" x14ac:dyDescent="0.3">
      <c r="A50" s="110"/>
      <c r="B50" s="23" t="s">
        <v>62</v>
      </c>
      <c r="C50" s="111">
        <f t="shared" ref="C50:C107" si="5">SUM(D50:G50)</f>
        <v>30098</v>
      </c>
      <c r="D50" s="112">
        <f>SUM(D51,D269)</f>
        <v>30098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31600</v>
      </c>
      <c r="I50" s="112">
        <f>SUM(I51,I269)</f>
        <v>31600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3" s="22" customFormat="1" ht="36.75" thickTop="1" x14ac:dyDescent="0.25">
      <c r="A51" s="114"/>
      <c r="B51" s="115" t="s">
        <v>63</v>
      </c>
      <c r="C51" s="116">
        <f>SUM(D51:G51)</f>
        <v>30098</v>
      </c>
      <c r="D51" s="117">
        <f>SUM(D52,D181)</f>
        <v>30098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31600</v>
      </c>
      <c r="I51" s="117">
        <f>SUM(I52,I181)</f>
        <v>31600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3" s="22" customFormat="1" ht="24" x14ac:dyDescent="0.25">
      <c r="A52" s="119"/>
      <c r="B52" s="17" t="s">
        <v>64</v>
      </c>
      <c r="C52" s="120">
        <f t="shared" si="5"/>
        <v>2600</v>
      </c>
      <c r="D52" s="121">
        <f>SUM(D53,D75,D160,D174)</f>
        <v>2600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1500</v>
      </c>
      <c r="I52" s="121">
        <f>SUM(I53,I75,I160,I174)</f>
        <v>1500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3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3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3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3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  <c r="M56" s="236"/>
    </row>
    <row r="57" spans="1:13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/>
      <c r="K57" s="66"/>
      <c r="L57" s="134"/>
      <c r="M57" s="236"/>
    </row>
    <row r="58" spans="1:13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3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  <c r="M59" s="236"/>
    </row>
    <row r="60" spans="1:13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/>
      <c r="K60" s="66"/>
      <c r="L60" s="134"/>
      <c r="M60" s="236"/>
    </row>
    <row r="61" spans="1:13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  <c r="M61" s="236"/>
    </row>
    <row r="62" spans="1:13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/>
      <c r="K62" s="66"/>
      <c r="L62" s="134"/>
      <c r="M62" s="236"/>
    </row>
    <row r="63" spans="1:13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/>
      <c r="K63" s="66"/>
      <c r="L63" s="134"/>
      <c r="M63" s="236"/>
    </row>
    <row r="64" spans="1:13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  <c r="M64" s="236"/>
    </row>
    <row r="65" spans="1:13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  <c r="M65" s="236"/>
    </row>
    <row r="66" spans="1:13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>
        <v>0</v>
      </c>
      <c r="J66" s="138"/>
      <c r="K66" s="138"/>
      <c r="L66" s="139"/>
      <c r="M66" s="236"/>
    </row>
    <row r="67" spans="1:13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3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>
        <v>0</v>
      </c>
      <c r="J68" s="61"/>
      <c r="K68" s="61"/>
      <c r="L68" s="133"/>
      <c r="M68" s="236"/>
    </row>
    <row r="69" spans="1:13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3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/>
      <c r="K70" s="66"/>
      <c r="L70" s="134"/>
      <c r="M70" s="236"/>
    </row>
    <row r="71" spans="1:13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  <c r="M71" s="236"/>
    </row>
    <row r="72" spans="1:13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  <c r="M72" s="236"/>
    </row>
    <row r="73" spans="1:13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/>
      <c r="K73" s="66"/>
      <c r="L73" s="134"/>
      <c r="M73" s="236"/>
    </row>
    <row r="74" spans="1:13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  <c r="M74" s="236"/>
    </row>
    <row r="75" spans="1:13" x14ac:dyDescent="0.25">
      <c r="A75" s="123">
        <v>2000</v>
      </c>
      <c r="B75" s="123" t="s">
        <v>87</v>
      </c>
      <c r="C75" s="124">
        <f t="shared" si="5"/>
        <v>2600</v>
      </c>
      <c r="D75" s="125">
        <f>SUM(D76,D83,D120,D151,D152)</f>
        <v>2600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1500</v>
      </c>
      <c r="I75" s="125">
        <f t="shared" ref="I75:L75" si="8">SUM(I76,I83,I120,I151,I152)</f>
        <v>1500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3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3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3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/>
      <c r="K78" s="66"/>
      <c r="L78" s="134"/>
      <c r="M78" s="236"/>
    </row>
    <row r="79" spans="1:13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/>
      <c r="K79" s="66"/>
      <c r="L79" s="134"/>
      <c r="M79" s="236"/>
    </row>
    <row r="80" spans="1:13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3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/>
      <c r="K81" s="66"/>
      <c r="L81" s="134"/>
      <c r="M81" s="236"/>
    </row>
    <row r="82" spans="1:13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/>
      <c r="K82" s="66"/>
      <c r="L82" s="134"/>
      <c r="M82" s="236"/>
    </row>
    <row r="83" spans="1:13" x14ac:dyDescent="0.25">
      <c r="A83" s="50">
        <v>2200</v>
      </c>
      <c r="B83" s="127" t="s">
        <v>93</v>
      </c>
      <c r="C83" s="51">
        <f>SUM(D83:G83)</f>
        <v>2600</v>
      </c>
      <c r="D83" s="56">
        <f>SUM(D84,D85,D91,D99,D107,D108,D114,D119)</f>
        <v>2600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1500</v>
      </c>
      <c r="I83" s="56">
        <f>SUM(I84,I85,I91,I99,I107,I108,I114,I119)</f>
        <v>1500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3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  <c r="M84" s="236"/>
    </row>
    <row r="85" spans="1:13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3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  <c r="M86" s="236"/>
    </row>
    <row r="87" spans="1:13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  <c r="M87" s="236"/>
    </row>
    <row r="88" spans="1:13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  <c r="M88" s="236"/>
    </row>
    <row r="89" spans="1:13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  <c r="M89" s="236"/>
    </row>
    <row r="90" spans="1:13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  <c r="M90" s="236"/>
    </row>
    <row r="91" spans="1:13" hidden="1" x14ac:dyDescent="0.25">
      <c r="A91" s="135">
        <v>2230</v>
      </c>
      <c r="B91" s="63" t="s">
        <v>101</v>
      </c>
      <c r="C91" s="64">
        <f t="shared" si="5"/>
        <v>1100</v>
      </c>
      <c r="D91" s="136">
        <f>SUM(D92:D98)</f>
        <v>1100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3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>
        <v>0</v>
      </c>
      <c r="J92" s="66"/>
      <c r="K92" s="66"/>
      <c r="L92" s="134"/>
      <c r="M92" s="236"/>
    </row>
    <row r="93" spans="1:13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/>
      <c r="K93" s="66"/>
      <c r="L93" s="134"/>
      <c r="M93" s="236"/>
    </row>
    <row r="94" spans="1:13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  <c r="M94" s="236"/>
    </row>
    <row r="95" spans="1:13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  <c r="M95" s="236"/>
    </row>
    <row r="96" spans="1:13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>
        <v>0</v>
      </c>
      <c r="J96" s="66"/>
      <c r="K96" s="66"/>
      <c r="L96" s="134"/>
      <c r="M96" s="236"/>
    </row>
    <row r="97" spans="1:13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  <c r="M97" s="236"/>
    </row>
    <row r="98" spans="1:13" hidden="1" x14ac:dyDescent="0.25">
      <c r="A98" s="39">
        <v>2239</v>
      </c>
      <c r="B98" s="63" t="s">
        <v>108</v>
      </c>
      <c r="C98" s="64">
        <f t="shared" si="5"/>
        <v>1100</v>
      </c>
      <c r="D98" s="66">
        <f>1100</f>
        <v>1100</v>
      </c>
      <c r="E98" s="66"/>
      <c r="F98" s="66"/>
      <c r="G98" s="134"/>
      <c r="H98" s="64">
        <f t="shared" si="6"/>
        <v>0</v>
      </c>
      <c r="I98" s="66">
        <v>0</v>
      </c>
      <c r="J98" s="66"/>
      <c r="K98" s="66"/>
      <c r="L98" s="134"/>
      <c r="M98" s="236"/>
    </row>
    <row r="99" spans="1:13" ht="36" x14ac:dyDescent="0.25">
      <c r="A99" s="135">
        <v>2240</v>
      </c>
      <c r="B99" s="63" t="s">
        <v>109</v>
      </c>
      <c r="C99" s="64">
        <f t="shared" si="5"/>
        <v>1500</v>
      </c>
      <c r="D99" s="136">
        <f>SUM(D100:D106)</f>
        <v>1500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1500</v>
      </c>
      <c r="I99" s="136">
        <f>SUM(I100:I106)</f>
        <v>1500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3" x14ac:dyDescent="0.25">
      <c r="A100" s="39">
        <v>2241</v>
      </c>
      <c r="B100" s="63" t="s">
        <v>110</v>
      </c>
      <c r="C100" s="64">
        <f t="shared" si="5"/>
        <v>1500</v>
      </c>
      <c r="D100" s="66">
        <f>1500</f>
        <v>1500</v>
      </c>
      <c r="E100" s="66"/>
      <c r="F100" s="66"/>
      <c r="G100" s="134"/>
      <c r="H100" s="64">
        <f t="shared" si="6"/>
        <v>1500</v>
      </c>
      <c r="I100" s="66">
        <v>1500</v>
      </c>
      <c r="J100" s="66"/>
      <c r="K100" s="66"/>
      <c r="L100" s="134"/>
      <c r="M100" s="236"/>
    </row>
    <row r="101" spans="1:13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/>
      <c r="K101" s="66"/>
      <c r="L101" s="134"/>
      <c r="M101" s="236"/>
    </row>
    <row r="102" spans="1:13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/>
      <c r="K102" s="66"/>
      <c r="L102" s="134"/>
      <c r="M102" s="236"/>
    </row>
    <row r="103" spans="1:13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  <c r="M103" s="236"/>
    </row>
    <row r="104" spans="1:13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  <c r="M104" s="236"/>
    </row>
    <row r="105" spans="1:13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  <c r="M105" s="236"/>
    </row>
    <row r="106" spans="1:13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  <c r="M106" s="236"/>
    </row>
    <row r="107" spans="1:13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  <c r="M107" s="236"/>
    </row>
    <row r="108" spans="1:13" hidden="1" x14ac:dyDescent="0.25">
      <c r="A108" s="135">
        <v>2260</v>
      </c>
      <c r="B108" s="63" t="s">
        <v>118</v>
      </c>
      <c r="C108" s="64">
        <f t="shared" ref="C108:C174" si="9">SUM(D108:G108)</f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3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  <c r="M109" s="236"/>
    </row>
    <row r="110" spans="1:13" hidden="1" x14ac:dyDescent="0.25">
      <c r="A110" s="39">
        <v>2262</v>
      </c>
      <c r="B110" s="63" t="s">
        <v>120</v>
      </c>
      <c r="C110" s="64">
        <f t="shared" si="9"/>
        <v>0</v>
      </c>
      <c r="D110" s="66"/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  <c r="M110" s="236"/>
    </row>
    <row r="111" spans="1:13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  <c r="M111" s="236"/>
    </row>
    <row r="112" spans="1:13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  <c r="M112" s="236"/>
    </row>
    <row r="113" spans="1:13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  <c r="M113" s="236"/>
    </row>
    <row r="114" spans="1:13" hidden="1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3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  <c r="M115" s="236"/>
    </row>
    <row r="116" spans="1:13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  <c r="M116" s="236"/>
    </row>
    <row r="117" spans="1:13" ht="24" hidden="1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0</v>
      </c>
      <c r="I117" s="66">
        <v>0</v>
      </c>
      <c r="J117" s="66"/>
      <c r="K117" s="66"/>
      <c r="L117" s="134"/>
      <c r="M117" s="236"/>
    </row>
    <row r="118" spans="1:13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  <c r="M118" s="236"/>
    </row>
    <row r="119" spans="1:13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  <c r="M119" s="236"/>
    </row>
    <row r="120" spans="1:13" ht="38.25" hidden="1" customHeight="1" x14ac:dyDescent="0.25">
      <c r="A120" s="95">
        <v>2300</v>
      </c>
      <c r="B120" s="75" t="s">
        <v>130</v>
      </c>
      <c r="C120" s="76">
        <f t="shared" si="9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3" ht="24" hidden="1" x14ac:dyDescent="0.25">
      <c r="A121" s="141">
        <v>2310</v>
      </c>
      <c r="B121" s="58" t="s">
        <v>131</v>
      </c>
      <c r="C121" s="59">
        <f t="shared" si="9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3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  <c r="M122" s="236"/>
    </row>
    <row r="123" spans="1:13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/>
      <c r="K123" s="66"/>
      <c r="L123" s="134"/>
      <c r="M123" s="236"/>
    </row>
    <row r="124" spans="1:13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  <c r="M124" s="236"/>
    </row>
    <row r="125" spans="1:13" ht="36" hidden="1" customHeight="1" x14ac:dyDescent="0.25">
      <c r="A125" s="39">
        <v>2314</v>
      </c>
      <c r="B125" s="63" t="s">
        <v>135</v>
      </c>
      <c r="C125" s="64">
        <f t="shared" si="9"/>
        <v>0</v>
      </c>
      <c r="D125" s="66"/>
      <c r="E125" s="66"/>
      <c r="F125" s="66"/>
      <c r="G125" s="134"/>
      <c r="H125" s="64">
        <f t="shared" si="10"/>
        <v>0</v>
      </c>
      <c r="I125" s="66">
        <v>0</v>
      </c>
      <c r="J125" s="66"/>
      <c r="K125" s="66"/>
      <c r="L125" s="134"/>
      <c r="M125" s="236"/>
    </row>
    <row r="126" spans="1:13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3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  <c r="M127" s="236"/>
    </row>
    <row r="128" spans="1:13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/>
      <c r="K128" s="66"/>
      <c r="L128" s="134"/>
      <c r="M128" s="236"/>
    </row>
    <row r="129" spans="1:13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  <c r="M129" s="236"/>
    </row>
    <row r="130" spans="1:13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  <c r="M130" s="236"/>
    </row>
    <row r="131" spans="1:13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3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>
        <v>0</v>
      </c>
      <c r="J132" s="66"/>
      <c r="K132" s="66"/>
      <c r="L132" s="134"/>
      <c r="M132" s="236"/>
    </row>
    <row r="133" spans="1:13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  <c r="M133" s="236"/>
    </row>
    <row r="134" spans="1:13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3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  <c r="M135" s="236"/>
    </row>
    <row r="136" spans="1:13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  <c r="M136" s="236"/>
    </row>
    <row r="137" spans="1:13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/>
      <c r="K137" s="66"/>
      <c r="L137" s="134"/>
      <c r="M137" s="236"/>
    </row>
    <row r="138" spans="1:13" ht="24.75" hidden="1" customHeight="1" x14ac:dyDescent="0.25">
      <c r="A138" s="135">
        <v>2360</v>
      </c>
      <c r="B138" s="63" t="s">
        <v>148</v>
      </c>
      <c r="C138" s="64">
        <f t="shared" si="9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3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/>
      <c r="K139" s="66"/>
      <c r="L139" s="134"/>
      <c r="M139" s="236"/>
    </row>
    <row r="140" spans="1:13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  <c r="M140" s="236"/>
    </row>
    <row r="141" spans="1:13" hidden="1" x14ac:dyDescent="0.25">
      <c r="A141" s="38">
        <v>2363</v>
      </c>
      <c r="B141" s="63" t="s">
        <v>151</v>
      </c>
      <c r="C141" s="64">
        <f t="shared" si="9"/>
        <v>0</v>
      </c>
      <c r="D141" s="66"/>
      <c r="E141" s="66"/>
      <c r="F141" s="66"/>
      <c r="G141" s="134"/>
      <c r="H141" s="64">
        <f t="shared" si="10"/>
        <v>0</v>
      </c>
      <c r="I141" s="66">
        <v>0</v>
      </c>
      <c r="J141" s="66"/>
      <c r="K141" s="66"/>
      <c r="L141" s="134"/>
      <c r="M141" s="236"/>
    </row>
    <row r="142" spans="1:13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  <c r="M142" s="236"/>
    </row>
    <row r="143" spans="1:13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  <c r="M143" s="236"/>
    </row>
    <row r="144" spans="1:13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  <c r="M144" s="236"/>
    </row>
    <row r="145" spans="1:13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  <c r="M145" s="236"/>
    </row>
    <row r="146" spans="1:13" hidden="1" x14ac:dyDescent="0.25">
      <c r="A146" s="130">
        <v>2370</v>
      </c>
      <c r="B146" s="99" t="s">
        <v>156</v>
      </c>
      <c r="C146" s="103">
        <f t="shared" si="9"/>
        <v>0</v>
      </c>
      <c r="D146" s="138"/>
      <c r="E146" s="138"/>
      <c r="F146" s="138"/>
      <c r="G146" s="139"/>
      <c r="H146" s="103">
        <f t="shared" si="10"/>
        <v>0</v>
      </c>
      <c r="I146" s="138">
        <v>0</v>
      </c>
      <c r="J146" s="138"/>
      <c r="K146" s="138"/>
      <c r="L146" s="139"/>
      <c r="M146" s="236"/>
    </row>
    <row r="147" spans="1:13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3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  <c r="M148" s="236"/>
    </row>
    <row r="149" spans="1:13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  <c r="M149" s="236"/>
    </row>
    <row r="150" spans="1:13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  <c r="M150" s="236"/>
    </row>
    <row r="151" spans="1:13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  <c r="M151" s="236"/>
    </row>
    <row r="152" spans="1:13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3" ht="16.5" hidden="1" customHeight="1" x14ac:dyDescent="0.25">
      <c r="A153" s="141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3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  <c r="M154" s="236"/>
    </row>
    <row r="155" spans="1:13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  <c r="M155" s="236"/>
    </row>
    <row r="156" spans="1:13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/>
      <c r="K156" s="66"/>
      <c r="L156" s="134"/>
      <c r="M156" s="236"/>
    </row>
    <row r="157" spans="1:13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  <c r="M157" s="236"/>
    </row>
    <row r="158" spans="1:13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  <c r="M158" s="236"/>
    </row>
    <row r="159" spans="1:13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  <c r="M159" s="236"/>
    </row>
    <row r="160" spans="1:13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3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3" ht="36" hidden="1" x14ac:dyDescent="0.25">
      <c r="A162" s="141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3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  <c r="M163" s="236"/>
    </row>
    <row r="164" spans="1:13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/>
      <c r="K164" s="66"/>
      <c r="L164" s="134"/>
      <c r="M164" s="236"/>
    </row>
    <row r="165" spans="1:13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/>
      <c r="K165" s="66"/>
      <c r="L165" s="134"/>
      <c r="M165" s="236"/>
    </row>
    <row r="166" spans="1:13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3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/>
      <c r="K167" s="66"/>
      <c r="L167" s="134"/>
      <c r="M167" s="236"/>
    </row>
    <row r="168" spans="1:13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/>
      <c r="K168" s="66"/>
      <c r="L168" s="134"/>
      <c r="M168" s="236"/>
    </row>
    <row r="169" spans="1:13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/>
      <c r="K169" s="66"/>
      <c r="L169" s="134"/>
      <c r="M169" s="236"/>
    </row>
    <row r="170" spans="1:13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/>
      <c r="K170" s="160"/>
      <c r="L170" s="162"/>
      <c r="M170" s="236"/>
    </row>
    <row r="171" spans="1:13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3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  <c r="M172" s="236"/>
    </row>
    <row r="173" spans="1:13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  <c r="M173" s="236"/>
    </row>
    <row r="174" spans="1:13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3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3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/>
      <c r="K176" s="61"/>
      <c r="L176" s="133"/>
      <c r="M176" s="236"/>
    </row>
    <row r="177" spans="1:13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/>
      <c r="K177" s="66"/>
      <c r="L177" s="134"/>
      <c r="M177" s="236"/>
    </row>
    <row r="178" spans="1:13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3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3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/>
      <c r="K180" s="66"/>
      <c r="L180" s="134"/>
      <c r="M180" s="236"/>
    </row>
    <row r="181" spans="1:13" s="22" customFormat="1" ht="24" x14ac:dyDescent="0.25">
      <c r="A181" s="169"/>
      <c r="B181" s="18" t="s">
        <v>191</v>
      </c>
      <c r="C181" s="120">
        <f t="shared" si="24"/>
        <v>27498</v>
      </c>
      <c r="D181" s="121">
        <f>SUM(D182,D211,D252,D265)</f>
        <v>27498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30100</v>
      </c>
      <c r="I181" s="121">
        <f t="shared" ref="I181:L181" si="27">SUM(I182,I211,I252,I265)</f>
        <v>30100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3" x14ac:dyDescent="0.25">
      <c r="A182" s="123">
        <v>5000</v>
      </c>
      <c r="B182" s="123" t="s">
        <v>192</v>
      </c>
      <c r="C182" s="124">
        <f t="shared" si="24"/>
        <v>27498</v>
      </c>
      <c r="D182" s="125">
        <f>D183+D187</f>
        <v>27498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30100</v>
      </c>
      <c r="I182" s="125">
        <f>I183+I187</f>
        <v>30100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3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3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/>
      <c r="K184" s="61"/>
      <c r="L184" s="133"/>
      <c r="M184" s="236"/>
    </row>
    <row r="185" spans="1:13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  <c r="M185" s="236"/>
    </row>
    <row r="186" spans="1:13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/>
      <c r="K186" s="66"/>
      <c r="L186" s="134"/>
      <c r="M186" s="236"/>
    </row>
    <row r="187" spans="1:13" ht="22.5" customHeight="1" x14ac:dyDescent="0.25">
      <c r="A187" s="50">
        <v>5200</v>
      </c>
      <c r="B187" s="127" t="s">
        <v>197</v>
      </c>
      <c r="C187" s="51">
        <f t="shared" si="24"/>
        <v>27498</v>
      </c>
      <c r="D187" s="56">
        <f>D188+D198+D199+D206+D207+D208+D210</f>
        <v>27498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30100</v>
      </c>
      <c r="I187" s="56">
        <f>I188+I198+I199+I206+I207+I208+I210</f>
        <v>30100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3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3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/>
      <c r="K189" s="61"/>
      <c r="L189" s="133"/>
      <c r="M189" s="236"/>
    </row>
    <row r="190" spans="1:13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/>
      <c r="K190" s="66"/>
      <c r="L190" s="134"/>
      <c r="M190" s="236"/>
    </row>
    <row r="191" spans="1:13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/>
      <c r="K191" s="66"/>
      <c r="L191" s="134"/>
      <c r="M191" s="236"/>
    </row>
    <row r="192" spans="1:13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/>
      <c r="K192" s="66"/>
      <c r="L192" s="134"/>
      <c r="M192" s="236"/>
    </row>
    <row r="193" spans="1:13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  <c r="M193" s="236"/>
    </row>
    <row r="194" spans="1:13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/>
      <c r="K194" s="66"/>
      <c r="L194" s="134"/>
      <c r="M194" s="236"/>
    </row>
    <row r="195" spans="1:13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/>
      <c r="K195" s="66"/>
      <c r="L195" s="134"/>
      <c r="M195" s="236"/>
    </row>
    <row r="196" spans="1:13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/>
      <c r="K196" s="66"/>
      <c r="L196" s="134"/>
      <c r="M196" s="236"/>
    </row>
    <row r="197" spans="1:13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/>
      <c r="K197" s="66"/>
      <c r="L197" s="134"/>
      <c r="M197" s="236"/>
    </row>
    <row r="198" spans="1:13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/>
      <c r="K198" s="66"/>
      <c r="L198" s="134"/>
      <c r="M198" s="236"/>
    </row>
    <row r="199" spans="1:13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3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/>
      <c r="K200" s="66"/>
      <c r="L200" s="134"/>
      <c r="M200" s="236"/>
    </row>
    <row r="201" spans="1:13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/>
      <c r="K201" s="66"/>
      <c r="L201" s="134"/>
      <c r="M201" s="236"/>
    </row>
    <row r="202" spans="1:13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/>
      <c r="K202" s="66"/>
      <c r="L202" s="134"/>
      <c r="M202" s="236"/>
    </row>
    <row r="203" spans="1:13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/>
      <c r="K203" s="66"/>
      <c r="L203" s="134"/>
      <c r="M203" s="236"/>
    </row>
    <row r="204" spans="1:13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/>
      <c r="K204" s="66"/>
      <c r="L204" s="134"/>
      <c r="M204" s="236"/>
    </row>
    <row r="205" spans="1:13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>
        <v>0</v>
      </c>
      <c r="J205" s="66"/>
      <c r="K205" s="66"/>
      <c r="L205" s="134"/>
      <c r="M205" s="236"/>
    </row>
    <row r="206" spans="1:13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>
        <v>0</v>
      </c>
      <c r="J206" s="66"/>
      <c r="K206" s="66"/>
      <c r="L206" s="134"/>
      <c r="M206" s="236"/>
    </row>
    <row r="207" spans="1:13" x14ac:dyDescent="0.25">
      <c r="A207" s="135">
        <v>5250</v>
      </c>
      <c r="B207" s="63" t="s">
        <v>217</v>
      </c>
      <c r="C207" s="172">
        <f t="shared" si="24"/>
        <v>27498</v>
      </c>
      <c r="D207" s="66">
        <f>16491+11007</f>
        <v>27498</v>
      </c>
      <c r="E207" s="66"/>
      <c r="F207" s="66"/>
      <c r="G207" s="134"/>
      <c r="H207" s="64">
        <f t="shared" si="25"/>
        <v>30100</v>
      </c>
      <c r="I207" s="66">
        <v>30100</v>
      </c>
      <c r="J207" s="66"/>
      <c r="K207" s="66"/>
      <c r="L207" s="134"/>
      <c r="M207" s="236"/>
    </row>
    <row r="208" spans="1:13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3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/>
      <c r="K209" s="66"/>
      <c r="L209" s="134"/>
      <c r="M209" s="236"/>
    </row>
    <row r="210" spans="1:13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/>
      <c r="K210" s="138"/>
      <c r="L210" s="139"/>
      <c r="M210" s="236"/>
    </row>
    <row r="211" spans="1:13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3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3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/>
      <c r="K213" s="61"/>
      <c r="L213" s="133"/>
      <c r="M213" s="236"/>
    </row>
    <row r="214" spans="1:13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3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/>
      <c r="K215" s="61"/>
      <c r="L215" s="133"/>
      <c r="M215" s="236"/>
    </row>
    <row r="216" spans="1:13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3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  <c r="M217" s="236"/>
    </row>
    <row r="218" spans="1:13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/>
      <c r="K218" s="66"/>
      <c r="L218" s="134"/>
      <c r="M218" s="236"/>
    </row>
    <row r="219" spans="1:13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3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/>
      <c r="K220" s="66"/>
      <c r="L220" s="134"/>
      <c r="M220" s="236"/>
    </row>
    <row r="221" spans="1:13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/>
      <c r="K221" s="66"/>
      <c r="L221" s="134"/>
      <c r="M221" s="236"/>
    </row>
    <row r="222" spans="1:13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/>
      <c r="K222" s="66"/>
      <c r="L222" s="134"/>
      <c r="M222" s="236"/>
    </row>
    <row r="223" spans="1:13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/>
      <c r="K223" s="66"/>
      <c r="L223" s="134"/>
      <c r="M223" s="236"/>
    </row>
    <row r="224" spans="1:13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/>
      <c r="K224" s="66"/>
      <c r="L224" s="134"/>
      <c r="M224" s="236"/>
    </row>
    <row r="225" spans="1:13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/>
      <c r="K225" s="66"/>
      <c r="L225" s="134"/>
      <c r="M225" s="236"/>
    </row>
    <row r="226" spans="1:13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/>
      <c r="K226" s="66"/>
      <c r="L226" s="134"/>
      <c r="M226" s="236"/>
    </row>
    <row r="227" spans="1:13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3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/>
      <c r="K228" s="66"/>
      <c r="L228" s="134"/>
      <c r="M228" s="236"/>
    </row>
    <row r="229" spans="1:13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/>
      <c r="K229" s="66"/>
      <c r="L229" s="134"/>
      <c r="M229" s="236"/>
    </row>
    <row r="230" spans="1:13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/>
      <c r="K230" s="66"/>
      <c r="L230" s="134"/>
      <c r="M230" s="236"/>
    </row>
    <row r="231" spans="1:13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/>
      <c r="K231" s="66"/>
      <c r="L231" s="134"/>
      <c r="M231" s="236"/>
    </row>
    <row r="232" spans="1:13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3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3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/>
      <c r="K234" s="66"/>
      <c r="L234" s="134"/>
      <c r="M234" s="236"/>
    </row>
    <row r="235" spans="1:13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/>
      <c r="K235" s="66"/>
      <c r="L235" s="134"/>
      <c r="M235" s="236"/>
    </row>
    <row r="236" spans="1:13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/>
      <c r="K236" s="66"/>
      <c r="L236" s="134"/>
      <c r="M236" s="236"/>
    </row>
    <row r="237" spans="1:13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/>
      <c r="K237" s="61"/>
      <c r="L237" s="133"/>
      <c r="M237" s="236"/>
    </row>
    <row r="238" spans="1:13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  <c r="M238" s="236"/>
    </row>
    <row r="239" spans="1:13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/>
      <c r="K239" s="66"/>
      <c r="L239" s="134"/>
      <c r="M239" s="236"/>
    </row>
    <row r="240" spans="1:13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/>
      <c r="K242" s="66"/>
      <c r="L242" s="134"/>
      <c r="M242" s="236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/>
      <c r="K243" s="66"/>
      <c r="L243" s="134"/>
      <c r="M243" s="236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/>
      <c r="K244" s="66"/>
      <c r="L244" s="134"/>
      <c r="M244" s="236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/>
      <c r="K246" s="66"/>
      <c r="L246" s="134"/>
      <c r="M246" s="236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>
        <v>0</v>
      </c>
      <c r="J247" s="66"/>
      <c r="K247" s="66"/>
      <c r="L247" s="134"/>
      <c r="M247" s="236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  <c r="M248" s="236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23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/>
      <c r="K251" s="66"/>
      <c r="L251" s="134"/>
      <c r="M251" s="23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/>
      <c r="K254" s="61"/>
      <c r="L254" s="133"/>
      <c r="M254" s="236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  <c r="M255" s="237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/>
      <c r="K256" s="66"/>
      <c r="L256" s="134"/>
      <c r="M256" s="236"/>
    </row>
    <row r="257" spans="1:13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3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/>
      <c r="K258" s="66"/>
      <c r="L258" s="134"/>
      <c r="M258" s="236"/>
    </row>
    <row r="259" spans="1:13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/>
      <c r="K259" s="66"/>
      <c r="L259" s="134"/>
      <c r="M259" s="236"/>
    </row>
    <row r="260" spans="1:13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/>
      <c r="K260" s="66"/>
      <c r="L260" s="134"/>
      <c r="M260" s="236"/>
    </row>
    <row r="261" spans="1:13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>
        <v>0</v>
      </c>
      <c r="J261" s="66"/>
      <c r="K261" s="66"/>
      <c r="L261" s="134"/>
      <c r="M261" s="236"/>
    </row>
    <row r="262" spans="1:13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/>
      <c r="K262" s="66"/>
      <c r="L262" s="134"/>
      <c r="M262" s="236"/>
    </row>
    <row r="263" spans="1:13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3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/>
      <c r="K264" s="72"/>
      <c r="L264" s="194"/>
      <c r="M264" s="236"/>
    </row>
    <row r="265" spans="1:13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3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3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3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/>
      <c r="K268" s="138"/>
      <c r="L268" s="139"/>
      <c r="M268" s="236"/>
    </row>
    <row r="269" spans="1:13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3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/>
      <c r="K270" s="66"/>
      <c r="L270" s="134"/>
      <c r="M270" s="236"/>
    </row>
    <row r="271" spans="1:13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/>
      <c r="K271" s="61"/>
      <c r="L271" s="133"/>
      <c r="M271" s="236"/>
    </row>
    <row r="272" spans="1:13" ht="12.75" thickBot="1" x14ac:dyDescent="0.3">
      <c r="A272" s="205"/>
      <c r="B272" s="205" t="s">
        <v>283</v>
      </c>
      <c r="C272" s="206">
        <f>SUM(C269,C252,C211,C182,C174,C160,C75,C53)</f>
        <v>30098</v>
      </c>
      <c r="D272" s="206">
        <f>SUM(D269,D252,D211,D182,D174,D160,D75,D53,)</f>
        <v>30098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31600</v>
      </c>
      <c r="I272" s="206">
        <f t="shared" si="57"/>
        <v>31600</v>
      </c>
      <c r="J272" s="206">
        <f t="shared" si="57"/>
        <v>0</v>
      </c>
      <c r="K272" s="206">
        <f t="shared" si="57"/>
        <v>0</v>
      </c>
      <c r="L272" s="207">
        <f t="shared" si="57"/>
        <v>0</v>
      </c>
    </row>
    <row r="273" spans="1:13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3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3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3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3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/>
      <c r="K277" s="72"/>
      <c r="L277" s="194"/>
      <c r="M277" s="236"/>
    </row>
    <row r="278" spans="1:13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/>
      <c r="K278" s="66"/>
      <c r="L278" s="134"/>
      <c r="M278" s="236"/>
    </row>
    <row r="279" spans="1:13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/>
      <c r="K279" s="66"/>
      <c r="L279" s="134"/>
      <c r="M279" s="236"/>
    </row>
    <row r="280" spans="1:13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/>
      <c r="K280" s="66"/>
      <c r="L280" s="134"/>
      <c r="M280" s="236"/>
    </row>
    <row r="281" spans="1:13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/>
      <c r="K281" s="66"/>
      <c r="L281" s="134"/>
      <c r="M281" s="236"/>
    </row>
    <row r="282" spans="1:13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/>
      <c r="K282" s="160"/>
      <c r="L282" s="162"/>
      <c r="M282" s="236"/>
    </row>
    <row r="283" spans="1:13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  <c r="M283" s="238"/>
    </row>
    <row r="284" spans="1:13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  <c r="M284" s="238"/>
    </row>
    <row r="285" spans="1:13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3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3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3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kIYfkR+FUfiupjbX7vP9Az+cFm+NTUPfWO9F/NTRSIOUYZZNkApgsQf/QZTd6gCD/XP+g6wAQ+22imDvVg+02g==" saltValue="D73ANWoyeQwvACNG8j4nEQ==" spinCount="100000" sheet="1" objects="1" scenarios="1"/>
  <autoFilter ref="A18:M284">
    <filterColumn colId="7">
      <filters>
        <filter val="1 500"/>
        <filter val="30 100"/>
        <filter val="31 6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N2" sqref="N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406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409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.75" customHeight="1" x14ac:dyDescent="0.25">
      <c r="A7" s="4" t="s">
        <v>10</v>
      </c>
      <c r="B7" s="5"/>
      <c r="C7" s="330" t="s">
        <v>410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411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35538</v>
      </c>
      <c r="D20" s="26">
        <f>SUM(D21,D24,D25,D41,D43)</f>
        <v>35538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33619</v>
      </c>
      <c r="I20" s="26">
        <f>SUM(I21,I24,I25,I41,I43)</f>
        <v>33619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31646</v>
      </c>
      <c r="D21" s="31">
        <f>SUM(D22:D23)</f>
        <v>31646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31646</v>
      </c>
      <c r="I21" s="31">
        <f>SUM(I22:I23)</f>
        <v>31646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31646</v>
      </c>
      <c r="D23" s="41">
        <v>31646</v>
      </c>
      <c r="E23" s="41"/>
      <c r="F23" s="41"/>
      <c r="G23" s="42"/>
      <c r="H23" s="40">
        <f t="shared" si="1"/>
        <v>31646</v>
      </c>
      <c r="I23" s="41">
        <v>31646</v>
      </c>
      <c r="J23" s="41"/>
      <c r="K23" s="41"/>
      <c r="L23" s="43"/>
    </row>
    <row r="24" spans="1:12" s="22" customFormat="1" ht="24.75" hidden="1" thickBot="1" x14ac:dyDescent="0.3">
      <c r="A24" s="44">
        <v>19300</v>
      </c>
      <c r="B24" s="44" t="s">
        <v>36</v>
      </c>
      <c r="C24" s="45">
        <f t="shared" si="0"/>
        <v>0</v>
      </c>
      <c r="D24" s="46"/>
      <c r="E24" s="46"/>
      <c r="F24" s="47" t="s">
        <v>37</v>
      </c>
      <c r="G24" s="48" t="s">
        <v>37</v>
      </c>
      <c r="H24" s="45">
        <f t="shared" si="1"/>
        <v>0</v>
      </c>
      <c r="I24" s="46"/>
      <c r="J24" s="46"/>
      <c r="K24" s="47" t="s">
        <v>37</v>
      </c>
      <c r="L24" s="48" t="s">
        <v>37</v>
      </c>
    </row>
    <row r="25" spans="1:12" s="22" customFormat="1" ht="24" x14ac:dyDescent="0.25">
      <c r="A25" s="49">
        <v>18630</v>
      </c>
      <c r="B25" s="50" t="s">
        <v>38</v>
      </c>
      <c r="C25" s="51">
        <f>SUM(D25:G25)</f>
        <v>3892</v>
      </c>
      <c r="D25" s="52">
        <v>3892</v>
      </c>
      <c r="E25" s="53" t="s">
        <v>37</v>
      </c>
      <c r="F25" s="53" t="s">
        <v>37</v>
      </c>
      <c r="G25" s="54" t="s">
        <v>37</v>
      </c>
      <c r="H25" s="51">
        <f>SUM(I25:L25)</f>
        <v>1973</v>
      </c>
      <c r="I25" s="55">
        <v>1973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35538</v>
      </c>
      <c r="D50" s="112">
        <f>SUM(D51,D269)</f>
        <v>35538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33619</v>
      </c>
      <c r="I50" s="112">
        <f>SUM(I51,I269)</f>
        <v>33619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35538</v>
      </c>
      <c r="D51" s="117">
        <f>SUM(D52,D181)</f>
        <v>35538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33619</v>
      </c>
      <c r="I51" s="117">
        <f>SUM(I52,I181)</f>
        <v>33619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13467</v>
      </c>
      <c r="D52" s="121">
        <f>SUM(D53,D75,D160,D174)</f>
        <v>13467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11548</v>
      </c>
      <c r="I52" s="121">
        <f>SUM(I53,I75,I160,I174)</f>
        <v>11548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13467</v>
      </c>
      <c r="D75" s="125">
        <f>SUM(D76,D83,D120,D151,D152)</f>
        <v>13467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11548</v>
      </c>
      <c r="I75" s="125">
        <f t="shared" ref="I75:L75" si="8">SUM(I76,I83,I120,I151,I152)</f>
        <v>11548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>
        <v>0</v>
      </c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11556</v>
      </c>
      <c r="D83" s="56">
        <f>SUM(D84,D85,D91,D99,D107,D108,D114,D119)</f>
        <v>11556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10156</v>
      </c>
      <c r="I83" s="56">
        <f>SUM(I84,I85,I91,I99,I107,I108,I114,I119)</f>
        <v>10156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10156</v>
      </c>
      <c r="D91" s="136">
        <f>SUM(D92:D98)</f>
        <v>10156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10156</v>
      </c>
      <c r="I91" s="136">
        <f>SUM(I92:I98)</f>
        <v>10156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x14ac:dyDescent="0.25">
      <c r="A96" s="39">
        <v>2235</v>
      </c>
      <c r="B96" s="63" t="s">
        <v>106</v>
      </c>
      <c r="C96" s="64">
        <f t="shared" si="5"/>
        <v>10156</v>
      </c>
      <c r="D96" s="66">
        <v>10156</v>
      </c>
      <c r="E96" s="66"/>
      <c r="F96" s="66"/>
      <c r="G96" s="134"/>
      <c r="H96" s="64">
        <f t="shared" si="6"/>
        <v>10156</v>
      </c>
      <c r="I96" s="66">
        <v>10156</v>
      </c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1400</v>
      </c>
      <c r="D108" s="136">
        <f>SUM(D109:D113)</f>
        <v>1400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1400</v>
      </c>
      <c r="D110" s="66">
        <v>1400</v>
      </c>
      <c r="E110" s="66"/>
      <c r="F110" s="66"/>
      <c r="G110" s="134"/>
      <c r="H110" s="64">
        <f t="shared" si="9"/>
        <v>0</v>
      </c>
      <c r="I110" s="66">
        <v>0</v>
      </c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>
        <v>0</v>
      </c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1911</v>
      </c>
      <c r="D120" s="149">
        <f>SUM(D121,D126,D130,D131,D134,D138,D146,D147,D150)</f>
        <v>1911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1392</v>
      </c>
      <c r="I120" s="149">
        <f>SUM(I121,I126,I130,I131,I134,I138,I146,I147,I150)</f>
        <v>1392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1911</v>
      </c>
      <c r="D121" s="142">
        <f>SUM(D122:D125)</f>
        <v>1911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1392</v>
      </c>
      <c r="I121" s="142">
        <f t="shared" si="11"/>
        <v>1392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500</v>
      </c>
      <c r="D122" s="66">
        <v>500</v>
      </c>
      <c r="E122" s="66"/>
      <c r="F122" s="66"/>
      <c r="G122" s="134"/>
      <c r="H122" s="64">
        <f t="shared" si="9"/>
        <v>500</v>
      </c>
      <c r="I122" s="66">
        <v>500</v>
      </c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8.5" customHeight="1" x14ac:dyDescent="0.25">
      <c r="A125" s="39">
        <v>2314</v>
      </c>
      <c r="B125" s="63" t="s">
        <v>135</v>
      </c>
      <c r="C125" s="64">
        <f t="shared" si="10"/>
        <v>1411</v>
      </c>
      <c r="D125" s="66">
        <v>1411</v>
      </c>
      <c r="E125" s="66"/>
      <c r="F125" s="66"/>
      <c r="G125" s="134"/>
      <c r="H125" s="64">
        <f t="shared" si="9"/>
        <v>892</v>
      </c>
      <c r="I125" s="66">
        <v>892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22071</v>
      </c>
      <c r="D181" s="121">
        <f>SUM(D182,D211,D252,D265)</f>
        <v>22071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22071</v>
      </c>
      <c r="I181" s="121">
        <f t="shared" ref="I181:L181" si="26">SUM(I182,I211,I252,I265)</f>
        <v>22071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2500</v>
      </c>
      <c r="D182" s="125">
        <f>D183+D187</f>
        <v>2500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2500</v>
      </c>
      <c r="I182" s="125">
        <f>I183+I187</f>
        <v>2500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2500</v>
      </c>
      <c r="D187" s="56">
        <f>D188+D198+D199+D206+D207+D208+D210</f>
        <v>2500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2500</v>
      </c>
      <c r="I187" s="56">
        <f>I188+I198+I199+I206+I207+I208+I210</f>
        <v>2500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2500</v>
      </c>
      <c r="D199" s="136">
        <f>SUM(D200:D205)</f>
        <v>2500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2500</v>
      </c>
      <c r="I199" s="136">
        <f>SUM(I200:I205)</f>
        <v>2500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2500</v>
      </c>
      <c r="D204" s="66">
        <v>2500</v>
      </c>
      <c r="E204" s="66"/>
      <c r="F204" s="66"/>
      <c r="G204" s="134"/>
      <c r="H204" s="64">
        <f t="shared" si="25"/>
        <v>2500</v>
      </c>
      <c r="I204" s="66">
        <v>2500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x14ac:dyDescent="0.25">
      <c r="A252" s="189">
        <v>7000</v>
      </c>
      <c r="B252" s="189" t="s">
        <v>262</v>
      </c>
      <c r="C252" s="190">
        <f>SUM(D252:G252)</f>
        <v>19571</v>
      </c>
      <c r="D252" s="191">
        <f>SUM(D253,D263)</f>
        <v>19571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19571</v>
      </c>
      <c r="I252" s="191">
        <f>SUM(I253,I263)</f>
        <v>19571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x14ac:dyDescent="0.25">
      <c r="A253" s="50">
        <v>7200</v>
      </c>
      <c r="B253" s="127" t="s">
        <v>263</v>
      </c>
      <c r="C253" s="155">
        <f t="shared" si="40"/>
        <v>19571</v>
      </c>
      <c r="D253" s="56">
        <f>SUM(D254,D255,D256,D257,D261,D262)</f>
        <v>19571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19571</v>
      </c>
      <c r="I253" s="56">
        <f t="shared" ref="I253:L253" si="47">SUM(I254,I255,I256,I257,I261,I262)</f>
        <v>19571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x14ac:dyDescent="0.25">
      <c r="A256" s="135">
        <v>7230</v>
      </c>
      <c r="B256" s="63" t="s">
        <v>36</v>
      </c>
      <c r="C256" s="172">
        <f t="shared" si="40"/>
        <v>19571</v>
      </c>
      <c r="D256" s="66">
        <v>19571</v>
      </c>
      <c r="E256" s="66"/>
      <c r="F256" s="66"/>
      <c r="G256" s="134"/>
      <c r="H256" s="64">
        <f t="shared" si="41"/>
        <v>19571</v>
      </c>
      <c r="I256" s="66">
        <v>19571</v>
      </c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35538</v>
      </c>
      <c r="D272" s="206">
        <f>SUM(D269,D252,D211,D182,D174,D160,D75,D53,)</f>
        <v>35538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33619</v>
      </c>
      <c r="I272" s="206">
        <f t="shared" si="56"/>
        <v>33619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-31646</v>
      </c>
      <c r="D273" s="210">
        <f>SUM(D24,D25,D41)-D51</f>
        <v>-31646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-31646</v>
      </c>
      <c r="I273" s="210">
        <f>SUM(I24,I25,I41)-I51</f>
        <v>-31646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31646</v>
      </c>
      <c r="D274" s="213">
        <f t="shared" si="57"/>
        <v>31646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31646</v>
      </c>
      <c r="I274" s="213">
        <f t="shared" si="57"/>
        <v>31646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31646</v>
      </c>
      <c r="D275" s="112">
        <f t="shared" si="58"/>
        <v>31646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31646</v>
      </c>
      <c r="I275" s="112">
        <f t="shared" si="58"/>
        <v>31646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w22aOuCYaOaS/Bw7YOu/5FGopWk+cGd/wgLkr7gf+Iq3Z8RO/ECe1ndvZJePkgFMN+Bhvcakt3TJSHWLYj5TyA==" saltValue="napbqWLqgOl7+r12j0yJ0A==" spinCount="100000" sheet="1" objects="1" scenarios="1"/>
  <autoFilter ref="A18:L284">
    <filterColumn colId="7">
      <filters>
        <filter val="1 392"/>
        <filter val="1 973"/>
        <filter val="10 156"/>
        <filter val="11 548"/>
        <filter val="19 571"/>
        <filter val="2 500"/>
        <filter val="22 071"/>
        <filter val="31 646"/>
        <filter val="-31 646"/>
        <filter val="33 619"/>
        <filter val="500"/>
        <filter val="89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13" sqref="N13:O13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412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409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" customHeight="1" x14ac:dyDescent="0.25">
      <c r="A7" s="4" t="s">
        <v>10</v>
      </c>
      <c r="B7" s="5"/>
      <c r="C7" s="330" t="s">
        <v>413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414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233820</v>
      </c>
      <c r="D20" s="26">
        <f>SUM(D21,D24,D25,D41,D43)</f>
        <v>233820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233820</v>
      </c>
      <c r="I20" s="26">
        <f>SUM(I21,I24,I25,I41,I43)</f>
        <v>233820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25520</v>
      </c>
      <c r="D21" s="31">
        <f>SUM(D22:D23)</f>
        <v>25520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25520</v>
      </c>
      <c r="I21" s="31">
        <f>SUM(I22:I23)</f>
        <v>25520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25520</v>
      </c>
      <c r="D23" s="41">
        <v>25520</v>
      </c>
      <c r="E23" s="41"/>
      <c r="F23" s="41"/>
      <c r="G23" s="42"/>
      <c r="H23" s="40">
        <f t="shared" si="1"/>
        <v>25520</v>
      </c>
      <c r="I23" s="41">
        <v>25520</v>
      </c>
      <c r="J23" s="41"/>
      <c r="K23" s="41"/>
      <c r="L23" s="43"/>
    </row>
    <row r="24" spans="1:12" s="22" customFormat="1" ht="24.75" hidden="1" thickBot="1" x14ac:dyDescent="0.3">
      <c r="A24" s="44">
        <v>19300</v>
      </c>
      <c r="B24" s="44" t="s">
        <v>36</v>
      </c>
      <c r="C24" s="45">
        <f t="shared" si="0"/>
        <v>0</v>
      </c>
      <c r="D24" s="46"/>
      <c r="E24" s="46"/>
      <c r="F24" s="47" t="s">
        <v>37</v>
      </c>
      <c r="G24" s="48" t="s">
        <v>37</v>
      </c>
      <c r="H24" s="45">
        <f t="shared" si="1"/>
        <v>0</v>
      </c>
      <c r="I24" s="46"/>
      <c r="J24" s="46"/>
      <c r="K24" s="47" t="s">
        <v>37</v>
      </c>
      <c r="L24" s="48" t="s">
        <v>37</v>
      </c>
    </row>
    <row r="25" spans="1:12" s="22" customFormat="1" ht="24" x14ac:dyDescent="0.25">
      <c r="A25" s="49">
        <v>18630</v>
      </c>
      <c r="B25" s="50" t="s">
        <v>38</v>
      </c>
      <c r="C25" s="51">
        <f>SUM(D25:G25)</f>
        <v>208300</v>
      </c>
      <c r="D25" s="52">
        <v>208300</v>
      </c>
      <c r="E25" s="53" t="s">
        <v>37</v>
      </c>
      <c r="F25" s="53" t="s">
        <v>37</v>
      </c>
      <c r="G25" s="54" t="s">
        <v>37</v>
      </c>
      <c r="H25" s="51">
        <f>SUM(I25:L25)</f>
        <v>208300</v>
      </c>
      <c r="I25" s="55">
        <v>208300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233820</v>
      </c>
      <c r="D50" s="112">
        <f>SUM(D51,D269)</f>
        <v>233820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233820</v>
      </c>
      <c r="I50" s="112">
        <f>SUM(I51,I269)</f>
        <v>233820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220438</v>
      </c>
      <c r="D51" s="117">
        <f>SUM(D52,D181)</f>
        <v>220438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220438</v>
      </c>
      <c r="I51" s="117">
        <f>SUM(I52,I181)</f>
        <v>220438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220438</v>
      </c>
      <c r="D52" s="121">
        <f>SUM(D53,D75,D160,D174)</f>
        <v>220438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220438</v>
      </c>
      <c r="I52" s="121">
        <f>SUM(I53,I75,I160,I174)</f>
        <v>220438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191433</v>
      </c>
      <c r="D53" s="125">
        <f>SUM(D54,D67)</f>
        <v>191433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191173</v>
      </c>
      <c r="I53" s="125">
        <f>SUM(I54,I67)</f>
        <v>191173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152269</v>
      </c>
      <c r="D54" s="56">
        <f>SUM(D55,D58,D66)</f>
        <v>152269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152059</v>
      </c>
      <c r="I54" s="56">
        <f>SUM(I55,I58,I66)</f>
        <v>152059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17700</v>
      </c>
      <c r="D58" s="136">
        <f>SUM(D59:D65)</f>
        <v>17700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17490</v>
      </c>
      <c r="I58" s="136">
        <f>SUM(I59:I65)</f>
        <v>17490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17700</v>
      </c>
      <c r="D63" s="66">
        <v>17700</v>
      </c>
      <c r="E63" s="66"/>
      <c r="F63" s="66"/>
      <c r="G63" s="134"/>
      <c r="H63" s="64">
        <f t="shared" si="6"/>
        <v>17490</v>
      </c>
      <c r="I63" s="66">
        <v>17490</v>
      </c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134569</v>
      </c>
      <c r="D66" s="138">
        <v>134569</v>
      </c>
      <c r="E66" s="138"/>
      <c r="F66" s="138"/>
      <c r="G66" s="139"/>
      <c r="H66" s="103">
        <f t="shared" si="6"/>
        <v>134569</v>
      </c>
      <c r="I66" s="138">
        <v>134569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39164</v>
      </c>
      <c r="D67" s="56">
        <f>SUM(D68:D69)</f>
        <v>39164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39114</v>
      </c>
      <c r="I67" s="56">
        <f>SUM(I68:I69)</f>
        <v>39114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37164</v>
      </c>
      <c r="D68" s="61">
        <v>37164</v>
      </c>
      <c r="E68" s="61"/>
      <c r="F68" s="61"/>
      <c r="G68" s="133"/>
      <c r="H68" s="59">
        <f t="shared" si="6"/>
        <v>37114</v>
      </c>
      <c r="I68" s="61">
        <v>37114</v>
      </c>
      <c r="J68" s="61"/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2000</v>
      </c>
      <c r="D69" s="136">
        <f>SUM(D70:D74)</f>
        <v>2000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2000</v>
      </c>
      <c r="I69" s="136">
        <f>SUM(I70:I74)</f>
        <v>2000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2000</v>
      </c>
      <c r="D70" s="66">
        <v>2000</v>
      </c>
      <c r="E70" s="66"/>
      <c r="F70" s="66"/>
      <c r="G70" s="134"/>
      <c r="H70" s="64">
        <f t="shared" si="6"/>
        <v>2000</v>
      </c>
      <c r="I70" s="66">
        <v>2000</v>
      </c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29005</v>
      </c>
      <c r="D75" s="125">
        <f>SUM(D76,D83,D120,D151,D152)</f>
        <v>29005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29265</v>
      </c>
      <c r="I75" s="125">
        <f t="shared" ref="I75:L75" si="8">SUM(I76,I83,I120,I151,I152)</f>
        <v>29265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23819</v>
      </c>
      <c r="D83" s="56">
        <f>SUM(D84,D85,D91,D99,D107,D108,D114,D119)</f>
        <v>23819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24079</v>
      </c>
      <c r="I83" s="56">
        <f>SUM(I84,I85,I91,I99,I107,I108,I114,I119)</f>
        <v>24079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23819</v>
      </c>
      <c r="D91" s="136">
        <f>SUM(D92:D98)</f>
        <v>23819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23819</v>
      </c>
      <c r="I91" s="136">
        <f>SUM(I92:I98)</f>
        <v>23819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x14ac:dyDescent="0.25">
      <c r="A96" s="39">
        <v>2235</v>
      </c>
      <c r="B96" s="63" t="s">
        <v>106</v>
      </c>
      <c r="C96" s="64">
        <f t="shared" si="5"/>
        <v>23819</v>
      </c>
      <c r="D96" s="66">
        <v>23819</v>
      </c>
      <c r="E96" s="66"/>
      <c r="F96" s="66"/>
      <c r="G96" s="134"/>
      <c r="H96" s="64">
        <f t="shared" si="6"/>
        <v>23819</v>
      </c>
      <c r="I96" s="66">
        <f>15749+8070</f>
        <v>23819</v>
      </c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260</v>
      </c>
      <c r="I114" s="136">
        <f>SUM(I115:I118)</f>
        <v>260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260</v>
      </c>
      <c r="I117" s="66">
        <v>260</v>
      </c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5186</v>
      </c>
      <c r="D120" s="149">
        <f>SUM(D121,D126,D130,D131,D134,D138,D146,D147,D150)</f>
        <v>5186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5186</v>
      </c>
      <c r="I120" s="149">
        <f>SUM(I121,I126,I130,I131,I134,I138,I146,I147,I150)</f>
        <v>5186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5186</v>
      </c>
      <c r="D146" s="138">
        <v>5186</v>
      </c>
      <c r="E146" s="138"/>
      <c r="F146" s="138"/>
      <c r="G146" s="139"/>
      <c r="H146" s="103">
        <f t="shared" si="9"/>
        <v>5186</v>
      </c>
      <c r="I146" s="138">
        <v>5186</v>
      </c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13382</v>
      </c>
      <c r="D269" s="136">
        <f>SUM(D270:D271)</f>
        <v>13382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13382</v>
      </c>
      <c r="I269" s="136">
        <f>SUM(I270:I271)</f>
        <v>13382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x14ac:dyDescent="0.25">
      <c r="A270" s="146" t="s">
        <v>279</v>
      </c>
      <c r="B270" s="39" t="s">
        <v>280</v>
      </c>
      <c r="C270" s="172">
        <f t="shared" si="40"/>
        <v>13382</v>
      </c>
      <c r="D270" s="66">
        <v>13382</v>
      </c>
      <c r="E270" s="66"/>
      <c r="F270" s="66"/>
      <c r="G270" s="134"/>
      <c r="H270" s="64">
        <f t="shared" si="41"/>
        <v>13382</v>
      </c>
      <c r="I270" s="66">
        <v>13382</v>
      </c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233820</v>
      </c>
      <c r="D272" s="206">
        <f>SUM(D269,D252,D211,D182,D174,D160,D75,D53,)</f>
        <v>233820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233820</v>
      </c>
      <c r="I272" s="206">
        <f t="shared" si="56"/>
        <v>233820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-12138</v>
      </c>
      <c r="D273" s="210">
        <f>SUM(D24,D25,D41)-D51</f>
        <v>-12138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-12138</v>
      </c>
      <c r="I273" s="210">
        <f>SUM(I24,I25,I41)-I51</f>
        <v>-12138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12138</v>
      </c>
      <c r="D274" s="213">
        <f t="shared" si="57"/>
        <v>12138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12138</v>
      </c>
      <c r="I274" s="213">
        <f t="shared" si="57"/>
        <v>12138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12138</v>
      </c>
      <c r="D275" s="112">
        <f t="shared" si="58"/>
        <v>12138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12138</v>
      </c>
      <c r="I275" s="112">
        <f t="shared" si="58"/>
        <v>12138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N48p+nHJo86KrjJpConbykNN9bRSF4qaqHmhUK9PWlofIOx7IYkaCBG+lIz7EC+VJ7MHzCmczET9vAZIYttDgg==" saltValue="0X31BK8FeKy/GuoVGT/o6g==" spinCount="100000" sheet="1" objects="1" scenarios="1"/>
  <autoFilter ref="A18:L284">
    <filterColumn colId="7">
      <filters>
        <filter val="12 138"/>
        <filter val="-12 138"/>
        <filter val="13 382"/>
        <filter val="134 569"/>
        <filter val="152 059"/>
        <filter val="17 490"/>
        <filter val="191 173"/>
        <filter val="2 000"/>
        <filter val="208 300"/>
        <filter val="220 438"/>
        <filter val="23 819"/>
        <filter val="233 820"/>
        <filter val="24 079"/>
        <filter val="25 520"/>
        <filter val="260"/>
        <filter val="29 265"/>
        <filter val="37 114"/>
        <filter val="39 114"/>
        <filter val="5 186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P17" sqref="P1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415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416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417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418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475829</v>
      </c>
      <c r="D20" s="26">
        <f>SUM(D21,D24,D25,D41,D43)</f>
        <v>475829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475831</v>
      </c>
      <c r="I20" s="26">
        <f>SUM(I21,I24,I25,I41,I43)</f>
        <v>475831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301337</v>
      </c>
      <c r="D24" s="46">
        <f>66438+147828+87071</f>
        <v>301337</v>
      </c>
      <c r="E24" s="46"/>
      <c r="F24" s="47" t="s">
        <v>37</v>
      </c>
      <c r="G24" s="48" t="s">
        <v>37</v>
      </c>
      <c r="H24" s="45">
        <f t="shared" si="1"/>
        <v>301339</v>
      </c>
      <c r="I24" s="46">
        <v>301339</v>
      </c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18630</v>
      </c>
      <c r="B25" s="50" t="s">
        <v>38</v>
      </c>
      <c r="C25" s="51">
        <f>SUM(D25:G25)</f>
        <v>174492</v>
      </c>
      <c r="D25" s="52">
        <f>174492</f>
        <v>174492</v>
      </c>
      <c r="E25" s="53" t="s">
        <v>37</v>
      </c>
      <c r="F25" s="53" t="s">
        <v>37</v>
      </c>
      <c r="G25" s="54" t="s">
        <v>37</v>
      </c>
      <c r="H25" s="51">
        <f>SUM(I25:L25)</f>
        <v>174492</v>
      </c>
      <c r="I25" s="55">
        <v>174492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475829</v>
      </c>
      <c r="D50" s="112">
        <f>SUM(D51,D269)</f>
        <v>475829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475831</v>
      </c>
      <c r="I50" s="112">
        <f>SUM(I51,I269)</f>
        <v>475831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398403</v>
      </c>
      <c r="D51" s="117">
        <f>SUM(D52,D181)</f>
        <v>398403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398405</v>
      </c>
      <c r="I51" s="117">
        <f>SUM(I52,I181)</f>
        <v>398405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hidden="1" x14ac:dyDescent="0.25">
      <c r="A52" s="119"/>
      <c r="B52" s="17" t="s">
        <v>64</v>
      </c>
      <c r="C52" s="120">
        <f t="shared" si="5"/>
        <v>0</v>
      </c>
      <c r="D52" s="121">
        <f>SUM(D53,D75,D160,D174)</f>
        <v>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0</v>
      </c>
      <c r="I52" s="121">
        <f>SUM(I53,I75,I160,I174)</f>
        <v>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398403</v>
      </c>
      <c r="D181" s="121">
        <f>SUM(D182,D211,D252,D265)</f>
        <v>398403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398405</v>
      </c>
      <c r="I181" s="121">
        <f t="shared" ref="I181:L181" si="26">SUM(I182,I211,I252,I265)</f>
        <v>398405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398403</v>
      </c>
      <c r="D182" s="125">
        <f>D183+D187</f>
        <v>398403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398405</v>
      </c>
      <c r="I182" s="125">
        <f>I183+I187</f>
        <v>398405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398403</v>
      </c>
      <c r="D187" s="56">
        <f>D188+D198+D199+D206+D207+D208+D210</f>
        <v>398403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398405</v>
      </c>
      <c r="I187" s="56">
        <f>I188+I198+I199+I206+I207+I208+I210</f>
        <v>398405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x14ac:dyDescent="0.25">
      <c r="A207" s="135">
        <v>5250</v>
      </c>
      <c r="B207" s="63" t="s">
        <v>217</v>
      </c>
      <c r="C207" s="172">
        <f t="shared" si="24"/>
        <v>398403</v>
      </c>
      <c r="D207" s="66">
        <v>398403</v>
      </c>
      <c r="E207" s="66"/>
      <c r="F207" s="66"/>
      <c r="G207" s="134"/>
      <c r="H207" s="64">
        <f t="shared" si="25"/>
        <v>398405</v>
      </c>
      <c r="I207" s="66">
        <v>398405</v>
      </c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77426</v>
      </c>
      <c r="D269" s="136">
        <f>SUM(D270:D271)</f>
        <v>77426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77426</v>
      </c>
      <c r="I269" s="136">
        <f>SUM(I270:I271)</f>
        <v>77426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x14ac:dyDescent="0.25">
      <c r="A271" s="146" t="s">
        <v>281</v>
      </c>
      <c r="B271" s="204" t="s">
        <v>282</v>
      </c>
      <c r="C271" s="176">
        <f t="shared" si="40"/>
        <v>77426</v>
      </c>
      <c r="D271" s="61">
        <v>77426</v>
      </c>
      <c r="E271" s="61"/>
      <c r="F271" s="61"/>
      <c r="G271" s="133"/>
      <c r="H271" s="59">
        <f t="shared" si="41"/>
        <v>77426</v>
      </c>
      <c r="I271" s="61">
        <v>77426</v>
      </c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475829</v>
      </c>
      <c r="D272" s="206">
        <f>SUM(D269,D252,D211,D182,D174,D160,D75,D53,)</f>
        <v>475829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475831</v>
      </c>
      <c r="I272" s="206">
        <f t="shared" si="56"/>
        <v>475831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77426</v>
      </c>
      <c r="D273" s="210">
        <f>SUM(D24,D25,D41)-D51</f>
        <v>77426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77426</v>
      </c>
      <c r="I273" s="210">
        <f>SUM(I24,I25,I41)-I51</f>
        <v>77426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-77426</v>
      </c>
      <c r="D274" s="213">
        <f t="shared" si="57"/>
        <v>-77426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-77426</v>
      </c>
      <c r="I274" s="213">
        <f t="shared" si="57"/>
        <v>-77426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-77426</v>
      </c>
      <c r="D275" s="112">
        <f t="shared" si="58"/>
        <v>-77426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-77426</v>
      </c>
      <c r="I275" s="112">
        <f t="shared" si="58"/>
        <v>-77426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ljlZACDw+3me3EkZlBVvhdt8SYgGFOvW99NKcGfu62hOytGOn6vxqtoh0MgSH4Xv3RaW3EaN+HKq02CtCZJgIg==" saltValue="CBFcHHbv74kX0eL3kATqwA==" spinCount="100000" sheet="1" objects="1" scenarios="1"/>
  <autoFilter ref="A18:L284">
    <filterColumn colId="7">
      <filters>
        <filter val="174 492"/>
        <filter val="301 339"/>
        <filter val="398 405"/>
        <filter val="475 831"/>
        <filter val="77 426"/>
        <filter val="-77 426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8" sqref="O8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419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420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421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422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57300</v>
      </c>
      <c r="D20" s="26">
        <f>SUM(D21,D24,D25,D41,D43)</f>
        <v>57300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51681</v>
      </c>
      <c r="I20" s="26">
        <f>SUM(I21,I24,I25,I41,I43)</f>
        <v>51681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hidden="1" thickTop="1" thickBot="1" x14ac:dyDescent="0.3">
      <c r="A24" s="44">
        <v>19300</v>
      </c>
      <c r="B24" s="44" t="s">
        <v>36</v>
      </c>
      <c r="C24" s="45">
        <f t="shared" si="0"/>
        <v>0</v>
      </c>
      <c r="D24" s="46"/>
      <c r="E24" s="46"/>
      <c r="F24" s="47" t="s">
        <v>37</v>
      </c>
      <c r="G24" s="48" t="s">
        <v>37</v>
      </c>
      <c r="H24" s="45">
        <f t="shared" si="1"/>
        <v>0</v>
      </c>
      <c r="I24" s="46"/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18630</v>
      </c>
      <c r="B25" s="50" t="s">
        <v>38</v>
      </c>
      <c r="C25" s="51">
        <f>SUM(D25:G25)</f>
        <v>57300</v>
      </c>
      <c r="D25" s="52">
        <v>57300</v>
      </c>
      <c r="E25" s="53" t="s">
        <v>37</v>
      </c>
      <c r="F25" s="53" t="s">
        <v>37</v>
      </c>
      <c r="G25" s="54" t="s">
        <v>37</v>
      </c>
      <c r="H25" s="51">
        <f>SUM(I25:L25)</f>
        <v>51681</v>
      </c>
      <c r="I25" s="55">
        <v>51681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57300</v>
      </c>
      <c r="D50" s="112">
        <f>SUM(D51,D269)</f>
        <v>57300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51681</v>
      </c>
      <c r="I50" s="112">
        <f>SUM(I51,I269)</f>
        <v>51681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57300</v>
      </c>
      <c r="D51" s="117">
        <f>SUM(D52,D181)</f>
        <v>57300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51681</v>
      </c>
      <c r="I51" s="117">
        <f>SUM(I52,I181)</f>
        <v>51681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57300</v>
      </c>
      <c r="D52" s="121">
        <f>SUM(D53,D75,D160,D174)</f>
        <v>57300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51681</v>
      </c>
      <c r="I52" s="121">
        <f>SUM(I53,I75,I160,I174)</f>
        <v>51681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53375</v>
      </c>
      <c r="D53" s="125">
        <f>SUM(D54,D67)</f>
        <v>53375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47757</v>
      </c>
      <c r="I53" s="125">
        <f>SUM(I54,I67)</f>
        <v>47757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43013</v>
      </c>
      <c r="D54" s="56">
        <f>SUM(D55,D58,D66)</f>
        <v>43013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38485</v>
      </c>
      <c r="I54" s="56">
        <f>SUM(I55,I58,I66)</f>
        <v>38485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2860</v>
      </c>
      <c r="D58" s="136">
        <f>SUM(D59:D65)</f>
        <v>2860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2640</v>
      </c>
      <c r="I58" s="136">
        <f>SUM(I59:I65)</f>
        <v>2640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2860</v>
      </c>
      <c r="D63" s="66">
        <v>2860</v>
      </c>
      <c r="E63" s="66"/>
      <c r="F63" s="66"/>
      <c r="G63" s="134"/>
      <c r="H63" s="64">
        <f t="shared" si="6"/>
        <v>2640</v>
      </c>
      <c r="I63" s="66">
        <v>2640</v>
      </c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40153</v>
      </c>
      <c r="D66" s="138">
        <v>40153</v>
      </c>
      <c r="E66" s="138"/>
      <c r="F66" s="138"/>
      <c r="G66" s="139"/>
      <c r="H66" s="103">
        <f t="shared" si="6"/>
        <v>35845</v>
      </c>
      <c r="I66" s="138">
        <v>35845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10362</v>
      </c>
      <c r="D67" s="56">
        <f>SUM(D68:D69)</f>
        <v>10362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9272</v>
      </c>
      <c r="I67" s="56">
        <f>SUM(I68:I69)</f>
        <v>9272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10362</v>
      </c>
      <c r="D68" s="61">
        <v>10362</v>
      </c>
      <c r="E68" s="61"/>
      <c r="F68" s="61"/>
      <c r="G68" s="133"/>
      <c r="H68" s="59">
        <f t="shared" si="6"/>
        <v>9272</v>
      </c>
      <c r="I68" s="61">
        <v>9272</v>
      </c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3925</v>
      </c>
      <c r="D75" s="125">
        <f>SUM(D76,D83,D120,D151,D152)</f>
        <v>3925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3924</v>
      </c>
      <c r="I75" s="125">
        <f t="shared" ref="I75:L75" si="8">SUM(I76,I83,I120,I151,I152)</f>
        <v>3924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3925</v>
      </c>
      <c r="D120" s="149">
        <f>SUM(D121,D126,D130,D131,D134,D138,D146,D147,D150)</f>
        <v>3925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3924</v>
      </c>
      <c r="I120" s="149">
        <f>SUM(I121,I126,I130,I131,I134,I138,I146,I147,I150)</f>
        <v>3924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3925</v>
      </c>
      <c r="D121" s="142">
        <f>SUM(D122:D125)</f>
        <v>3925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3924</v>
      </c>
      <c r="I121" s="142">
        <f t="shared" si="11"/>
        <v>3924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1700</v>
      </c>
      <c r="D122" s="66">
        <v>1700</v>
      </c>
      <c r="E122" s="66"/>
      <c r="F122" s="66"/>
      <c r="G122" s="134"/>
      <c r="H122" s="64">
        <f t="shared" si="9"/>
        <v>1700</v>
      </c>
      <c r="I122" s="66">
        <v>1700</v>
      </c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7.75" customHeight="1" x14ac:dyDescent="0.25">
      <c r="A125" s="39">
        <v>2314</v>
      </c>
      <c r="B125" s="63" t="s">
        <v>135</v>
      </c>
      <c r="C125" s="64">
        <f t="shared" si="10"/>
        <v>2225</v>
      </c>
      <c r="D125" s="66">
        <v>2225</v>
      </c>
      <c r="E125" s="66"/>
      <c r="F125" s="66"/>
      <c r="G125" s="134"/>
      <c r="H125" s="64">
        <f t="shared" si="9"/>
        <v>2224</v>
      </c>
      <c r="I125" s="66">
        <v>2224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57300</v>
      </c>
      <c r="D272" s="206">
        <f>SUM(D269,D252,D211,D182,D174,D160,D75,D53,)</f>
        <v>57300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51681</v>
      </c>
      <c r="I272" s="206">
        <f t="shared" si="56"/>
        <v>51681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VNWDUsoHY4mYY+PYG0nR4x9siSYnWQP+dlJXXY6FlYtRLeABgtQLzMl0hOgKYt9nIhKbBA8nITPcOJAXRB99tg==" saltValue="6+g06NWt/NcHiO5K6lwTFA==" spinCount="100000" sheet="1" objects="1" scenarios="1"/>
  <autoFilter ref="A18:L284">
    <filterColumn colId="7">
      <filters>
        <filter val="1 700"/>
        <filter val="2 224"/>
        <filter val="2 640"/>
        <filter val="3 924"/>
        <filter val="35 845"/>
        <filter val="38 485"/>
        <filter val="47 757"/>
        <filter val="51 681"/>
        <filter val="9 27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N8" sqref="N8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423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416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7" customHeight="1" x14ac:dyDescent="0.25">
      <c r="A7" s="4" t="s">
        <v>10</v>
      </c>
      <c r="B7" s="5"/>
      <c r="C7" s="330" t="s">
        <v>425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 t="s">
        <v>426</v>
      </c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32"/>
      <c r="D12" s="332"/>
      <c r="E12" s="332"/>
      <c r="F12" s="332"/>
      <c r="G12" s="332"/>
      <c r="H12" s="332"/>
      <c r="I12" s="332"/>
      <c r="J12" s="332"/>
      <c r="K12" s="332"/>
      <c r="L12" s="333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2103507</v>
      </c>
      <c r="D20" s="26">
        <f>SUM(D21,D24,D25,D41,D43)</f>
        <v>2103507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2103507</v>
      </c>
      <c r="I20" s="26">
        <f>SUM(I21,I24,I25,I41,I43)</f>
        <v>2103507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159775</v>
      </c>
      <c r="D21" s="31">
        <f>SUM(D22:D23)</f>
        <v>159775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159775</v>
      </c>
      <c r="I21" s="31">
        <f>SUM(I22:I23)</f>
        <v>159775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159775</v>
      </c>
      <c r="D23" s="41">
        <v>159775</v>
      </c>
      <c r="E23" s="41"/>
      <c r="F23" s="41"/>
      <c r="G23" s="42"/>
      <c r="H23" s="40">
        <f t="shared" si="1"/>
        <v>159775</v>
      </c>
      <c r="I23" s="41">
        <v>159775</v>
      </c>
      <c r="J23" s="41"/>
      <c r="K23" s="41"/>
      <c r="L23" s="43"/>
    </row>
    <row r="24" spans="1:12" s="22" customFormat="1" ht="24.75" thickBot="1" x14ac:dyDescent="0.3">
      <c r="A24" s="44">
        <v>19300</v>
      </c>
      <c r="B24" s="44" t="s">
        <v>36</v>
      </c>
      <c r="C24" s="45">
        <f t="shared" si="0"/>
        <v>1759844</v>
      </c>
      <c r="D24" s="46">
        <v>1759844</v>
      </c>
      <c r="E24" s="46"/>
      <c r="F24" s="47" t="s">
        <v>37</v>
      </c>
      <c r="G24" s="48" t="s">
        <v>37</v>
      </c>
      <c r="H24" s="45">
        <f t="shared" si="1"/>
        <v>1759844</v>
      </c>
      <c r="I24" s="46">
        <v>1759844</v>
      </c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18630</v>
      </c>
      <c r="B25" s="50" t="s">
        <v>38</v>
      </c>
      <c r="C25" s="51">
        <f>SUM(D25:G25)</f>
        <v>183888</v>
      </c>
      <c r="D25" s="52">
        <v>183888</v>
      </c>
      <c r="E25" s="53" t="s">
        <v>37</v>
      </c>
      <c r="F25" s="53" t="s">
        <v>37</v>
      </c>
      <c r="G25" s="54" t="s">
        <v>37</v>
      </c>
      <c r="H25" s="51">
        <f>SUM(I25:L25)</f>
        <v>183888</v>
      </c>
      <c r="I25" s="55">
        <v>183888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2103507</v>
      </c>
      <c r="D50" s="112">
        <f>SUM(D51,D269)</f>
        <v>2103507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2103507</v>
      </c>
      <c r="I50" s="112">
        <f>SUM(I51,I269)</f>
        <v>2103507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2044080</v>
      </c>
      <c r="D51" s="117">
        <f>SUM(D52,D181)</f>
        <v>2044080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2044080</v>
      </c>
      <c r="I51" s="117">
        <f>SUM(I52,I181)</f>
        <v>2044080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hidden="1" x14ac:dyDescent="0.25">
      <c r="A52" s="119"/>
      <c r="B52" s="17" t="s">
        <v>64</v>
      </c>
      <c r="C52" s="120">
        <f t="shared" si="5"/>
        <v>0</v>
      </c>
      <c r="D52" s="121">
        <f>SUM(D53,D75,D160,D174)</f>
        <v>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0</v>
      </c>
      <c r="I52" s="121">
        <f>SUM(I53,I75,I160,I174)</f>
        <v>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2044080</v>
      </c>
      <c r="D181" s="121">
        <f>SUM(D182,D211,D252,D265)</f>
        <v>2044080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2044080</v>
      </c>
      <c r="I181" s="121">
        <f t="shared" ref="I181:L181" si="26">SUM(I182,I211,I252,I265)</f>
        <v>2044080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2044080</v>
      </c>
      <c r="D182" s="125">
        <f>D183+D187</f>
        <v>2044080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2044080</v>
      </c>
      <c r="I182" s="125">
        <f>I183+I187</f>
        <v>2044080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2044080</v>
      </c>
      <c r="D187" s="56">
        <f>D188+D198+D199+D206+D207+D208+D210</f>
        <v>2044080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2044080</v>
      </c>
      <c r="I187" s="56">
        <f>I188+I198+I199+I206+I207+I208+I210</f>
        <v>2044080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x14ac:dyDescent="0.25">
      <c r="A207" s="135">
        <v>5250</v>
      </c>
      <c r="B207" s="63" t="s">
        <v>217</v>
      </c>
      <c r="C207" s="172">
        <f t="shared" si="24"/>
        <v>2044080</v>
      </c>
      <c r="D207" s="66">
        <v>2044080</v>
      </c>
      <c r="E207" s="66"/>
      <c r="F207" s="66"/>
      <c r="G207" s="134"/>
      <c r="H207" s="64">
        <f t="shared" si="25"/>
        <v>2044080</v>
      </c>
      <c r="I207" s="66">
        <v>2044080</v>
      </c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59427</v>
      </c>
      <c r="D269" s="136">
        <f>SUM(D270:D271)</f>
        <v>59427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59427</v>
      </c>
      <c r="I269" s="136">
        <f>SUM(I270:I271)</f>
        <v>59427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x14ac:dyDescent="0.25">
      <c r="A271" s="146" t="s">
        <v>281</v>
      </c>
      <c r="B271" s="204" t="s">
        <v>282</v>
      </c>
      <c r="C271" s="176">
        <f t="shared" si="40"/>
        <v>59427</v>
      </c>
      <c r="D271" s="61">
        <v>59427</v>
      </c>
      <c r="E271" s="61"/>
      <c r="F271" s="61"/>
      <c r="G271" s="133"/>
      <c r="H271" s="59">
        <f t="shared" si="41"/>
        <v>59427</v>
      </c>
      <c r="I271" s="61">
        <v>59427</v>
      </c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2103507</v>
      </c>
      <c r="D272" s="206">
        <f>SUM(D269,D252,D211,D182,D174,D160,D75,D53,)</f>
        <v>2103507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2103507</v>
      </c>
      <c r="I272" s="206">
        <f t="shared" si="56"/>
        <v>2103507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-100348</v>
      </c>
      <c r="D273" s="210">
        <f>SUM(D24,D25,D41)-D51</f>
        <v>-100348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-100348</v>
      </c>
      <c r="I273" s="210">
        <f>SUM(I24,I25,I41)-I51</f>
        <v>-100348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100348</v>
      </c>
      <c r="D274" s="213">
        <f t="shared" si="57"/>
        <v>100348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100348</v>
      </c>
      <c r="I274" s="213">
        <f t="shared" si="57"/>
        <v>100348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100348</v>
      </c>
      <c r="D275" s="112">
        <f t="shared" si="58"/>
        <v>100348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100348</v>
      </c>
      <c r="I275" s="112">
        <f t="shared" si="58"/>
        <v>100348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O2Rik8qWUTCewnSkJDcSkuzMcTYDs5UCkBLQGTnfPBHjSLWfwwz6hAeTkSJviVUP7X3O0ujnos+nqD3LJpw4FA==" saltValue="SBYm5KaNY91v8U8futrsOw==" spinCount="100000" sheet="1" objects="1" scenarios="1"/>
  <autoFilter ref="A18:L284">
    <filterColumn colId="7">
      <filters>
        <filter val="1 759 844"/>
        <filter val="100 348"/>
        <filter val="-100 348"/>
        <filter val="159 775"/>
        <filter val="183 888"/>
        <filter val="2 044 080"/>
        <filter val="2 103 507"/>
        <filter val="59 427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N8" sqref="N8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427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428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430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431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4976105</v>
      </c>
      <c r="D20" s="26">
        <f>SUM(D21,D24,D25,D41,D43)</f>
        <v>4976105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4976105</v>
      </c>
      <c r="I20" s="26">
        <f>SUM(I21,I24,I25,I41,I43)</f>
        <v>4976105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224224</v>
      </c>
      <c r="D21" s="31">
        <f>SUM(D22:D23)</f>
        <v>224224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224224</v>
      </c>
      <c r="I21" s="31">
        <f>SUM(I22:I23)</f>
        <v>224224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224224</v>
      </c>
      <c r="D23" s="41">
        <v>224224</v>
      </c>
      <c r="E23" s="41"/>
      <c r="F23" s="41"/>
      <c r="G23" s="42"/>
      <c r="H23" s="40">
        <f t="shared" si="1"/>
        <v>224224</v>
      </c>
      <c r="I23" s="41">
        <v>224224</v>
      </c>
      <c r="J23" s="41"/>
      <c r="K23" s="41"/>
      <c r="L23" s="43"/>
    </row>
    <row r="24" spans="1:12" s="22" customFormat="1" ht="24.75" thickBot="1" x14ac:dyDescent="0.3">
      <c r="A24" s="44">
        <v>19300</v>
      </c>
      <c r="B24" s="44" t="s">
        <v>36</v>
      </c>
      <c r="C24" s="45">
        <f t="shared" si="0"/>
        <v>349461</v>
      </c>
      <c r="D24" s="46">
        <v>349461</v>
      </c>
      <c r="E24" s="46"/>
      <c r="F24" s="47" t="s">
        <v>37</v>
      </c>
      <c r="G24" s="48" t="s">
        <v>37</v>
      </c>
      <c r="H24" s="45">
        <f t="shared" si="1"/>
        <v>349461</v>
      </c>
      <c r="I24" s="46">
        <v>349461</v>
      </c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18630</v>
      </c>
      <c r="B25" s="50" t="s">
        <v>38</v>
      </c>
      <c r="C25" s="51">
        <f>SUM(D25:G25)</f>
        <v>4402420</v>
      </c>
      <c r="D25" s="52">
        <v>4402420</v>
      </c>
      <c r="E25" s="53" t="s">
        <v>37</v>
      </c>
      <c r="F25" s="53" t="s">
        <v>37</v>
      </c>
      <c r="G25" s="54" t="s">
        <v>37</v>
      </c>
      <c r="H25" s="51">
        <f>SUM(I25:L25)</f>
        <v>4402420</v>
      </c>
      <c r="I25" s="55">
        <v>4402420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4976105</v>
      </c>
      <c r="D50" s="112">
        <f>SUM(D51,D269)</f>
        <v>4976105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4976105</v>
      </c>
      <c r="I50" s="112">
        <f>SUM(I51,I269)</f>
        <v>4976105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4929426</v>
      </c>
      <c r="D51" s="117">
        <f>SUM(D52,D181)</f>
        <v>4929426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4929426</v>
      </c>
      <c r="I51" s="117">
        <f>SUM(I52,I181)</f>
        <v>4929426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hidden="1" x14ac:dyDescent="0.25">
      <c r="A52" s="119"/>
      <c r="B52" s="17" t="s">
        <v>64</v>
      </c>
      <c r="C52" s="120">
        <f t="shared" si="5"/>
        <v>0</v>
      </c>
      <c r="D52" s="121">
        <f>SUM(D53,D75,D160,D174)</f>
        <v>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0</v>
      </c>
      <c r="I52" s="121">
        <f>SUM(I53,I75,I160,I174)</f>
        <v>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4929426</v>
      </c>
      <c r="D181" s="121">
        <f>SUM(D182,D211,D252,D265)</f>
        <v>4929426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4929426</v>
      </c>
      <c r="I181" s="121">
        <f t="shared" ref="I181:L181" si="26">SUM(I182,I211,I252,I265)</f>
        <v>4929426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4929426</v>
      </c>
      <c r="D182" s="125">
        <f>D183+D187</f>
        <v>4929426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4929426</v>
      </c>
      <c r="I182" s="125">
        <f>I183+I187</f>
        <v>4929426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4929426</v>
      </c>
      <c r="D187" s="56">
        <f>D188+D198+D199+D206+D207+D208+D210</f>
        <v>4929426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4929426</v>
      </c>
      <c r="I187" s="56">
        <f>I188+I198+I199+I206+I207+I208+I210</f>
        <v>4929426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x14ac:dyDescent="0.25">
      <c r="A207" s="135">
        <v>5250</v>
      </c>
      <c r="B207" s="63" t="s">
        <v>217</v>
      </c>
      <c r="C207" s="172">
        <f t="shared" si="24"/>
        <v>4929426</v>
      </c>
      <c r="D207" s="66">
        <v>4929426</v>
      </c>
      <c r="E207" s="66"/>
      <c r="F207" s="66"/>
      <c r="G207" s="134"/>
      <c r="H207" s="64">
        <f t="shared" si="25"/>
        <v>4929426</v>
      </c>
      <c r="I207" s="66">
        <v>4929426</v>
      </c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46679</v>
      </c>
      <c r="D269" s="136">
        <f>SUM(D270:D271)</f>
        <v>46679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46679</v>
      </c>
      <c r="I269" s="136">
        <f>SUM(I270:I271)</f>
        <v>46679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x14ac:dyDescent="0.25">
      <c r="A270" s="146" t="s">
        <v>279</v>
      </c>
      <c r="B270" s="39" t="s">
        <v>280</v>
      </c>
      <c r="C270" s="172">
        <f t="shared" si="40"/>
        <v>46679</v>
      </c>
      <c r="D270" s="66">
        <v>46679</v>
      </c>
      <c r="E270" s="66"/>
      <c r="F270" s="66"/>
      <c r="G270" s="134"/>
      <c r="H270" s="64">
        <f t="shared" si="41"/>
        <v>46679</v>
      </c>
      <c r="I270" s="66">
        <v>46679</v>
      </c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4976105</v>
      </c>
      <c r="D272" s="206">
        <f>SUM(D269,D252,D211,D182,D174,D160,D75,D53,)</f>
        <v>4976105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4976105</v>
      </c>
      <c r="I272" s="206">
        <f t="shared" si="56"/>
        <v>4976105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-177545</v>
      </c>
      <c r="D273" s="210">
        <f>SUM(D24,D25,D41)-D51</f>
        <v>-177545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-177545</v>
      </c>
      <c r="I273" s="210">
        <f>SUM(I24,I25,I41)-I51</f>
        <v>-177545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177545</v>
      </c>
      <c r="D274" s="213">
        <f t="shared" si="57"/>
        <v>177545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177545</v>
      </c>
      <c r="I274" s="213">
        <f t="shared" si="57"/>
        <v>177545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177545</v>
      </c>
      <c r="D275" s="112">
        <f t="shared" si="58"/>
        <v>177545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177545</v>
      </c>
      <c r="I275" s="112">
        <f t="shared" si="58"/>
        <v>177545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9q6J3ZvvOXLQHtE/tOyVvYUhO1gnuV+dhLUbv8ooe/QvyJAEu23cxo70ZPdagZyPg1vKIxqDEjSp9Q2kvjULcg==" saltValue="s0U+89X9IhAu1emlnFb4oQ==" spinCount="100000" sheet="1" objects="1" scenarios="1"/>
  <autoFilter ref="A18:L284">
    <filterColumn colId="7">
      <filters>
        <filter val="177 545"/>
        <filter val="-177 545"/>
        <filter val="224 224"/>
        <filter val="349 461"/>
        <filter val="4 402 420"/>
        <filter val="4 929 426"/>
        <filter val="4 976 105"/>
        <filter val="46 679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15" sqref="O1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432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416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7.75" customHeight="1" x14ac:dyDescent="0.25">
      <c r="A7" s="4" t="s">
        <v>10</v>
      </c>
      <c r="B7" s="5"/>
      <c r="C7" s="330" t="s">
        <v>433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434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1355184</v>
      </c>
      <c r="D20" s="26">
        <f>SUM(D21,D24,D25,D41,D43)</f>
        <v>1355184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1355184</v>
      </c>
      <c r="I20" s="26">
        <f>SUM(I21,I24,I25,I41,I43)</f>
        <v>1355184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1111700</v>
      </c>
      <c r="D24" s="46">
        <v>1111700</v>
      </c>
      <c r="E24" s="46"/>
      <c r="F24" s="47" t="s">
        <v>37</v>
      </c>
      <c r="G24" s="48" t="s">
        <v>37</v>
      </c>
      <c r="H24" s="45">
        <f t="shared" si="1"/>
        <v>1111700</v>
      </c>
      <c r="I24" s="46">
        <v>1111700</v>
      </c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18630</v>
      </c>
      <c r="B25" s="50" t="s">
        <v>38</v>
      </c>
      <c r="C25" s="51">
        <f>SUM(D25:G25)</f>
        <v>243484</v>
      </c>
      <c r="D25" s="52">
        <v>243484</v>
      </c>
      <c r="E25" s="53" t="s">
        <v>37</v>
      </c>
      <c r="F25" s="53" t="s">
        <v>37</v>
      </c>
      <c r="G25" s="54" t="s">
        <v>37</v>
      </c>
      <c r="H25" s="51">
        <f>SUM(I25:L25)</f>
        <v>243484</v>
      </c>
      <c r="I25" s="55">
        <v>243484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1355184</v>
      </c>
      <c r="D50" s="112">
        <f>SUM(D51,D269)</f>
        <v>1355184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1355184</v>
      </c>
      <c r="I50" s="112">
        <f>SUM(I51,I269)</f>
        <v>1355184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1287155</v>
      </c>
      <c r="D51" s="117">
        <f>SUM(D52,D181)</f>
        <v>1287155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1287155</v>
      </c>
      <c r="I51" s="117">
        <f>SUM(I52,I181)</f>
        <v>1287155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hidden="1" x14ac:dyDescent="0.25">
      <c r="A52" s="119"/>
      <c r="B52" s="17" t="s">
        <v>64</v>
      </c>
      <c r="C52" s="120">
        <f t="shared" si="5"/>
        <v>0</v>
      </c>
      <c r="D52" s="121">
        <f>SUM(D53,D75,D160,D174)</f>
        <v>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0</v>
      </c>
      <c r="I52" s="121">
        <f>SUM(I53,I75,I160,I174)</f>
        <v>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1287155</v>
      </c>
      <c r="D181" s="121">
        <f>SUM(D182,D211,D252,D265)</f>
        <v>1287155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1287155</v>
      </c>
      <c r="I181" s="121">
        <f t="shared" ref="I181:L181" si="26">SUM(I182,I211,I252,I265)</f>
        <v>1287155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1287155</v>
      </c>
      <c r="D182" s="125">
        <f>D183+D187</f>
        <v>1287155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1287155</v>
      </c>
      <c r="I182" s="125">
        <f>I183+I187</f>
        <v>1287155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1287155</v>
      </c>
      <c r="D187" s="56">
        <f>D188+D198+D199+D206+D207+D208+D210</f>
        <v>1287155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1287155</v>
      </c>
      <c r="I187" s="56">
        <f>I188+I198+I199+I206+I207+I208+I210</f>
        <v>1287155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x14ac:dyDescent="0.25">
      <c r="A207" s="135">
        <v>5250</v>
      </c>
      <c r="B207" s="63" t="s">
        <v>217</v>
      </c>
      <c r="C207" s="172">
        <f t="shared" si="24"/>
        <v>1287155</v>
      </c>
      <c r="D207" s="66">
        <v>1287155</v>
      </c>
      <c r="E207" s="66"/>
      <c r="F207" s="66"/>
      <c r="G207" s="134"/>
      <c r="H207" s="64">
        <f t="shared" si="25"/>
        <v>1287155</v>
      </c>
      <c r="I207" s="66">
        <v>1287155</v>
      </c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68029</v>
      </c>
      <c r="D269" s="136">
        <f>SUM(D270:D271)</f>
        <v>68029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68029</v>
      </c>
      <c r="I269" s="136">
        <f>SUM(I270:I271)</f>
        <v>68029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x14ac:dyDescent="0.25">
      <c r="A271" s="146" t="s">
        <v>281</v>
      </c>
      <c r="B271" s="204" t="s">
        <v>282</v>
      </c>
      <c r="C271" s="176">
        <f t="shared" si="40"/>
        <v>68029</v>
      </c>
      <c r="D271" s="61">
        <v>68029</v>
      </c>
      <c r="E271" s="61"/>
      <c r="F271" s="61"/>
      <c r="G271" s="133"/>
      <c r="H271" s="59">
        <f t="shared" si="41"/>
        <v>68029</v>
      </c>
      <c r="I271" s="61">
        <v>68029</v>
      </c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1355184</v>
      </c>
      <c r="D272" s="206">
        <f>SUM(D269,D252,D211,D182,D174,D160,D75,D53,)</f>
        <v>1355184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1355184</v>
      </c>
      <c r="I272" s="206">
        <f t="shared" si="56"/>
        <v>1355184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68029</v>
      </c>
      <c r="D273" s="210">
        <f>SUM(D24,D25,D41)-D51</f>
        <v>68029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68029</v>
      </c>
      <c r="I273" s="210">
        <f>SUM(I24,I25,I41)-I51</f>
        <v>68029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-68029</v>
      </c>
      <c r="D274" s="213">
        <f t="shared" si="57"/>
        <v>-68029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-68029</v>
      </c>
      <c r="I274" s="213">
        <f t="shared" si="57"/>
        <v>-68029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-68029</v>
      </c>
      <c r="D275" s="112">
        <f t="shared" si="58"/>
        <v>-68029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-68029</v>
      </c>
      <c r="I275" s="112">
        <f t="shared" si="58"/>
        <v>-68029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+rPW+gnWa1+fP2Y05XvD3SPlSQns8/KFCGms93U0wPLl+VtvBCcDm+Mfi4qZAiGFdnnIaXvVG33QbMErzUBRhQ==" saltValue="XU/t+UKgUguILEwIlTT25Q==" spinCount="100000" sheet="1" objects="1" scenarios="1"/>
  <autoFilter ref="A18:L284">
    <filterColumn colId="7">
      <filters>
        <filter val="1 111 700"/>
        <filter val="1 287 155"/>
        <filter val="1 355 184"/>
        <filter val="243 484"/>
        <filter val="68 029"/>
        <filter val="-68 029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17" sqref="O1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435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436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437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438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1955</v>
      </c>
      <c r="D20" s="26">
        <f>SUM(D21,D24,D25,D41,D43)</f>
        <v>1955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1955</v>
      </c>
      <c r="I20" s="26">
        <f>SUM(I21,I24,I25,I41,I43)</f>
        <v>1955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1253</v>
      </c>
      <c r="D21" s="31">
        <f>SUM(D22:D23)</f>
        <v>1253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1253</v>
      </c>
      <c r="I21" s="31">
        <f>SUM(I22:I23)</f>
        <v>1253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1253</v>
      </c>
      <c r="D23" s="41">
        <v>1253</v>
      </c>
      <c r="E23" s="41"/>
      <c r="F23" s="41"/>
      <c r="G23" s="42"/>
      <c r="H23" s="40">
        <f t="shared" si="1"/>
        <v>1253</v>
      </c>
      <c r="I23" s="41">
        <v>1253</v>
      </c>
      <c r="J23" s="41"/>
      <c r="K23" s="41"/>
      <c r="L23" s="43"/>
    </row>
    <row r="24" spans="1:12" s="22" customFormat="1" ht="24.75" thickBot="1" x14ac:dyDescent="0.3">
      <c r="A24" s="44">
        <v>19300</v>
      </c>
      <c r="B24" s="44" t="s">
        <v>36</v>
      </c>
      <c r="C24" s="45">
        <f t="shared" si="0"/>
        <v>351</v>
      </c>
      <c r="D24" s="46">
        <v>351</v>
      </c>
      <c r="E24" s="46"/>
      <c r="F24" s="47" t="s">
        <v>37</v>
      </c>
      <c r="G24" s="48" t="s">
        <v>37</v>
      </c>
      <c r="H24" s="45">
        <f t="shared" si="1"/>
        <v>351</v>
      </c>
      <c r="I24" s="46">
        <v>351</v>
      </c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18620</v>
      </c>
      <c r="B25" s="50" t="s">
        <v>38</v>
      </c>
      <c r="C25" s="51">
        <f>SUM(D25:G25)</f>
        <v>351</v>
      </c>
      <c r="D25" s="52">
        <v>351</v>
      </c>
      <c r="E25" s="53" t="s">
        <v>37</v>
      </c>
      <c r="F25" s="53" t="s">
        <v>37</v>
      </c>
      <c r="G25" s="54" t="s">
        <v>37</v>
      </c>
      <c r="H25" s="51">
        <f>SUM(I25:L25)</f>
        <v>351</v>
      </c>
      <c r="I25" s="55">
        <v>351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1955</v>
      </c>
      <c r="D50" s="112">
        <f>SUM(D51,D269)</f>
        <v>1955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1955</v>
      </c>
      <c r="I50" s="112">
        <f>SUM(I51,I269)</f>
        <v>1955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1604</v>
      </c>
      <c r="D51" s="117">
        <f>SUM(D52,D181)</f>
        <v>1604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1604</v>
      </c>
      <c r="I51" s="117">
        <f>SUM(I52,I181)</f>
        <v>1604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1604</v>
      </c>
      <c r="D52" s="121">
        <f>SUM(D53,D75,D160,D174)</f>
        <v>1604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1604</v>
      </c>
      <c r="I52" s="121">
        <f>SUM(I53,I75,I160,I174)</f>
        <v>1604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1604</v>
      </c>
      <c r="D75" s="125">
        <f>SUM(D76,D83,D120,D151,D152)</f>
        <v>1604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1604</v>
      </c>
      <c r="I75" s="125">
        <f t="shared" ref="I75:L75" si="8">SUM(I76,I83,I120,I151,I152)</f>
        <v>1604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1604</v>
      </c>
      <c r="D83" s="56">
        <f>SUM(D84,D85,D91,D99,D107,D108,D114,D119)</f>
        <v>1604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1604</v>
      </c>
      <c r="I83" s="56">
        <f>SUM(I84,I85,I91,I99,I107,I108,I114,I119)</f>
        <v>1604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1420</v>
      </c>
      <c r="D91" s="136">
        <f>SUM(D92:D98)</f>
        <v>1420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1420</v>
      </c>
      <c r="I91" s="136">
        <f>SUM(I92:I98)</f>
        <v>1420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x14ac:dyDescent="0.25">
      <c r="A96" s="39">
        <v>2235</v>
      </c>
      <c r="B96" s="63" t="s">
        <v>106</v>
      </c>
      <c r="C96" s="64">
        <f t="shared" si="5"/>
        <v>475</v>
      </c>
      <c r="D96" s="66">
        <v>475</v>
      </c>
      <c r="E96" s="66"/>
      <c r="F96" s="66"/>
      <c r="G96" s="134"/>
      <c r="H96" s="64">
        <f t="shared" si="6"/>
        <v>475</v>
      </c>
      <c r="I96" s="66">
        <v>475</v>
      </c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945</v>
      </c>
      <c r="D98" s="66">
        <v>945</v>
      </c>
      <c r="E98" s="66"/>
      <c r="F98" s="66"/>
      <c r="G98" s="134"/>
      <c r="H98" s="64">
        <f t="shared" si="6"/>
        <v>945</v>
      </c>
      <c r="I98" s="66">
        <v>945</v>
      </c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184</v>
      </c>
      <c r="D107" s="136">
        <v>184</v>
      </c>
      <c r="E107" s="136"/>
      <c r="F107" s="136"/>
      <c r="G107" s="145"/>
      <c r="H107" s="64">
        <f t="shared" si="6"/>
        <v>184</v>
      </c>
      <c r="I107" s="136">
        <v>184</v>
      </c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351</v>
      </c>
      <c r="D269" s="136">
        <f>SUM(D270:D271)</f>
        <v>351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351</v>
      </c>
      <c r="I269" s="136">
        <f>SUM(I270:I271)</f>
        <v>351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x14ac:dyDescent="0.25">
      <c r="A271" s="146" t="s">
        <v>281</v>
      </c>
      <c r="B271" s="204" t="s">
        <v>282</v>
      </c>
      <c r="C271" s="176">
        <f t="shared" si="40"/>
        <v>351</v>
      </c>
      <c r="D271" s="61">
        <v>351</v>
      </c>
      <c r="E271" s="61"/>
      <c r="F271" s="61"/>
      <c r="G271" s="133"/>
      <c r="H271" s="59">
        <f t="shared" si="41"/>
        <v>351</v>
      </c>
      <c r="I271" s="61">
        <v>351</v>
      </c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1955</v>
      </c>
      <c r="D272" s="206">
        <f>SUM(D269,D252,D211,D182,D174,D160,D75,D53,)</f>
        <v>1955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1955</v>
      </c>
      <c r="I272" s="206">
        <f t="shared" si="56"/>
        <v>1955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5" customHeight="1" thickTop="1" thickBot="1" x14ac:dyDescent="0.3">
      <c r="A273" s="313" t="s">
        <v>284</v>
      </c>
      <c r="B273" s="314"/>
      <c r="C273" s="209">
        <f>SUM(D273:G273)</f>
        <v>-902</v>
      </c>
      <c r="D273" s="210">
        <f>SUM(D24,D25,D41)-D51</f>
        <v>-902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-902</v>
      </c>
      <c r="I273" s="210">
        <f>SUM(I24,I25,I41)-I51</f>
        <v>-902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902</v>
      </c>
      <c r="D274" s="213">
        <f t="shared" si="57"/>
        <v>902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902</v>
      </c>
      <c r="I274" s="213">
        <f t="shared" si="57"/>
        <v>902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902</v>
      </c>
      <c r="D275" s="112">
        <f t="shared" si="58"/>
        <v>902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902</v>
      </c>
      <c r="I275" s="112">
        <f t="shared" si="58"/>
        <v>902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n7w4ydS79WiaUZGN67dRbj4abUl/VxwissoN6N4YKq3WrcANRmOcn2HeVBsyKc8PhyEQI90AX8mUI3nm8Z4aEg==" saltValue="JWJyRrc6EWgGCPlOXoR93A==" spinCount="100000" sheet="1" objects="1" scenarios="1"/>
  <autoFilter ref="A18:L284">
    <filterColumn colId="7">
      <filters>
        <filter val="1 253"/>
        <filter val="1 420"/>
        <filter val="1 604"/>
        <filter val="1 955"/>
        <filter val="184"/>
        <filter val="351"/>
        <filter val="475"/>
        <filter val="902"/>
        <filter val="-902"/>
        <filter val="945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O132" sqref="O13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0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13.5" customHeight="1" x14ac:dyDescent="0.25">
      <c r="A7" s="4" t="s">
        <v>10</v>
      </c>
      <c r="B7" s="5"/>
      <c r="C7" s="330" t="s">
        <v>11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14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16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19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754653</v>
      </c>
      <c r="D20" s="26">
        <f>SUM(D21,D24,D25,D41,D43)</f>
        <v>725759</v>
      </c>
      <c r="E20" s="26">
        <f>SUM(E21,E24,E43)</f>
        <v>0</v>
      </c>
      <c r="F20" s="26">
        <f>SUM(F21,F26,F43)</f>
        <v>28894</v>
      </c>
      <c r="G20" s="27">
        <f>SUM(G21,G45)</f>
        <v>0</v>
      </c>
      <c r="H20" s="25">
        <f>SUM(I20:L20)</f>
        <v>950038</v>
      </c>
      <c r="I20" s="26">
        <f>SUM(I21,I24,I25,I41,I43)</f>
        <v>678171</v>
      </c>
      <c r="J20" s="26">
        <f>SUM(J21,J24,J43)</f>
        <v>242973</v>
      </c>
      <c r="K20" s="26">
        <f>SUM(K21,K26,K43)</f>
        <v>28894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725759</v>
      </c>
      <c r="D24" s="46">
        <v>725759</v>
      </c>
      <c r="E24" s="46"/>
      <c r="F24" s="47" t="s">
        <v>37</v>
      </c>
      <c r="G24" s="48" t="s">
        <v>37</v>
      </c>
      <c r="H24" s="45">
        <f t="shared" si="1"/>
        <v>921144</v>
      </c>
      <c r="I24" s="46">
        <f>I51</f>
        <v>678171</v>
      </c>
      <c r="J24" s="46">
        <f>J51</f>
        <v>242973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28894</v>
      </c>
      <c r="D26" s="53" t="s">
        <v>37</v>
      </c>
      <c r="E26" s="53" t="s">
        <v>37</v>
      </c>
      <c r="F26" s="56">
        <f>SUM(F27,F31,F33,F36)</f>
        <v>28894</v>
      </c>
      <c r="G26" s="54" t="s">
        <v>37</v>
      </c>
      <c r="H26" s="51">
        <f>SUM(I26:L26)</f>
        <v>28894</v>
      </c>
      <c r="I26" s="53" t="s">
        <v>37</v>
      </c>
      <c r="J26" s="53" t="s">
        <v>37</v>
      </c>
      <c r="K26" s="56">
        <f>SUM(K27,K31,K33,K36)</f>
        <v>28894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28894</v>
      </c>
      <c r="D36" s="53" t="s">
        <v>37</v>
      </c>
      <c r="E36" s="53" t="s">
        <v>37</v>
      </c>
      <c r="F36" s="56">
        <f>SUM(F37:F40)</f>
        <v>28894</v>
      </c>
      <c r="G36" s="54" t="s">
        <v>37</v>
      </c>
      <c r="H36" s="51">
        <f t="shared" si="1"/>
        <v>28894</v>
      </c>
      <c r="I36" s="53" t="s">
        <v>37</v>
      </c>
      <c r="J36" s="53" t="s">
        <v>37</v>
      </c>
      <c r="K36" s="56">
        <f>SUM(K37:K40)</f>
        <v>28894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28894</v>
      </c>
      <c r="D40" s="77" t="s">
        <v>37</v>
      </c>
      <c r="E40" s="77" t="s">
        <v>37</v>
      </c>
      <c r="F40" s="78">
        <v>28894</v>
      </c>
      <c r="G40" s="79" t="s">
        <v>37</v>
      </c>
      <c r="H40" s="76">
        <f t="shared" si="1"/>
        <v>28894</v>
      </c>
      <c r="I40" s="77" t="s">
        <v>37</v>
      </c>
      <c r="J40" s="77" t="s">
        <v>37</v>
      </c>
      <c r="K40" s="78">
        <v>28894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754653</v>
      </c>
      <c r="D50" s="112">
        <f>SUM(D51,D269)</f>
        <v>725759</v>
      </c>
      <c r="E50" s="112">
        <f>SUM(E51,E269)</f>
        <v>0</v>
      </c>
      <c r="F50" s="112">
        <f>SUM(F51,F269)</f>
        <v>28894</v>
      </c>
      <c r="G50" s="113">
        <f>SUM(G51,G269)</f>
        <v>0</v>
      </c>
      <c r="H50" s="111">
        <f t="shared" ref="H50:H107" si="6">SUM(I50:L50)</f>
        <v>950038</v>
      </c>
      <c r="I50" s="112">
        <f>SUM(I51,I269)</f>
        <v>678171</v>
      </c>
      <c r="J50" s="112">
        <f>SUM(J51,J269)</f>
        <v>242973</v>
      </c>
      <c r="K50" s="112">
        <f>SUM(K51,K269)</f>
        <v>28894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754653</v>
      </c>
      <c r="D51" s="117">
        <f>SUM(D52,D181)</f>
        <v>725759</v>
      </c>
      <c r="E51" s="117">
        <f>SUM(E52,E181)</f>
        <v>0</v>
      </c>
      <c r="F51" s="117">
        <f>SUM(F52,F181)</f>
        <v>28894</v>
      </c>
      <c r="G51" s="118">
        <f>SUM(G52,G181)</f>
        <v>0</v>
      </c>
      <c r="H51" s="116">
        <f t="shared" si="6"/>
        <v>950038</v>
      </c>
      <c r="I51" s="117">
        <f>SUM(I52,I181)</f>
        <v>678171</v>
      </c>
      <c r="J51" s="117">
        <f>SUM(J52,J181)</f>
        <v>242973</v>
      </c>
      <c r="K51" s="117">
        <f>SUM(K52,K181)</f>
        <v>28894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752218</v>
      </c>
      <c r="D52" s="121">
        <f>SUM(D53,D75,D160,D174)</f>
        <v>723324</v>
      </c>
      <c r="E52" s="121">
        <f>SUM(E53,E75,E160,E174)</f>
        <v>0</v>
      </c>
      <c r="F52" s="121">
        <f>SUM(F53,F75,F160,F174)</f>
        <v>28894</v>
      </c>
      <c r="G52" s="122">
        <f>SUM(G53,G75,G160,G174)</f>
        <v>0</v>
      </c>
      <c r="H52" s="120">
        <f t="shared" si="6"/>
        <v>945643</v>
      </c>
      <c r="I52" s="121">
        <f>SUM(I53,I75,I160,I174)</f>
        <v>675234</v>
      </c>
      <c r="J52" s="121">
        <f>SUM(J53,J75,J160,J174)</f>
        <v>241515</v>
      </c>
      <c r="K52" s="121">
        <f>SUM(K53,K75,K160,K174)</f>
        <v>28894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399367</v>
      </c>
      <c r="D53" s="125">
        <f>SUM(D54,D67)</f>
        <v>399367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585661</v>
      </c>
      <c r="I53" s="125">
        <f>SUM(I54,I67)</f>
        <v>349645</v>
      </c>
      <c r="J53" s="125">
        <f>SUM(J54,J67)</f>
        <v>236016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292014</v>
      </c>
      <c r="D54" s="56">
        <f>SUM(D55,D58,D66)</f>
        <v>292014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439869</v>
      </c>
      <c r="I54" s="56">
        <f>SUM(I55,I58,I66)</f>
        <v>250609</v>
      </c>
      <c r="J54" s="56">
        <f>SUM(J55,J58,J66)</f>
        <v>189260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246753</v>
      </c>
      <c r="D55" s="131">
        <f>SUM(D56:D57)</f>
        <v>246753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429194</v>
      </c>
      <c r="I55" s="131">
        <f>SUM(I56:I57)</f>
        <v>239934</v>
      </c>
      <c r="J55" s="131">
        <f>SUM(J56:J57)</f>
        <v>189260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246753</v>
      </c>
      <c r="D57" s="66">
        <v>246753</v>
      </c>
      <c r="E57" s="66"/>
      <c r="F57" s="66"/>
      <c r="G57" s="134"/>
      <c r="H57" s="64">
        <f t="shared" si="6"/>
        <v>429194</v>
      </c>
      <c r="I57" s="66">
        <v>239934</v>
      </c>
      <c r="J57" s="66">
        <v>189260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45261</v>
      </c>
      <c r="D58" s="136">
        <f>SUM(D59:D65)</f>
        <v>45261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10675</v>
      </c>
      <c r="I58" s="136">
        <f>SUM(I59:I65)</f>
        <v>10675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2863</v>
      </c>
      <c r="D59" s="66">
        <v>2863</v>
      </c>
      <c r="E59" s="66"/>
      <c r="F59" s="66"/>
      <c r="G59" s="134"/>
      <c r="H59" s="64">
        <f t="shared" si="6"/>
        <v>2815</v>
      </c>
      <c r="I59" s="66">
        <v>2815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944</v>
      </c>
      <c r="D60" s="66">
        <v>944</v>
      </c>
      <c r="E60" s="66"/>
      <c r="F60" s="66"/>
      <c r="G60" s="134"/>
      <c r="H60" s="64">
        <f t="shared" si="6"/>
        <v>928</v>
      </c>
      <c r="I60" s="66">
        <v>928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6150</v>
      </c>
      <c r="D63" s="66">
        <v>6150</v>
      </c>
      <c r="E63" s="66"/>
      <c r="F63" s="66"/>
      <c r="G63" s="134"/>
      <c r="H63" s="64">
        <f t="shared" si="6"/>
        <v>4254</v>
      </c>
      <c r="I63" s="66">
        <v>4254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35304</v>
      </c>
      <c r="D64" s="66">
        <v>35304</v>
      </c>
      <c r="E64" s="66"/>
      <c r="F64" s="66"/>
      <c r="G64" s="134"/>
      <c r="H64" s="64">
        <f t="shared" si="6"/>
        <v>2678</v>
      </c>
      <c r="I64" s="66">
        <f>23211-20533</f>
        <v>2678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107353</v>
      </c>
      <c r="D67" s="56">
        <f>SUM(D68:D69)</f>
        <v>107353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145792</v>
      </c>
      <c r="I67" s="56">
        <f>SUM(I68:I69)</f>
        <v>99036</v>
      </c>
      <c r="J67" s="56">
        <f>SUM(J68:J69)</f>
        <v>46756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74811</v>
      </c>
      <c r="D68" s="61">
        <v>74811</v>
      </c>
      <c r="E68" s="61"/>
      <c r="F68" s="61"/>
      <c r="G68" s="133"/>
      <c r="H68" s="59">
        <f t="shared" si="6"/>
        <v>110975</v>
      </c>
      <c r="I68" s="61">
        <f>70105-4946</f>
        <v>65159</v>
      </c>
      <c r="J68" s="61">
        <v>45816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32542</v>
      </c>
      <c r="D69" s="136">
        <f>SUM(D70:D74)</f>
        <v>32542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34817</v>
      </c>
      <c r="I69" s="136">
        <f>SUM(I70:I74)</f>
        <v>33877</v>
      </c>
      <c r="J69" s="136">
        <f>SUM(J70:J74)</f>
        <v>940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18536</v>
      </c>
      <c r="D70" s="66">
        <v>18536</v>
      </c>
      <c r="E70" s="66"/>
      <c r="F70" s="66"/>
      <c r="G70" s="134"/>
      <c r="H70" s="64">
        <f t="shared" si="6"/>
        <v>20810</v>
      </c>
      <c r="I70" s="66">
        <v>19870</v>
      </c>
      <c r="J70" s="66">
        <v>940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13446</v>
      </c>
      <c r="D73" s="66">
        <v>13446</v>
      </c>
      <c r="E73" s="66"/>
      <c r="F73" s="66"/>
      <c r="G73" s="134"/>
      <c r="H73" s="64">
        <f t="shared" si="6"/>
        <v>13447</v>
      </c>
      <c r="I73" s="66">
        <v>13447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560</v>
      </c>
      <c r="D74" s="66">
        <v>560</v>
      </c>
      <c r="E74" s="66"/>
      <c r="F74" s="66"/>
      <c r="G74" s="134"/>
      <c r="H74" s="64">
        <f t="shared" si="6"/>
        <v>560</v>
      </c>
      <c r="I74" s="66">
        <v>560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352851</v>
      </c>
      <c r="D75" s="125">
        <f>SUM(D76,D83,D120,D151,D152)</f>
        <v>323957</v>
      </c>
      <c r="E75" s="125">
        <f t="shared" ref="E75:G75" si="7">SUM(E76,E83,E120,E151,E152)</f>
        <v>0</v>
      </c>
      <c r="F75" s="125">
        <f t="shared" si="7"/>
        <v>28894</v>
      </c>
      <c r="G75" s="126">
        <f t="shared" si="7"/>
        <v>0</v>
      </c>
      <c r="H75" s="124">
        <f t="shared" si="6"/>
        <v>359982</v>
      </c>
      <c r="I75" s="125">
        <f t="shared" ref="I75:L75" si="8">SUM(I76,I83,I120,I151,I152)</f>
        <v>325589</v>
      </c>
      <c r="J75" s="125">
        <f t="shared" si="8"/>
        <v>5499</v>
      </c>
      <c r="K75" s="125">
        <f t="shared" si="8"/>
        <v>28894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295562</v>
      </c>
      <c r="D83" s="56">
        <f>SUM(D84,D85,D91,D99,D107,D108,D114,D119)</f>
        <v>295362</v>
      </c>
      <c r="E83" s="56">
        <f>SUM(E84,E85,E91,E99,E107,E108,E114,E119)</f>
        <v>0</v>
      </c>
      <c r="F83" s="56">
        <f>SUM(F84,F85,F91,F99,F107,F108,F114,F119)</f>
        <v>200</v>
      </c>
      <c r="G83" s="140">
        <f>SUM(G84,G85,G91,G99,G107,G108,G114,G119)</f>
        <v>0</v>
      </c>
      <c r="H83" s="51">
        <f t="shared" si="6"/>
        <v>304300</v>
      </c>
      <c r="I83" s="56">
        <f>SUM(I84,I85,I91,I99,I107,I108,I114,I119)</f>
        <v>300789</v>
      </c>
      <c r="J83" s="56">
        <f>SUM(J84,J85,J91,J99,J107,J108,J114,J119)</f>
        <v>3311</v>
      </c>
      <c r="K83" s="56">
        <f>SUM(K84,K85,K91,K99,K107,K108,K114,K119)</f>
        <v>200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2513</v>
      </c>
      <c r="D84" s="138">
        <v>2513</v>
      </c>
      <c r="E84" s="138"/>
      <c r="F84" s="138"/>
      <c r="G84" s="138"/>
      <c r="H84" s="103">
        <f>SUM(I84:L84)</f>
        <v>2514</v>
      </c>
      <c r="I84" s="138">
        <v>2514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86027</v>
      </c>
      <c r="D85" s="136">
        <f>SUM(D86:D90)</f>
        <v>86027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91216</v>
      </c>
      <c r="I85" s="136">
        <f>SUM(I86:I90)</f>
        <v>91216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41972</v>
      </c>
      <c r="D86" s="66">
        <v>41972</v>
      </c>
      <c r="E86" s="66"/>
      <c r="F86" s="66"/>
      <c r="G86" s="134"/>
      <c r="H86" s="64">
        <f t="shared" si="6"/>
        <v>41815</v>
      </c>
      <c r="I86" s="66">
        <v>41815</v>
      </c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5075</v>
      </c>
      <c r="D87" s="66">
        <v>5075</v>
      </c>
      <c r="E87" s="66"/>
      <c r="F87" s="66"/>
      <c r="G87" s="134"/>
      <c r="H87" s="64">
        <f t="shared" si="6"/>
        <v>6679</v>
      </c>
      <c r="I87" s="66">
        <v>6679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38011</v>
      </c>
      <c r="D88" s="66">
        <v>38011</v>
      </c>
      <c r="E88" s="66"/>
      <c r="F88" s="66"/>
      <c r="G88" s="134"/>
      <c r="H88" s="64">
        <f t="shared" si="6"/>
        <v>41650</v>
      </c>
      <c r="I88" s="66">
        <v>41650</v>
      </c>
      <c r="J88" s="66"/>
      <c r="K88" s="66"/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969</v>
      </c>
      <c r="D89" s="66">
        <v>969</v>
      </c>
      <c r="E89" s="66"/>
      <c r="F89" s="66"/>
      <c r="G89" s="134"/>
      <c r="H89" s="64">
        <f t="shared" si="6"/>
        <v>1072</v>
      </c>
      <c r="I89" s="66">
        <v>1072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1810</v>
      </c>
      <c r="D91" s="136">
        <f>SUM(D92:D98)</f>
        <v>1610</v>
      </c>
      <c r="E91" s="136">
        <f>SUM(E92:E98)</f>
        <v>0</v>
      </c>
      <c r="F91" s="136">
        <f>SUM(F92:F98)</f>
        <v>200</v>
      </c>
      <c r="G91" s="137">
        <f>SUM(G92:G98)</f>
        <v>0</v>
      </c>
      <c r="H91" s="64">
        <f t="shared" si="6"/>
        <v>1810</v>
      </c>
      <c r="I91" s="136">
        <f>SUM(I92:I98)</f>
        <v>1610</v>
      </c>
      <c r="J91" s="136">
        <f>SUM(J92:J98)</f>
        <v>0</v>
      </c>
      <c r="K91" s="136">
        <f>SUM(K92:K98)</f>
        <v>200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x14ac:dyDescent="0.25">
      <c r="A95" s="39">
        <v>2234</v>
      </c>
      <c r="B95" s="63" t="s">
        <v>105</v>
      </c>
      <c r="C95" s="64">
        <f t="shared" si="5"/>
        <v>60</v>
      </c>
      <c r="D95" s="66">
        <v>60</v>
      </c>
      <c r="E95" s="66"/>
      <c r="F95" s="66"/>
      <c r="G95" s="134"/>
      <c r="H95" s="64">
        <f t="shared" si="6"/>
        <v>60</v>
      </c>
      <c r="I95" s="66">
        <v>60</v>
      </c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220</v>
      </c>
      <c r="D96" s="66">
        <v>220</v>
      </c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1530</v>
      </c>
      <c r="D98" s="66">
        <f>1255+75</f>
        <v>1330</v>
      </c>
      <c r="E98" s="66"/>
      <c r="F98" s="66">
        <v>200</v>
      </c>
      <c r="G98" s="134"/>
      <c r="H98" s="64">
        <f t="shared" si="6"/>
        <v>1750</v>
      </c>
      <c r="I98" s="66">
        <f>1475+75</f>
        <v>1550</v>
      </c>
      <c r="J98" s="66"/>
      <c r="K98" s="66">
        <v>200</v>
      </c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7355</v>
      </c>
      <c r="D99" s="136">
        <f>SUM(D100:D106)</f>
        <v>7355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6950</v>
      </c>
      <c r="I99" s="136">
        <f>SUM(I100:I106)</f>
        <v>6950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2995</v>
      </c>
      <c r="D102" s="66">
        <v>2995</v>
      </c>
      <c r="E102" s="66"/>
      <c r="F102" s="66"/>
      <c r="G102" s="134"/>
      <c r="H102" s="64">
        <f t="shared" si="6"/>
        <v>2640</v>
      </c>
      <c r="I102" s="66">
        <v>2640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4360</v>
      </c>
      <c r="D103" s="66">
        <v>4360</v>
      </c>
      <c r="E103" s="66"/>
      <c r="F103" s="66"/>
      <c r="G103" s="134"/>
      <c r="H103" s="64">
        <f t="shared" si="6"/>
        <v>4310</v>
      </c>
      <c r="I103" s="66">
        <v>4310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2708</v>
      </c>
      <c r="D107" s="136">
        <v>2708</v>
      </c>
      <c r="E107" s="136"/>
      <c r="F107" s="136"/>
      <c r="G107" s="145"/>
      <c r="H107" s="64">
        <f t="shared" si="6"/>
        <v>2030</v>
      </c>
      <c r="I107" s="136">
        <v>2030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195149</v>
      </c>
      <c r="D108" s="136">
        <f>SUM(D109:D113)</f>
        <v>195149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196469</v>
      </c>
      <c r="I108" s="136">
        <f>SUM(I109:I113)</f>
        <v>196469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x14ac:dyDescent="0.25">
      <c r="A109" s="39">
        <v>2261</v>
      </c>
      <c r="B109" s="63" t="s">
        <v>119</v>
      </c>
      <c r="C109" s="64">
        <f t="shared" si="5"/>
        <v>195086</v>
      </c>
      <c r="D109" s="66">
        <v>195086</v>
      </c>
      <c r="E109" s="66"/>
      <c r="F109" s="66"/>
      <c r="G109" s="134"/>
      <c r="H109" s="64">
        <f t="shared" si="9"/>
        <v>196406</v>
      </c>
      <c r="I109" s="66">
        <f>195699+707</f>
        <v>196406</v>
      </c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63</v>
      </c>
      <c r="D113" s="66">
        <v>63</v>
      </c>
      <c r="E113" s="66"/>
      <c r="F113" s="66"/>
      <c r="G113" s="134"/>
      <c r="H113" s="64">
        <f t="shared" si="9"/>
        <v>63</v>
      </c>
      <c r="I113" s="66">
        <v>63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3311</v>
      </c>
      <c r="I114" s="136">
        <f>SUM(I115:I118)</f>
        <v>0</v>
      </c>
      <c r="J114" s="136">
        <f>SUM(J115:J118)</f>
        <v>3311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3311</v>
      </c>
      <c r="I117" s="66"/>
      <c r="J117" s="66">
        <v>3311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57103</v>
      </c>
      <c r="D120" s="149">
        <f>SUM(D121,D126,D130,D131,D134,D138,D146,D147,D150)</f>
        <v>28409</v>
      </c>
      <c r="E120" s="149">
        <f>SUM(E121,E126,E130,E131,E134,E138,E146,E147,E150)</f>
        <v>0</v>
      </c>
      <c r="F120" s="149">
        <f>SUM(F121,F126,F130,F131,F134,F138,F146,F147,F150)</f>
        <v>28694</v>
      </c>
      <c r="G120" s="150">
        <f>SUM(G121,G126,G130,G131,G134,G138,G146,G147,G150)</f>
        <v>0</v>
      </c>
      <c r="H120" s="76">
        <f t="shared" si="9"/>
        <v>55682</v>
      </c>
      <c r="I120" s="149">
        <f>SUM(I121,I126,I130,I131,I134,I138,I146,I147,I150)</f>
        <v>24800</v>
      </c>
      <c r="J120" s="149">
        <f>SUM(J121,J126,J130,J131,J134,J138,J146,J147,J150)</f>
        <v>2188</v>
      </c>
      <c r="K120" s="149">
        <f>SUM(K121,K126,K130,K131,K134,K138,K146,K147,K150)</f>
        <v>28694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11206</v>
      </c>
      <c r="D121" s="142">
        <f>SUM(D122:D125)</f>
        <v>11206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10056</v>
      </c>
      <c r="I121" s="142">
        <f t="shared" si="11"/>
        <v>10056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2716</v>
      </c>
      <c r="D122" s="66">
        <v>2716</v>
      </c>
      <c r="E122" s="66"/>
      <c r="F122" s="66"/>
      <c r="G122" s="134"/>
      <c r="H122" s="64">
        <f t="shared" si="9"/>
        <v>2716</v>
      </c>
      <c r="I122" s="66">
        <v>2716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8220</v>
      </c>
      <c r="D123" s="66">
        <v>8220</v>
      </c>
      <c r="E123" s="66"/>
      <c r="F123" s="66"/>
      <c r="G123" s="134"/>
      <c r="H123" s="64">
        <f t="shared" si="9"/>
        <v>7340</v>
      </c>
      <c r="I123" s="66">
        <v>7340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150</v>
      </c>
      <c r="D124" s="66">
        <v>150</v>
      </c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120</v>
      </c>
      <c r="D125" s="66">
        <v>120</v>
      </c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3756</v>
      </c>
      <c r="D126" s="136">
        <f>SUM(D127:D129)</f>
        <v>3756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3722</v>
      </c>
      <c r="I126" s="136">
        <f>SUM(I127:I129)</f>
        <v>3722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x14ac:dyDescent="0.25">
      <c r="A127" s="39">
        <v>2321</v>
      </c>
      <c r="B127" s="63" t="s">
        <v>137</v>
      </c>
      <c r="C127" s="64">
        <f t="shared" si="10"/>
        <v>3380</v>
      </c>
      <c r="D127" s="66">
        <v>3380</v>
      </c>
      <c r="E127" s="66"/>
      <c r="F127" s="66"/>
      <c r="G127" s="134"/>
      <c r="H127" s="64">
        <f t="shared" si="9"/>
        <v>3380</v>
      </c>
      <c r="I127" s="66">
        <v>3380</v>
      </c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376</v>
      </c>
      <c r="D128" s="66">
        <v>376</v>
      </c>
      <c r="E128" s="66"/>
      <c r="F128" s="66"/>
      <c r="G128" s="134"/>
      <c r="H128" s="64">
        <f t="shared" si="9"/>
        <v>342</v>
      </c>
      <c r="I128" s="66">
        <v>342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285</v>
      </c>
      <c r="D131" s="136">
        <f>SUM(D132:D133)</f>
        <v>285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200</v>
      </c>
      <c r="I131" s="136">
        <f>SUM(I132:I133)</f>
        <v>200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285</v>
      </c>
      <c r="D132" s="66">
        <v>285</v>
      </c>
      <c r="E132" s="66"/>
      <c r="F132" s="66"/>
      <c r="G132" s="134"/>
      <c r="H132" s="64">
        <f t="shared" si="9"/>
        <v>200</v>
      </c>
      <c r="I132" s="66">
        <v>200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8" customHeight="1" x14ac:dyDescent="0.25">
      <c r="A134" s="130">
        <v>2350</v>
      </c>
      <c r="B134" s="99" t="s">
        <v>144</v>
      </c>
      <c r="C134" s="103">
        <f t="shared" si="10"/>
        <v>7626</v>
      </c>
      <c r="D134" s="131">
        <f>SUM(D135:D137)</f>
        <v>7626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6426</v>
      </c>
      <c r="I134" s="131">
        <f>SUM(I135:I137)</f>
        <v>6426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2311</v>
      </c>
      <c r="D135" s="61">
        <v>2311</v>
      </c>
      <c r="E135" s="61"/>
      <c r="F135" s="61"/>
      <c r="G135" s="133"/>
      <c r="H135" s="59">
        <f t="shared" si="9"/>
        <v>2311</v>
      </c>
      <c r="I135" s="61">
        <v>2311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5315</v>
      </c>
      <c r="D136" s="66">
        <f>3425+1890</f>
        <v>5315</v>
      </c>
      <c r="E136" s="66"/>
      <c r="F136" s="66"/>
      <c r="G136" s="134"/>
      <c r="H136" s="64">
        <f t="shared" si="9"/>
        <v>4115</v>
      </c>
      <c r="I136" s="66">
        <f>3425+690</f>
        <v>4115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7.5" customHeight="1" x14ac:dyDescent="0.25">
      <c r="A138" s="135">
        <v>2360</v>
      </c>
      <c r="B138" s="63" t="s">
        <v>148</v>
      </c>
      <c r="C138" s="64">
        <f t="shared" si="10"/>
        <v>29974</v>
      </c>
      <c r="D138" s="136">
        <f>SUM(D139:D145)</f>
        <v>1280</v>
      </c>
      <c r="E138" s="136">
        <f>SUM(E139:E145)</f>
        <v>0</v>
      </c>
      <c r="F138" s="136">
        <f>SUM(F139:F145)</f>
        <v>28694</v>
      </c>
      <c r="G138" s="137">
        <f>SUM(G139:G145)</f>
        <v>0</v>
      </c>
      <c r="H138" s="64">
        <f t="shared" si="9"/>
        <v>29019</v>
      </c>
      <c r="I138" s="136">
        <f>SUM(I139:I145)</f>
        <v>325</v>
      </c>
      <c r="J138" s="136">
        <f>SUM(J139:J145)</f>
        <v>0</v>
      </c>
      <c r="K138" s="136">
        <f>SUM(K139:K145)</f>
        <v>28694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330</v>
      </c>
      <c r="D139" s="66">
        <v>330</v>
      </c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950</v>
      </c>
      <c r="D140" s="66">
        <v>950</v>
      </c>
      <c r="E140" s="66"/>
      <c r="F140" s="66"/>
      <c r="G140" s="134"/>
      <c r="H140" s="64">
        <f t="shared" si="9"/>
        <v>325</v>
      </c>
      <c r="I140" s="66">
        <v>325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28694</v>
      </c>
      <c r="D141" s="66"/>
      <c r="E141" s="66"/>
      <c r="F141" s="66">
        <v>28694</v>
      </c>
      <c r="G141" s="134"/>
      <c r="H141" s="64">
        <f t="shared" si="9"/>
        <v>28694</v>
      </c>
      <c r="I141" s="66"/>
      <c r="J141" s="66"/>
      <c r="K141" s="66">
        <v>28694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4256</v>
      </c>
      <c r="D146" s="138">
        <v>4256</v>
      </c>
      <c r="E146" s="138"/>
      <c r="F146" s="138"/>
      <c r="G146" s="139"/>
      <c r="H146" s="103">
        <f t="shared" si="9"/>
        <v>6259</v>
      </c>
      <c r="I146" s="138">
        <v>4071</v>
      </c>
      <c r="J146" s="138">
        <v>2188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186</v>
      </c>
      <c r="D151" s="151">
        <v>186</v>
      </c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2435</v>
      </c>
      <c r="D181" s="121">
        <f>SUM(D182,D211,D252,D265)</f>
        <v>2435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4395</v>
      </c>
      <c r="I181" s="121">
        <f t="shared" ref="I181:L181" si="27">SUM(I182,I211,I252,I265)</f>
        <v>2937</v>
      </c>
      <c r="J181" s="121">
        <f t="shared" si="27"/>
        <v>1458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2435</v>
      </c>
      <c r="D182" s="125">
        <f>D183+D187</f>
        <v>2435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4395</v>
      </c>
      <c r="I182" s="125">
        <f>I183+I187</f>
        <v>2937</v>
      </c>
      <c r="J182" s="125">
        <f>J183+J187</f>
        <v>1458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2435</v>
      </c>
      <c r="D187" s="56">
        <f>D188+D198+D199+D206+D207+D208+D210</f>
        <v>2435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4395</v>
      </c>
      <c r="I187" s="56">
        <f>I188+I198+I199+I206+I207+I208+I210</f>
        <v>2937</v>
      </c>
      <c r="J187" s="56">
        <f>J188+J198+J199+J206+J207+J208+J210</f>
        <v>1458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2435</v>
      </c>
      <c r="D199" s="136">
        <f>SUM(D200:D205)</f>
        <v>2435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4395</v>
      </c>
      <c r="I199" s="136">
        <f>SUM(I200:I205)</f>
        <v>2937</v>
      </c>
      <c r="J199" s="136">
        <f>SUM(J200:J205)</f>
        <v>1458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936</v>
      </c>
      <c r="D201" s="66">
        <v>936</v>
      </c>
      <c r="E201" s="66"/>
      <c r="F201" s="66"/>
      <c r="G201" s="134"/>
      <c r="H201" s="64">
        <f t="shared" si="25"/>
        <v>1783</v>
      </c>
      <c r="I201" s="66">
        <v>325</v>
      </c>
      <c r="J201" s="66">
        <v>1458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2612</v>
      </c>
      <c r="I204" s="66">
        <v>2612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1499</v>
      </c>
      <c r="D205" s="66">
        <v>1499</v>
      </c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754653</v>
      </c>
      <c r="D272" s="206">
        <f>SUM(D269,D252,D211,D182,D174,D160,D75,D53,)</f>
        <v>725759</v>
      </c>
      <c r="E272" s="206">
        <f t="shared" ref="E272:L272" si="55">SUM(E269,E252,E211,E182,E174,E160,E75,E53)</f>
        <v>0</v>
      </c>
      <c r="F272" s="206">
        <f t="shared" si="55"/>
        <v>28894</v>
      </c>
      <c r="G272" s="207">
        <f t="shared" si="55"/>
        <v>0</v>
      </c>
      <c r="H272" s="208">
        <f t="shared" si="55"/>
        <v>950038</v>
      </c>
      <c r="I272" s="206">
        <f t="shared" si="55"/>
        <v>678171</v>
      </c>
      <c r="J272" s="206">
        <f t="shared" si="55"/>
        <v>242973</v>
      </c>
      <c r="K272" s="206">
        <f t="shared" si="55"/>
        <v>28894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c97dmvtGy9pyUDpmdYWMCqyvsvlCnh63wtJZQhrNfUJGbwQGGWNkcEiUIVtlEWFlQtysdy5gPnfr8+dOmPoPRg==" saltValue="sWUJ72MmjXeqCbPC3pWGGA==" spinCount="100000" sheet="1" objects="1" scenarios="1"/>
  <autoFilter ref="A18:L284">
    <filterColumn colId="7">
      <filters>
        <filter val="1 072"/>
        <filter val="1 750"/>
        <filter val="1 783"/>
        <filter val="1 810"/>
        <filter val="10 056"/>
        <filter val="10 675"/>
        <filter val="110 975"/>
        <filter val="13 447"/>
        <filter val="145 792"/>
        <filter val="196 406"/>
        <filter val="196 469"/>
        <filter val="2 030"/>
        <filter val="2 311"/>
        <filter val="2 514"/>
        <filter val="2 612"/>
        <filter val="2 640"/>
        <filter val="2 678"/>
        <filter val="2 716"/>
        <filter val="2 815"/>
        <filter val="20 810"/>
        <filter val="200"/>
        <filter val="28 694"/>
        <filter val="28 894"/>
        <filter val="29 019"/>
        <filter val="3 311"/>
        <filter val="3 380"/>
        <filter val="3 722"/>
        <filter val="304 300"/>
        <filter val="325"/>
        <filter val="34 817"/>
        <filter val="342"/>
        <filter val="359 982"/>
        <filter val="4 115"/>
        <filter val="4 254"/>
        <filter val="4 310"/>
        <filter val="4 395"/>
        <filter val="41 650"/>
        <filter val="41 815"/>
        <filter val="429 194"/>
        <filter val="439 869"/>
        <filter val="55 682"/>
        <filter val="560"/>
        <filter val="585 661"/>
        <filter val="6 259"/>
        <filter val="6 426"/>
        <filter val="6 679"/>
        <filter val="6 950"/>
        <filter val="60"/>
        <filter val="63"/>
        <filter val="7 340"/>
        <filter val="91 216"/>
        <filter val="921 144"/>
        <filter val="928"/>
        <filter val="945 643"/>
        <filter val="950 03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P9" sqref="P9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589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12.75" customHeight="1" x14ac:dyDescent="0.25">
      <c r="A7" s="4" t="s">
        <v>10</v>
      </c>
      <c r="B7" s="5"/>
      <c r="C7" s="330" t="s">
        <v>590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591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16953</v>
      </c>
      <c r="D20" s="26">
        <f>SUM(D21,D24,D25,D41,D43)</f>
        <v>16953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16953</v>
      </c>
      <c r="I20" s="26">
        <f>SUM(I21,I24,I25,I41,I43)</f>
        <v>16953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16953</v>
      </c>
      <c r="D24" s="46">
        <v>16953</v>
      </c>
      <c r="E24" s="46"/>
      <c r="F24" s="47" t="s">
        <v>37</v>
      </c>
      <c r="G24" s="48" t="s">
        <v>37</v>
      </c>
      <c r="H24" s="45">
        <f t="shared" si="1"/>
        <v>16953</v>
      </c>
      <c r="I24" s="46">
        <f>I51</f>
        <v>16953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3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3" s="22" customFormat="1" ht="13.5" thickTop="1" thickBot="1" x14ac:dyDescent="0.3">
      <c r="A50" s="110"/>
      <c r="B50" s="23" t="s">
        <v>62</v>
      </c>
      <c r="C50" s="111">
        <f t="shared" ref="C50:C107" si="5">SUM(D50:G50)</f>
        <v>16953</v>
      </c>
      <c r="D50" s="112">
        <f>SUM(D51,D269)</f>
        <v>16953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16953</v>
      </c>
      <c r="I50" s="112">
        <f>SUM(I51,I269)</f>
        <v>16953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3" s="22" customFormat="1" ht="36.75" thickTop="1" x14ac:dyDescent="0.25">
      <c r="A51" s="114"/>
      <c r="B51" s="115" t="s">
        <v>63</v>
      </c>
      <c r="C51" s="116">
        <f>SUM(D51:G51)</f>
        <v>16953</v>
      </c>
      <c r="D51" s="117">
        <f>SUM(D52,D181)</f>
        <v>16953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16953</v>
      </c>
      <c r="I51" s="117">
        <f>SUM(I52,I181)</f>
        <v>16953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3" s="22" customFormat="1" ht="24" x14ac:dyDescent="0.25">
      <c r="A52" s="119"/>
      <c r="B52" s="17" t="s">
        <v>64</v>
      </c>
      <c r="C52" s="120">
        <f t="shared" si="5"/>
        <v>16953</v>
      </c>
      <c r="D52" s="121">
        <f>SUM(D53,D75,D160,D174)</f>
        <v>16953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16953</v>
      </c>
      <c r="I52" s="121">
        <f>SUM(I53,I75,I160,I174)</f>
        <v>16953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3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3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3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3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  <c r="M56" s="236"/>
    </row>
    <row r="57" spans="1:13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/>
      <c r="K57" s="66"/>
      <c r="L57" s="134"/>
      <c r="M57" s="236"/>
    </row>
    <row r="58" spans="1:13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3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  <c r="M59" s="236"/>
    </row>
    <row r="60" spans="1:13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/>
      <c r="K60" s="66"/>
      <c r="L60" s="134"/>
      <c r="M60" s="236"/>
    </row>
    <row r="61" spans="1:13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  <c r="M61" s="236"/>
    </row>
    <row r="62" spans="1:13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/>
      <c r="K62" s="66"/>
      <c r="L62" s="134"/>
      <c r="M62" s="236"/>
    </row>
    <row r="63" spans="1:13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/>
      <c r="K63" s="66"/>
      <c r="L63" s="134"/>
      <c r="M63" s="236"/>
    </row>
    <row r="64" spans="1:13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  <c r="M64" s="236"/>
    </row>
    <row r="65" spans="1:13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  <c r="M65" s="236"/>
    </row>
    <row r="66" spans="1:13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>
        <v>0</v>
      </c>
      <c r="J66" s="138"/>
      <c r="K66" s="138"/>
      <c r="L66" s="139"/>
      <c r="M66" s="236"/>
    </row>
    <row r="67" spans="1:13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3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>
        <v>0</v>
      </c>
      <c r="J68" s="61"/>
      <c r="K68" s="61"/>
      <c r="L68" s="133"/>
      <c r="M68" s="236"/>
    </row>
    <row r="69" spans="1:13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3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/>
      <c r="K70" s="66"/>
      <c r="L70" s="134"/>
      <c r="M70" s="236"/>
    </row>
    <row r="71" spans="1:13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  <c r="M71" s="236"/>
    </row>
    <row r="72" spans="1:13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  <c r="M72" s="236"/>
    </row>
    <row r="73" spans="1:13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/>
      <c r="K73" s="66"/>
      <c r="L73" s="134"/>
      <c r="M73" s="236"/>
    </row>
    <row r="74" spans="1:13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  <c r="M74" s="236"/>
    </row>
    <row r="75" spans="1:13" x14ac:dyDescent="0.25">
      <c r="A75" s="123">
        <v>2000</v>
      </c>
      <c r="B75" s="123" t="s">
        <v>87</v>
      </c>
      <c r="C75" s="124">
        <f t="shared" si="5"/>
        <v>16953</v>
      </c>
      <c r="D75" s="125">
        <f>SUM(D76,D83,D120,D151,D152)</f>
        <v>16953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16953</v>
      </c>
      <c r="I75" s="125">
        <f t="shared" ref="I75:L75" si="8">SUM(I76,I83,I120,I151,I152)</f>
        <v>16953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3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3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3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/>
      <c r="K78" s="66"/>
      <c r="L78" s="134"/>
      <c r="M78" s="236"/>
    </row>
    <row r="79" spans="1:13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/>
      <c r="K79" s="66"/>
      <c r="L79" s="134"/>
      <c r="M79" s="236"/>
    </row>
    <row r="80" spans="1:13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3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/>
      <c r="K81" s="66"/>
      <c r="L81" s="134"/>
      <c r="M81" s="236"/>
    </row>
    <row r="82" spans="1:13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/>
      <c r="K82" s="66"/>
      <c r="L82" s="134"/>
      <c r="M82" s="236"/>
    </row>
    <row r="83" spans="1:13" x14ac:dyDescent="0.25">
      <c r="A83" s="50">
        <v>2200</v>
      </c>
      <c r="B83" s="127" t="s">
        <v>93</v>
      </c>
      <c r="C83" s="51">
        <f>SUM(D83:G83)</f>
        <v>16603</v>
      </c>
      <c r="D83" s="56">
        <f>SUM(D84,D85,D91,D99,D107,D108,D114,D119)</f>
        <v>16603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16603</v>
      </c>
      <c r="I83" s="56">
        <f>SUM(I84,I85,I91,I99,I107,I108,I114,I119)</f>
        <v>16603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3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  <c r="M84" s="236"/>
    </row>
    <row r="85" spans="1:13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3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  <c r="M86" s="236"/>
    </row>
    <row r="87" spans="1:13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  <c r="M87" s="236"/>
    </row>
    <row r="88" spans="1:13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  <c r="M88" s="236"/>
    </row>
    <row r="89" spans="1:13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  <c r="M89" s="236"/>
    </row>
    <row r="90" spans="1:13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  <c r="M90" s="236"/>
    </row>
    <row r="91" spans="1:13" x14ac:dyDescent="0.25">
      <c r="A91" s="135">
        <v>2230</v>
      </c>
      <c r="B91" s="63" t="s">
        <v>101</v>
      </c>
      <c r="C91" s="64">
        <f t="shared" si="5"/>
        <v>16603</v>
      </c>
      <c r="D91" s="136">
        <f>SUM(D92:D98)</f>
        <v>16603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16603</v>
      </c>
      <c r="I91" s="136">
        <f>SUM(I92:I98)</f>
        <v>16603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3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>
        <v>0</v>
      </c>
      <c r="J92" s="66"/>
      <c r="K92" s="66"/>
      <c r="L92" s="134"/>
      <c r="M92" s="236"/>
    </row>
    <row r="93" spans="1:13" ht="24.75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16603</v>
      </c>
      <c r="I93" s="66">
        <v>16603</v>
      </c>
      <c r="J93" s="66"/>
      <c r="K93" s="66"/>
      <c r="L93" s="134"/>
      <c r="M93" s="236"/>
    </row>
    <row r="94" spans="1:13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  <c r="M94" s="236"/>
    </row>
    <row r="95" spans="1:13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  <c r="M95" s="236"/>
    </row>
    <row r="96" spans="1:13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>
        <v>0</v>
      </c>
      <c r="J96" s="66"/>
      <c r="K96" s="66"/>
      <c r="L96" s="134"/>
      <c r="M96" s="236"/>
    </row>
    <row r="97" spans="1:13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  <c r="M97" s="236"/>
    </row>
    <row r="98" spans="1:13" hidden="1" x14ac:dyDescent="0.25">
      <c r="A98" s="39">
        <v>2239</v>
      </c>
      <c r="B98" s="63" t="s">
        <v>108</v>
      </c>
      <c r="C98" s="64">
        <f t="shared" si="5"/>
        <v>16603</v>
      </c>
      <c r="D98" s="66">
        <v>16603</v>
      </c>
      <c r="E98" s="66"/>
      <c r="F98" s="66"/>
      <c r="G98" s="134"/>
      <c r="H98" s="64">
        <f t="shared" si="6"/>
        <v>0</v>
      </c>
      <c r="I98" s="66">
        <v>0</v>
      </c>
      <c r="J98" s="66"/>
      <c r="K98" s="66"/>
      <c r="L98" s="134"/>
      <c r="M98" s="236"/>
    </row>
    <row r="99" spans="1:13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3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>
        <v>0</v>
      </c>
      <c r="J100" s="66"/>
      <c r="K100" s="66"/>
      <c r="L100" s="134"/>
      <c r="M100" s="236"/>
    </row>
    <row r="101" spans="1:13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/>
      <c r="K101" s="66"/>
      <c r="L101" s="134"/>
      <c r="M101" s="236"/>
    </row>
    <row r="102" spans="1:13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/>
      <c r="K102" s="66"/>
      <c r="L102" s="134"/>
      <c r="M102" s="236"/>
    </row>
    <row r="103" spans="1:13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  <c r="M103" s="236"/>
    </row>
    <row r="104" spans="1:13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  <c r="M104" s="236"/>
    </row>
    <row r="105" spans="1:13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  <c r="M105" s="236"/>
    </row>
    <row r="106" spans="1:13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  <c r="M106" s="236"/>
    </row>
    <row r="107" spans="1:13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  <c r="M107" s="236"/>
    </row>
    <row r="108" spans="1:13" hidden="1" x14ac:dyDescent="0.25">
      <c r="A108" s="135">
        <v>2260</v>
      </c>
      <c r="B108" s="63" t="s">
        <v>118</v>
      </c>
      <c r="C108" s="64">
        <f t="shared" ref="C108:C174" si="9">SUM(D108:G108)</f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3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  <c r="M109" s="236"/>
    </row>
    <row r="110" spans="1:13" hidden="1" x14ac:dyDescent="0.25">
      <c r="A110" s="39">
        <v>2262</v>
      </c>
      <c r="B110" s="63" t="s">
        <v>120</v>
      </c>
      <c r="C110" s="64">
        <f t="shared" si="9"/>
        <v>0</v>
      </c>
      <c r="D110" s="66"/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  <c r="M110" s="236"/>
    </row>
    <row r="111" spans="1:13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  <c r="M111" s="236"/>
    </row>
    <row r="112" spans="1:13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  <c r="M112" s="236"/>
    </row>
    <row r="113" spans="1:13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  <c r="M113" s="236"/>
    </row>
    <row r="114" spans="1:13" hidden="1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3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  <c r="M115" s="236"/>
    </row>
    <row r="116" spans="1:13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  <c r="M116" s="236"/>
    </row>
    <row r="117" spans="1:13" ht="24" hidden="1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0</v>
      </c>
      <c r="I117" s="66">
        <v>0</v>
      </c>
      <c r="J117" s="66"/>
      <c r="K117" s="66"/>
      <c r="L117" s="134"/>
      <c r="M117" s="236"/>
    </row>
    <row r="118" spans="1:13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  <c r="M118" s="236"/>
    </row>
    <row r="119" spans="1:13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  <c r="M119" s="236"/>
    </row>
    <row r="120" spans="1:13" ht="38.25" customHeight="1" x14ac:dyDescent="0.25">
      <c r="A120" s="95">
        <v>2300</v>
      </c>
      <c r="B120" s="75" t="s">
        <v>130</v>
      </c>
      <c r="C120" s="76">
        <f t="shared" si="9"/>
        <v>350</v>
      </c>
      <c r="D120" s="149">
        <f>SUM(D121,D126,D130,D131,D134,D138,D146,D147,D150)</f>
        <v>350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350</v>
      </c>
      <c r="I120" s="149">
        <f>SUM(I121,I126,I130,I131,I134,I138,I146,I147,I150)</f>
        <v>350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3" ht="24" hidden="1" x14ac:dyDescent="0.25">
      <c r="A121" s="141">
        <v>2310</v>
      </c>
      <c r="B121" s="58" t="s">
        <v>131</v>
      </c>
      <c r="C121" s="59">
        <f t="shared" si="9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3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  <c r="M122" s="236"/>
    </row>
    <row r="123" spans="1:13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/>
      <c r="K123" s="66"/>
      <c r="L123" s="134"/>
      <c r="M123" s="236"/>
    </row>
    <row r="124" spans="1:13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  <c r="M124" s="236"/>
    </row>
    <row r="125" spans="1:13" ht="36" hidden="1" customHeight="1" x14ac:dyDescent="0.25">
      <c r="A125" s="39">
        <v>2314</v>
      </c>
      <c r="B125" s="63" t="s">
        <v>135</v>
      </c>
      <c r="C125" s="64">
        <f t="shared" si="9"/>
        <v>0</v>
      </c>
      <c r="D125" s="66"/>
      <c r="E125" s="66"/>
      <c r="F125" s="66"/>
      <c r="G125" s="134"/>
      <c r="H125" s="64">
        <f t="shared" si="10"/>
        <v>0</v>
      </c>
      <c r="I125" s="66">
        <v>0</v>
      </c>
      <c r="J125" s="66"/>
      <c r="K125" s="66"/>
      <c r="L125" s="134"/>
      <c r="M125" s="236"/>
    </row>
    <row r="126" spans="1:13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3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  <c r="M127" s="236"/>
    </row>
    <row r="128" spans="1:13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/>
      <c r="K128" s="66"/>
      <c r="L128" s="134"/>
      <c r="M128" s="236"/>
    </row>
    <row r="129" spans="1:13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  <c r="M129" s="236"/>
    </row>
    <row r="130" spans="1:13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  <c r="M130" s="236"/>
    </row>
    <row r="131" spans="1:13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3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>
        <v>0</v>
      </c>
      <c r="J132" s="66"/>
      <c r="K132" s="66"/>
      <c r="L132" s="134"/>
      <c r="M132" s="236"/>
    </row>
    <row r="133" spans="1:13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  <c r="M133" s="236"/>
    </row>
    <row r="134" spans="1:13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3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  <c r="M135" s="236"/>
    </row>
    <row r="136" spans="1:13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  <c r="M136" s="236"/>
    </row>
    <row r="137" spans="1:13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/>
      <c r="K137" s="66"/>
      <c r="L137" s="134"/>
      <c r="M137" s="236"/>
    </row>
    <row r="138" spans="1:13" ht="24.75" hidden="1" customHeight="1" x14ac:dyDescent="0.25">
      <c r="A138" s="135">
        <v>2360</v>
      </c>
      <c r="B138" s="63" t="s">
        <v>148</v>
      </c>
      <c r="C138" s="64">
        <f t="shared" si="9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3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/>
      <c r="K139" s="66"/>
      <c r="L139" s="134"/>
      <c r="M139" s="236"/>
    </row>
    <row r="140" spans="1:13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  <c r="M140" s="236"/>
    </row>
    <row r="141" spans="1:13" hidden="1" x14ac:dyDescent="0.25">
      <c r="A141" s="38">
        <v>2363</v>
      </c>
      <c r="B141" s="63" t="s">
        <v>151</v>
      </c>
      <c r="C141" s="64">
        <f t="shared" si="9"/>
        <v>0</v>
      </c>
      <c r="D141" s="66"/>
      <c r="E141" s="66"/>
      <c r="F141" s="66"/>
      <c r="G141" s="134"/>
      <c r="H141" s="64">
        <f t="shared" si="10"/>
        <v>0</v>
      </c>
      <c r="I141" s="66">
        <v>0</v>
      </c>
      <c r="J141" s="66"/>
      <c r="K141" s="66"/>
      <c r="L141" s="134"/>
      <c r="M141" s="236"/>
    </row>
    <row r="142" spans="1:13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  <c r="M142" s="236"/>
    </row>
    <row r="143" spans="1:13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  <c r="M143" s="236"/>
    </row>
    <row r="144" spans="1:13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  <c r="M144" s="236"/>
    </row>
    <row r="145" spans="1:13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  <c r="M145" s="236"/>
    </row>
    <row r="146" spans="1:13" x14ac:dyDescent="0.25">
      <c r="A146" s="130">
        <v>2370</v>
      </c>
      <c r="B146" s="99" t="s">
        <v>156</v>
      </c>
      <c r="C146" s="103">
        <f t="shared" si="9"/>
        <v>350</v>
      </c>
      <c r="D146" s="138">
        <v>350</v>
      </c>
      <c r="E146" s="138"/>
      <c r="F146" s="138"/>
      <c r="G146" s="139"/>
      <c r="H146" s="103">
        <f t="shared" si="10"/>
        <v>350</v>
      </c>
      <c r="I146" s="138">
        <v>350</v>
      </c>
      <c r="J146" s="138"/>
      <c r="K146" s="138"/>
      <c r="L146" s="139"/>
      <c r="M146" s="236"/>
    </row>
    <row r="147" spans="1:13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3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  <c r="M148" s="236"/>
    </row>
    <row r="149" spans="1:13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  <c r="M149" s="236"/>
    </row>
    <row r="150" spans="1:13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  <c r="M150" s="236"/>
    </row>
    <row r="151" spans="1:13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  <c r="M151" s="236"/>
    </row>
    <row r="152" spans="1:13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3" ht="16.5" hidden="1" customHeight="1" x14ac:dyDescent="0.25">
      <c r="A153" s="141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3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  <c r="M154" s="236"/>
    </row>
    <row r="155" spans="1:13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  <c r="M155" s="236"/>
    </row>
    <row r="156" spans="1:13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/>
      <c r="K156" s="66"/>
      <c r="L156" s="134"/>
      <c r="M156" s="236"/>
    </row>
    <row r="157" spans="1:13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  <c r="M157" s="236"/>
    </row>
    <row r="158" spans="1:13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  <c r="M158" s="236"/>
    </row>
    <row r="159" spans="1:13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  <c r="M159" s="236"/>
    </row>
    <row r="160" spans="1:13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3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3" ht="36" hidden="1" x14ac:dyDescent="0.25">
      <c r="A162" s="141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3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  <c r="M163" s="236"/>
    </row>
    <row r="164" spans="1:13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/>
      <c r="K164" s="66"/>
      <c r="L164" s="134"/>
      <c r="M164" s="236"/>
    </row>
    <row r="165" spans="1:13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/>
      <c r="K165" s="66"/>
      <c r="L165" s="134"/>
      <c r="M165" s="236"/>
    </row>
    <row r="166" spans="1:13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3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/>
      <c r="K167" s="66"/>
      <c r="L167" s="134"/>
      <c r="M167" s="236"/>
    </row>
    <row r="168" spans="1:13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/>
      <c r="K168" s="66"/>
      <c r="L168" s="134"/>
      <c r="M168" s="236"/>
    </row>
    <row r="169" spans="1:13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/>
      <c r="K169" s="66"/>
      <c r="L169" s="134"/>
      <c r="M169" s="236"/>
    </row>
    <row r="170" spans="1:13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/>
      <c r="K170" s="160"/>
      <c r="L170" s="162"/>
      <c r="M170" s="236"/>
    </row>
    <row r="171" spans="1:13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3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  <c r="M172" s="236"/>
    </row>
    <row r="173" spans="1:13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  <c r="M173" s="236"/>
    </row>
    <row r="174" spans="1:13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3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3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/>
      <c r="K176" s="61"/>
      <c r="L176" s="133"/>
      <c r="M176" s="236"/>
    </row>
    <row r="177" spans="1:13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/>
      <c r="K177" s="66"/>
      <c r="L177" s="134"/>
      <c r="M177" s="236"/>
    </row>
    <row r="178" spans="1:13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3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3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/>
      <c r="K180" s="66"/>
      <c r="L180" s="134"/>
      <c r="M180" s="236"/>
    </row>
    <row r="181" spans="1:13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3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3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3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/>
      <c r="K184" s="61"/>
      <c r="L184" s="133"/>
      <c r="M184" s="236"/>
    </row>
    <row r="185" spans="1:13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  <c r="M185" s="236"/>
    </row>
    <row r="186" spans="1:13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/>
      <c r="K186" s="66"/>
      <c r="L186" s="134"/>
      <c r="M186" s="236"/>
    </row>
    <row r="187" spans="1:13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3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3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/>
      <c r="K189" s="61"/>
      <c r="L189" s="133"/>
      <c r="M189" s="236"/>
    </row>
    <row r="190" spans="1:13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/>
      <c r="K190" s="66"/>
      <c r="L190" s="134"/>
      <c r="M190" s="236"/>
    </row>
    <row r="191" spans="1:13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/>
      <c r="K191" s="66"/>
      <c r="L191" s="134"/>
      <c r="M191" s="236"/>
    </row>
    <row r="192" spans="1:13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/>
      <c r="K192" s="66"/>
      <c r="L192" s="134"/>
      <c r="M192" s="236"/>
    </row>
    <row r="193" spans="1:13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  <c r="M193" s="236"/>
    </row>
    <row r="194" spans="1:13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/>
      <c r="K194" s="66"/>
      <c r="L194" s="134"/>
      <c r="M194" s="236"/>
    </row>
    <row r="195" spans="1:13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/>
      <c r="K195" s="66"/>
      <c r="L195" s="134"/>
      <c r="M195" s="236"/>
    </row>
    <row r="196" spans="1:13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/>
      <c r="K196" s="66"/>
      <c r="L196" s="134"/>
      <c r="M196" s="236"/>
    </row>
    <row r="197" spans="1:13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/>
      <c r="K197" s="66"/>
      <c r="L197" s="134"/>
      <c r="M197" s="236"/>
    </row>
    <row r="198" spans="1:13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/>
      <c r="K198" s="66"/>
      <c r="L198" s="134"/>
      <c r="M198" s="236"/>
    </row>
    <row r="199" spans="1:13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3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/>
      <c r="K200" s="66"/>
      <c r="L200" s="134"/>
      <c r="M200" s="236"/>
    </row>
    <row r="201" spans="1:13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/>
      <c r="K201" s="66"/>
      <c r="L201" s="134"/>
      <c r="M201" s="236"/>
    </row>
    <row r="202" spans="1:13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/>
      <c r="K202" s="66"/>
      <c r="L202" s="134"/>
      <c r="M202" s="236"/>
    </row>
    <row r="203" spans="1:13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/>
      <c r="K203" s="66"/>
      <c r="L203" s="134"/>
      <c r="M203" s="236"/>
    </row>
    <row r="204" spans="1:13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/>
      <c r="K204" s="66"/>
      <c r="L204" s="134"/>
      <c r="M204" s="236"/>
    </row>
    <row r="205" spans="1:13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>
        <v>0</v>
      </c>
      <c r="J205" s="66"/>
      <c r="K205" s="66"/>
      <c r="L205" s="134"/>
      <c r="M205" s="236"/>
    </row>
    <row r="206" spans="1:13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>
        <v>0</v>
      </c>
      <c r="J206" s="66"/>
      <c r="K206" s="66"/>
      <c r="L206" s="134"/>
      <c r="M206" s="236"/>
    </row>
    <row r="207" spans="1:13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>
        <v>0</v>
      </c>
      <c r="J207" s="66"/>
      <c r="K207" s="66"/>
      <c r="L207" s="134"/>
      <c r="M207" s="236"/>
    </row>
    <row r="208" spans="1:13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3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/>
      <c r="K209" s="66"/>
      <c r="L209" s="134"/>
      <c r="M209" s="236"/>
    </row>
    <row r="210" spans="1:13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/>
      <c r="K210" s="138"/>
      <c r="L210" s="139"/>
      <c r="M210" s="236"/>
    </row>
    <row r="211" spans="1:13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3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3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/>
      <c r="K213" s="61"/>
      <c r="L213" s="133"/>
      <c r="M213" s="236"/>
    </row>
    <row r="214" spans="1:13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3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/>
      <c r="K215" s="61"/>
      <c r="L215" s="133"/>
      <c r="M215" s="236"/>
    </row>
    <row r="216" spans="1:13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3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  <c r="M217" s="236"/>
    </row>
    <row r="218" spans="1:13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/>
      <c r="K218" s="66"/>
      <c r="L218" s="134"/>
      <c r="M218" s="236"/>
    </row>
    <row r="219" spans="1:13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3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/>
      <c r="K220" s="66"/>
      <c r="L220" s="134"/>
      <c r="M220" s="236"/>
    </row>
    <row r="221" spans="1:13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/>
      <c r="K221" s="66"/>
      <c r="L221" s="134"/>
      <c r="M221" s="236"/>
    </row>
    <row r="222" spans="1:13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/>
      <c r="K222" s="66"/>
      <c r="L222" s="134"/>
      <c r="M222" s="236"/>
    </row>
    <row r="223" spans="1:13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/>
      <c r="K223" s="66"/>
      <c r="L223" s="134"/>
      <c r="M223" s="236"/>
    </row>
    <row r="224" spans="1:13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/>
      <c r="K224" s="66"/>
      <c r="L224" s="134"/>
      <c r="M224" s="236"/>
    </row>
    <row r="225" spans="1:13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/>
      <c r="K225" s="66"/>
      <c r="L225" s="134"/>
      <c r="M225" s="236"/>
    </row>
    <row r="226" spans="1:13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/>
      <c r="K226" s="66"/>
      <c r="L226" s="134"/>
      <c r="M226" s="236"/>
    </row>
    <row r="227" spans="1:13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3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/>
      <c r="K228" s="66"/>
      <c r="L228" s="134"/>
      <c r="M228" s="236"/>
    </row>
    <row r="229" spans="1:13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/>
      <c r="K229" s="66"/>
      <c r="L229" s="134"/>
      <c r="M229" s="236"/>
    </row>
    <row r="230" spans="1:13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/>
      <c r="K230" s="66"/>
      <c r="L230" s="134"/>
      <c r="M230" s="236"/>
    </row>
    <row r="231" spans="1:13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/>
      <c r="K231" s="66"/>
      <c r="L231" s="134"/>
      <c r="M231" s="236"/>
    </row>
    <row r="232" spans="1:13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3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3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/>
      <c r="K234" s="66"/>
      <c r="L234" s="134"/>
      <c r="M234" s="236"/>
    </row>
    <row r="235" spans="1:13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/>
      <c r="K235" s="66"/>
      <c r="L235" s="134"/>
      <c r="M235" s="236"/>
    </row>
    <row r="236" spans="1:13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/>
      <c r="K236" s="66"/>
      <c r="L236" s="134"/>
      <c r="M236" s="236"/>
    </row>
    <row r="237" spans="1:13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/>
      <c r="K237" s="61"/>
      <c r="L237" s="133"/>
      <c r="M237" s="236"/>
    </row>
    <row r="238" spans="1:13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  <c r="M238" s="236"/>
    </row>
    <row r="239" spans="1:13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/>
      <c r="K239" s="66"/>
      <c r="L239" s="134"/>
      <c r="M239" s="236"/>
    </row>
    <row r="240" spans="1:13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/>
      <c r="K242" s="66"/>
      <c r="L242" s="134"/>
      <c r="M242" s="236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/>
      <c r="K243" s="66"/>
      <c r="L243" s="134"/>
      <c r="M243" s="236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/>
      <c r="K244" s="66"/>
      <c r="L244" s="134"/>
      <c r="M244" s="236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/>
      <c r="K246" s="66"/>
      <c r="L246" s="134"/>
      <c r="M246" s="236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>
        <v>0</v>
      </c>
      <c r="J247" s="66"/>
      <c r="K247" s="66"/>
      <c r="L247" s="134"/>
      <c r="M247" s="236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  <c r="M248" s="236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23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/>
      <c r="K251" s="66"/>
      <c r="L251" s="134"/>
      <c r="M251" s="23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/>
      <c r="K254" s="61"/>
      <c r="L254" s="133"/>
      <c r="M254" s="236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  <c r="M255" s="237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/>
      <c r="K256" s="66"/>
      <c r="L256" s="134"/>
      <c r="M256" s="236"/>
    </row>
    <row r="257" spans="1:13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3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/>
      <c r="K258" s="66"/>
      <c r="L258" s="134"/>
      <c r="M258" s="236"/>
    </row>
    <row r="259" spans="1:13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/>
      <c r="K259" s="66"/>
      <c r="L259" s="134"/>
      <c r="M259" s="236"/>
    </row>
    <row r="260" spans="1:13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/>
      <c r="K260" s="66"/>
      <c r="L260" s="134"/>
      <c r="M260" s="236"/>
    </row>
    <row r="261" spans="1:13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>
        <v>0</v>
      </c>
      <c r="J261" s="66"/>
      <c r="K261" s="66"/>
      <c r="L261" s="134"/>
      <c r="M261" s="236"/>
    </row>
    <row r="262" spans="1:13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/>
      <c r="K262" s="66"/>
      <c r="L262" s="134"/>
      <c r="M262" s="236"/>
    </row>
    <row r="263" spans="1:13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3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/>
      <c r="K264" s="72"/>
      <c r="L264" s="194"/>
      <c r="M264" s="236"/>
    </row>
    <row r="265" spans="1:13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3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3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3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/>
      <c r="K268" s="138"/>
      <c r="L268" s="139"/>
      <c r="M268" s="236"/>
    </row>
    <row r="269" spans="1:13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3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/>
      <c r="K270" s="66"/>
      <c r="L270" s="134"/>
      <c r="M270" s="236"/>
    </row>
    <row r="271" spans="1:13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/>
      <c r="K271" s="61"/>
      <c r="L271" s="133"/>
      <c r="M271" s="236"/>
    </row>
    <row r="272" spans="1:13" ht="12.75" thickBot="1" x14ac:dyDescent="0.3">
      <c r="A272" s="205"/>
      <c r="B272" s="205" t="s">
        <v>283</v>
      </c>
      <c r="C272" s="206">
        <f>SUM(C269,C252,C211,C182,C174,C160,C75,C53)</f>
        <v>16953</v>
      </c>
      <c r="D272" s="206">
        <f>SUM(D269,D252,D211,D182,D174,D160,D75,D53,)</f>
        <v>16953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16953</v>
      </c>
      <c r="I272" s="206">
        <f t="shared" si="57"/>
        <v>16953</v>
      </c>
      <c r="J272" s="206">
        <f t="shared" si="57"/>
        <v>0</v>
      </c>
      <c r="K272" s="206">
        <f t="shared" si="57"/>
        <v>0</v>
      </c>
      <c r="L272" s="207">
        <f t="shared" si="57"/>
        <v>0</v>
      </c>
    </row>
    <row r="273" spans="1:13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3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3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3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3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/>
      <c r="K277" s="72"/>
      <c r="L277" s="194"/>
      <c r="M277" s="236"/>
    </row>
    <row r="278" spans="1:13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/>
      <c r="K278" s="66"/>
      <c r="L278" s="134"/>
      <c r="M278" s="236"/>
    </row>
    <row r="279" spans="1:13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/>
      <c r="K279" s="66"/>
      <c r="L279" s="134"/>
      <c r="M279" s="236"/>
    </row>
    <row r="280" spans="1:13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/>
      <c r="K280" s="66"/>
      <c r="L280" s="134"/>
      <c r="M280" s="236"/>
    </row>
    <row r="281" spans="1:13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/>
      <c r="K281" s="66"/>
      <c r="L281" s="134"/>
      <c r="M281" s="236"/>
    </row>
    <row r="282" spans="1:13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/>
      <c r="K282" s="160"/>
      <c r="L282" s="162"/>
      <c r="M282" s="236"/>
    </row>
    <row r="283" spans="1:13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  <c r="M283" s="238"/>
    </row>
    <row r="284" spans="1:13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  <c r="M284" s="238"/>
    </row>
    <row r="285" spans="1:13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3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3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3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ohw6ke5O37xOFpVYlTvxM9qATgLrGLaXF7k/kFfnmrFpALsXqPX5wVatWj4zSKWlXes+1bPE3TY3dhywi3BFOg==" saltValue="4AWQD9fuNgIFu2cKRdbp2Q==" spinCount="100000" sheet="1" objects="1" scenarios="1"/>
  <autoFilter ref="A18:M284">
    <filterColumn colId="7">
      <filters>
        <filter val="16 603"/>
        <filter val="16 953"/>
        <filter val="35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N4" sqref="N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615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14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56325</v>
      </c>
      <c r="D20" s="26">
        <f>SUM(D21,D24,D25,D41,D43)</f>
        <v>56325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53751</v>
      </c>
      <c r="I20" s="26">
        <f>SUM(I21,I24,I25,I41,I43)</f>
        <v>44234</v>
      </c>
      <c r="J20" s="26">
        <f>SUM(J21,J24,J43)</f>
        <v>9517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56325</v>
      </c>
      <c r="D24" s="46">
        <v>56325</v>
      </c>
      <c r="E24" s="46"/>
      <c r="F24" s="47" t="s">
        <v>37</v>
      </c>
      <c r="G24" s="48" t="s">
        <v>37</v>
      </c>
      <c r="H24" s="45">
        <f t="shared" si="1"/>
        <v>53751</v>
      </c>
      <c r="I24" s="46">
        <f>I51</f>
        <v>44234</v>
      </c>
      <c r="J24" s="46">
        <f>J51</f>
        <v>9517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56325</v>
      </c>
      <c r="D50" s="112">
        <f>SUM(D51,D269)</f>
        <v>56325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53751</v>
      </c>
      <c r="I50" s="112">
        <f>SUM(I51,I269)</f>
        <v>44234</v>
      </c>
      <c r="J50" s="112">
        <f>SUM(J51,J269)</f>
        <v>9517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56325</v>
      </c>
      <c r="D51" s="117">
        <f>SUM(D52,D181)</f>
        <v>56325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53751</v>
      </c>
      <c r="I51" s="117">
        <f>SUM(I52,I181)</f>
        <v>44234</v>
      </c>
      <c r="J51" s="117">
        <f>SUM(J52,J181)</f>
        <v>9517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56325</v>
      </c>
      <c r="D52" s="121">
        <f>SUM(D53,D75,D160,D174)</f>
        <v>56325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53751</v>
      </c>
      <c r="I52" s="121">
        <f>SUM(I53,I75,I160,I174)</f>
        <v>44234</v>
      </c>
      <c r="J52" s="121">
        <f>SUM(J53,J75,J160,J174)</f>
        <v>9517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56325</v>
      </c>
      <c r="D75" s="125">
        <f>SUM(D76,D83,D120,D151,D152)</f>
        <v>56325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53751</v>
      </c>
      <c r="I75" s="125">
        <f t="shared" ref="I75:L75" si="8">SUM(I76,I83,I120,I151,I152)</f>
        <v>44234</v>
      </c>
      <c r="J75" s="125">
        <f t="shared" si="8"/>
        <v>9517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56325</v>
      </c>
      <c r="D120" s="149">
        <f>SUM(D121,D126,D130,D131,D134,D138,D146,D147,D150)</f>
        <v>56325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53751</v>
      </c>
      <c r="I120" s="149">
        <f>SUM(I121,I126,I130,I131,I134,I138,I146,I147,I150)</f>
        <v>44234</v>
      </c>
      <c r="J120" s="149">
        <f>SUM(J121,J126,J130,J131,J134,J138,J146,J147,J150)</f>
        <v>9517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7.5" customHeight="1" x14ac:dyDescent="0.25">
      <c r="A138" s="135">
        <v>2360</v>
      </c>
      <c r="B138" s="63" t="s">
        <v>148</v>
      </c>
      <c r="C138" s="64">
        <f t="shared" si="10"/>
        <v>56325</v>
      </c>
      <c r="D138" s="136">
        <f>SUM(D139:D145)</f>
        <v>56325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53751</v>
      </c>
      <c r="I138" s="136">
        <f>SUM(I139:I145)</f>
        <v>44234</v>
      </c>
      <c r="J138" s="136">
        <f>SUM(J139:J145)</f>
        <v>9517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56325</v>
      </c>
      <c r="D141" s="66">
        <v>56325</v>
      </c>
      <c r="E141" s="66"/>
      <c r="F141" s="66"/>
      <c r="G141" s="134"/>
      <c r="H141" s="64">
        <f t="shared" si="9"/>
        <v>53751</v>
      </c>
      <c r="I141" s="66">
        <v>44234</v>
      </c>
      <c r="J141" s="66">
        <v>9517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5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71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39">
        <v>6500</v>
      </c>
      <c r="B250" s="63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172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56325</v>
      </c>
      <c r="D272" s="206">
        <f>SUM(D269,D252,D211,D182,D174,D160,D75,D53,)</f>
        <v>56325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53751</v>
      </c>
      <c r="I272" s="206">
        <f t="shared" si="57"/>
        <v>44234</v>
      </c>
      <c r="J272" s="206">
        <f t="shared" si="57"/>
        <v>9517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2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2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TYesWEYzPkyikqT73MGQ0n3CGJ08K2ht0nzU+G9UAYsxWcdcytNrKATTD6io91I6wRqsGNsot6pr7yPzeeG3cg==" saltValue="wk0DHnkOfPiJHNhOC6a3FA==" spinCount="100000" sheet="1" objects="1" scenarios="1"/>
  <autoFilter ref="A18:L284">
    <filterColumn colId="7">
      <filters>
        <filter val="53 751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P14" sqref="P1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439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440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441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467</v>
      </c>
      <c r="D20" s="26">
        <f>SUM(D21,D24,D25,D41,D43)</f>
        <v>467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467</v>
      </c>
      <c r="I20" s="26">
        <f>SUM(I21,I24,I25,I41,I43)</f>
        <v>467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hidden="1" thickTop="1" thickBot="1" x14ac:dyDescent="0.3">
      <c r="A24" s="44">
        <v>19300</v>
      </c>
      <c r="B24" s="44" t="s">
        <v>36</v>
      </c>
      <c r="C24" s="45">
        <f t="shared" si="0"/>
        <v>0</v>
      </c>
      <c r="D24" s="46">
        <v>0</v>
      </c>
      <c r="E24" s="46">
        <v>0</v>
      </c>
      <c r="F24" s="47" t="s">
        <v>37</v>
      </c>
      <c r="G24" s="48" t="s">
        <v>37</v>
      </c>
      <c r="H24" s="45">
        <f t="shared" si="1"/>
        <v>0</v>
      </c>
      <c r="I24" s="46"/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21192</v>
      </c>
      <c r="B25" s="50" t="s">
        <v>38</v>
      </c>
      <c r="C25" s="51">
        <f>SUM(D25:G25)</f>
        <v>467</v>
      </c>
      <c r="D25" s="52">
        <v>467</v>
      </c>
      <c r="E25" s="53" t="s">
        <v>37</v>
      </c>
      <c r="F25" s="53" t="s">
        <v>37</v>
      </c>
      <c r="G25" s="54" t="s">
        <v>37</v>
      </c>
      <c r="H25" s="51">
        <f>SUM(I25:L25)</f>
        <v>467</v>
      </c>
      <c r="I25" s="52">
        <v>467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467</v>
      </c>
      <c r="D50" s="112">
        <f>SUM(D51,D269)</f>
        <v>467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467</v>
      </c>
      <c r="I50" s="112">
        <f>SUM(I51,I269)</f>
        <v>467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hidden="1" thickTop="1" x14ac:dyDescent="0.25">
      <c r="A51" s="114"/>
      <c r="B51" s="115" t="s">
        <v>63</v>
      </c>
      <c r="C51" s="116">
        <f>SUM(D51:G51)</f>
        <v>0</v>
      </c>
      <c r="D51" s="117">
        <f>SUM(D52,D181)</f>
        <v>0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0</v>
      </c>
      <c r="I51" s="117">
        <f>SUM(I52,I181)</f>
        <v>0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.75" hidden="1" thickTop="1" x14ac:dyDescent="0.25">
      <c r="A52" s="119"/>
      <c r="B52" s="17" t="s">
        <v>64</v>
      </c>
      <c r="C52" s="120">
        <f t="shared" si="5"/>
        <v>0</v>
      </c>
      <c r="D52" s="121">
        <f>SUM(D53,D75,D160,D174)</f>
        <v>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0</v>
      </c>
      <c r="I52" s="121">
        <f>SUM(I53,I75,I160,I174)</f>
        <v>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t="12.75" hidden="1" thickTop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t="12.75" hidden="1" thickTop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t="12.75" hidden="1" thickTop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t="12.75" hidden="1" thickTop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t="12.75" hidden="1" thickTop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t="12.75" hidden="1" thickTop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.75" hidden="1" thickTop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t="12.75" hidden="1" thickTop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t="12.75" hidden="1" thickTop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.75" hidden="1" thickTop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.75" hidden="1" thickTop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.75" hidden="1" thickTop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.75" hidden="1" thickTop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.75" hidden="1" thickTop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t="12.75" hidden="1" thickTop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.75" hidden="1" thickTop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.75" hidden="1" thickTop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.75" hidden="1" thickTop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ht="12.75" hidden="1" thickTop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.75" hidden="1" thickTop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.75" hidden="1" thickTop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t="12.75" hidden="1" thickTop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.75" hidden="1" thickTop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.75" hidden="1" thickTop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t="12.75" hidden="1" thickTop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.75" hidden="1" thickTop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t="12.75" hidden="1" thickTop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t="12.75" hidden="1" thickTop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.75" hidden="1" thickTop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t="12.75" hidden="1" thickTop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.75" hidden="1" thickTop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t="12.75" hidden="1" thickTop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.75" hidden="1" thickTop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.75" hidden="1" thickTop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t="12.75" hidden="1" thickTop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.75" hidden="1" thickTop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.75" hidden="1" thickTop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.75" hidden="1" thickTop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.75" hidden="1" thickTop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t="12.75" hidden="1" thickTop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t="12.75" hidden="1" thickTop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.75" hidden="1" thickTop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t="12.75" hidden="1" thickTop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.75" hidden="1" thickTop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.75" hidden="1" thickTop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t="12.75" hidden="1" thickTop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.75" hidden="1" thickTop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t="12.75" hidden="1" thickTop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.75" hidden="1" thickTop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.75" hidden="1" thickTop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t="12.75" hidden="1" thickTop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t="12.75" hidden="1" thickTop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t="12.75" hidden="1" thickTop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t="12.75" hidden="1" thickTop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.75" hidden="1" thickTop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t="12.75" hidden="1" thickTop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t="12.75" hidden="1" thickTop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t="12.75" hidden="1" thickTop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.75" hidden="1" thickTop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.75" hidden="1" thickTop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.75" hidden="1" thickTop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.75" hidden="1" thickTop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.75" hidden="1" thickTop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t="12.75" hidden="1" thickTop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t="12.75" hidden="1" thickTop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t="12.75" hidden="1" thickTop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t="12.75" hidden="1" thickTop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t="12.75" hidden="1" thickTop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t="12.75" hidden="1" thickTop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t="12.75" hidden="1" thickTop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.75" hidden="1" thickTop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t="12.75" hidden="1" thickTop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.75" hidden="1" thickTop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.75" hidden="1" thickTop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t="12.75" hidden="1" thickTop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.75" hidden="1" thickTop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.75" hidden="1" thickTop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t="12.75" hidden="1" thickTop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.75" hidden="1" thickTop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t="12.75" hidden="1" thickTop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t="12.75" hidden="1" thickTop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.75" hidden="1" thickTop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.75" hidden="1" thickTop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t="12.75" hidden="1" thickTop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t="12.75" hidden="1" thickTop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t="12.75" hidden="1" thickTop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.75" hidden="1" thickTop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t="12.75" hidden="1" thickTop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t="12.75" hidden="1" thickTop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.75" hidden="1" thickTop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.75" hidden="1" thickTop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.75" hidden="1" thickTop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.75" hidden="1" thickTop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.75" hidden="1" thickTop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.75" hidden="1" thickTop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.75" hidden="1" thickTop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t="12.75" hidden="1" thickTop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.75" hidden="1" thickTop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.75" hidden="1" thickTop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.75" hidden="1" thickTop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.75" hidden="1" thickTop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.75" hidden="1" thickTop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.75" hidden="1" thickTop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.75" hidden="1" thickTop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.75" hidden="1" thickTop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.75" hidden="1" thickTop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.75" hidden="1" thickTop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.75" hidden="1" thickTop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.75" hidden="1" thickTop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t="12.75" hidden="1" thickTop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.75" hidden="1" thickTop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.75" hidden="1" thickTop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.75" hidden="1" thickTop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t="12.75" hidden="1" thickTop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.75" hidden="1" thickTop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.75" hidden="1" thickTop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.75" hidden="1" thickTop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t="12.75" hidden="1" thickTop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t="12.75" hidden="1" thickTop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t="12.75" hidden="1" thickTop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.75" hidden="1" thickTop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t="12.75" hidden="1" thickTop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.75" hidden="1" thickTop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t="12.75" hidden="1" thickTop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t="12.75" hidden="1" thickTop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t="12.75" hidden="1" thickTop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t="12.75" hidden="1" thickTop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t="12.75" hidden="1" thickTop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t="12.75" hidden="1" thickTop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t="12.75" hidden="1" thickTop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t="12.75" hidden="1" thickTop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t="12.75" hidden="1" thickTop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t="12.75" hidden="1" thickTop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t="12.75" hidden="1" thickTop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t="12.75" hidden="1" thickTop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.75" hidden="1" thickTop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.75" hidden="1" thickTop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.75" hidden="1" thickTop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.75" hidden="1" thickTop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t="12.75" hidden="1" thickTop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t="12.75" hidden="1" thickTop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.75" hidden="1" thickTop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.75" hidden="1" thickTop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.75" hidden="1" thickTop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.75" hidden="1" thickTop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t="12.75" hidden="1" thickTop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.75" hidden="1" thickTop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.75" hidden="1" thickTop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t="12.75" hidden="1" thickTop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t="12.75" hidden="1" thickTop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.75" hidden="1" thickTop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.75" hidden="1" thickTop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t="12.75" hidden="1" thickTop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.75" hidden="1" thickTop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t="12.75" hidden="1" thickTop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.75" hidden="1" thickTop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t="12.75" hidden="1" thickTop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t="12.75" hidden="1" thickTop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.75" hidden="1" thickTop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t="12.75" hidden="1" thickTop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.75" hidden="1" thickTop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t="12.75" hidden="1" thickTop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.75" hidden="1" thickTop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.75" hidden="1" thickTop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t="12.75" hidden="1" thickTop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.75" hidden="1" thickTop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t="12.75" hidden="1" thickTop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.75" hidden="1" thickTop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.75" hidden="1" thickTop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t="12.75" hidden="1" thickTop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.75" hidden="1" thickTop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.75" hidden="1" thickTop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.75" hidden="1" thickTop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.75" hidden="1" thickTop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t="12.75" hidden="1" thickTop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.75" hidden="1" thickTop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.75" hidden="1" thickTop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.75" hidden="1" thickTop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.75" hidden="1" thickTop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.75" hidden="1" thickTop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.75" hidden="1" thickTop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.75" hidden="1" thickTop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.75" hidden="1" thickTop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.75" hidden="1" thickTop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.75" hidden="1" thickTop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.75" hidden="1" thickTop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.75" hidden="1" thickTop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.75" hidden="1" thickTop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t="12.75" hidden="1" thickTop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t="12.75" hidden="1" thickTop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t="12.75" hidden="1" thickTop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.75" hidden="1" thickTop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.75" hidden="1" thickTop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t="12.75" thickTop="1" x14ac:dyDescent="0.25">
      <c r="A269" s="146"/>
      <c r="B269" s="63" t="s">
        <v>278</v>
      </c>
      <c r="C269" s="172">
        <f t="shared" si="40"/>
        <v>467</v>
      </c>
      <c r="D269" s="136">
        <f>SUM(D270:D271)</f>
        <v>467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467</v>
      </c>
      <c r="I269" s="136">
        <f>SUM(I270:I271)</f>
        <v>467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x14ac:dyDescent="0.25">
      <c r="A271" s="146" t="s">
        <v>281</v>
      </c>
      <c r="B271" s="204" t="s">
        <v>282</v>
      </c>
      <c r="C271" s="176">
        <f t="shared" si="40"/>
        <v>467</v>
      </c>
      <c r="D271" s="61">
        <v>467</v>
      </c>
      <c r="E271" s="61"/>
      <c r="F271" s="61"/>
      <c r="G271" s="133"/>
      <c r="H271" s="59">
        <f t="shared" si="41"/>
        <v>467</v>
      </c>
      <c r="I271" s="61">
        <v>467</v>
      </c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467</v>
      </c>
      <c r="D272" s="206">
        <f>SUM(D269,D252,D211,D182,D174,D160,D75,D53,)</f>
        <v>467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467</v>
      </c>
      <c r="I272" s="206">
        <f t="shared" si="56"/>
        <v>467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467</v>
      </c>
      <c r="D273" s="210">
        <f>SUM(D24,D25,D41)-D51</f>
        <v>467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467</v>
      </c>
      <c r="I273" s="210">
        <f>SUM(I24,I25,I41)-I51</f>
        <v>467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-467</v>
      </c>
      <c r="D274" s="213">
        <f t="shared" si="57"/>
        <v>-467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-467</v>
      </c>
      <c r="I274" s="213">
        <f t="shared" si="57"/>
        <v>-467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-467</v>
      </c>
      <c r="D275" s="112">
        <f t="shared" si="58"/>
        <v>-467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-467</v>
      </c>
      <c r="I275" s="112">
        <f t="shared" si="58"/>
        <v>-467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epSFv0LKCZCh9hJY/T+p3IOt15FmiTqyzSQPwJKGkM6Ak9skja4+/LShKeA8ebdFi1u0af5/zu/fUPs7Ek6enQ==" saltValue="4TFaWav/4lyKUuOtMLVYEA==" spinCount="100000" sheet="1" objects="1" scenarios="1"/>
  <autoFilter ref="A18:L284">
    <filterColumn colId="7">
      <filters>
        <filter val="-467"/>
        <filter val="467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O3" sqref="O3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306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309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311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312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313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 t="s">
        <v>314</v>
      </c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379180</v>
      </c>
      <c r="D20" s="26">
        <f>SUM(D21,D24,D25,D41,D43)</f>
        <v>346515</v>
      </c>
      <c r="E20" s="26">
        <f>SUM(E21,E24,E43)</f>
        <v>0</v>
      </c>
      <c r="F20" s="26">
        <f>SUM(F21,F26,F43)</f>
        <v>32665</v>
      </c>
      <c r="G20" s="27">
        <f>SUM(G21,G45)</f>
        <v>0</v>
      </c>
      <c r="H20" s="25">
        <f>SUM(I20:L20)</f>
        <v>778597</v>
      </c>
      <c r="I20" s="26">
        <f>SUM(I21,I24,I25,I41,I43)</f>
        <v>324207</v>
      </c>
      <c r="J20" s="26">
        <f>SUM(J21,J24,J43)</f>
        <v>421705</v>
      </c>
      <c r="K20" s="26">
        <f>SUM(K21,K26,K43)</f>
        <v>32685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346515</v>
      </c>
      <c r="D24" s="46">
        <v>346515</v>
      </c>
      <c r="E24" s="46"/>
      <c r="F24" s="47" t="s">
        <v>37</v>
      </c>
      <c r="G24" s="48" t="s">
        <v>37</v>
      </c>
      <c r="H24" s="45">
        <f t="shared" si="1"/>
        <v>745912</v>
      </c>
      <c r="I24" s="46">
        <f>I51</f>
        <v>324207</v>
      </c>
      <c r="J24" s="46">
        <f>J51</f>
        <v>421705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32365</v>
      </c>
      <c r="D26" s="53" t="s">
        <v>37</v>
      </c>
      <c r="E26" s="53" t="s">
        <v>37</v>
      </c>
      <c r="F26" s="56">
        <f>SUM(F27,F31,F33,F36)</f>
        <v>32365</v>
      </c>
      <c r="G26" s="54" t="s">
        <v>37</v>
      </c>
      <c r="H26" s="51">
        <f>SUM(I26:L26)</f>
        <v>32365</v>
      </c>
      <c r="I26" s="53" t="s">
        <v>37</v>
      </c>
      <c r="J26" s="53" t="s">
        <v>37</v>
      </c>
      <c r="K26" s="56">
        <f>SUM(K27,K31,K33,K36)</f>
        <v>32365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8670</v>
      </c>
      <c r="D33" s="53" t="s">
        <v>37</v>
      </c>
      <c r="E33" s="53" t="s">
        <v>37</v>
      </c>
      <c r="F33" s="56">
        <f>SUM(F34:F35)</f>
        <v>8670</v>
      </c>
      <c r="G33" s="54" t="s">
        <v>37</v>
      </c>
      <c r="H33" s="51">
        <f t="shared" si="1"/>
        <v>8670</v>
      </c>
      <c r="I33" s="53" t="s">
        <v>37</v>
      </c>
      <c r="J33" s="53" t="s">
        <v>37</v>
      </c>
      <c r="K33" s="56">
        <f>SUM(K34:K35)</f>
        <v>8670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8670</v>
      </c>
      <c r="D34" s="60" t="s">
        <v>37</v>
      </c>
      <c r="E34" s="60" t="s">
        <v>37</v>
      </c>
      <c r="F34" s="61">
        <v>8670</v>
      </c>
      <c r="G34" s="62" t="s">
        <v>37</v>
      </c>
      <c r="H34" s="59">
        <f t="shared" si="1"/>
        <v>8670</v>
      </c>
      <c r="I34" s="60" t="s">
        <v>37</v>
      </c>
      <c r="J34" s="60" t="s">
        <v>37</v>
      </c>
      <c r="K34" s="61">
        <v>8670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23695</v>
      </c>
      <c r="D36" s="53" t="s">
        <v>37</v>
      </c>
      <c r="E36" s="53" t="s">
        <v>37</v>
      </c>
      <c r="F36" s="56">
        <f>SUM(F37:F40)</f>
        <v>23695</v>
      </c>
      <c r="G36" s="54" t="s">
        <v>37</v>
      </c>
      <c r="H36" s="51">
        <f t="shared" si="1"/>
        <v>23695</v>
      </c>
      <c r="I36" s="53" t="s">
        <v>37</v>
      </c>
      <c r="J36" s="53" t="s">
        <v>37</v>
      </c>
      <c r="K36" s="56">
        <f>SUM(K37:K40)</f>
        <v>23695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23695</v>
      </c>
      <c r="D40" s="77" t="s">
        <v>37</v>
      </c>
      <c r="E40" s="77" t="s">
        <v>37</v>
      </c>
      <c r="F40" s="78">
        <v>23695</v>
      </c>
      <c r="G40" s="79" t="s">
        <v>37</v>
      </c>
      <c r="H40" s="76">
        <f t="shared" si="1"/>
        <v>23695</v>
      </c>
      <c r="I40" s="77" t="s">
        <v>37</v>
      </c>
      <c r="J40" s="77" t="s">
        <v>37</v>
      </c>
      <c r="K40" s="78">
        <v>23695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300</v>
      </c>
      <c r="D43" s="87">
        <f>D44</f>
        <v>0</v>
      </c>
      <c r="E43" s="87">
        <f t="shared" ref="E43:F43" si="3">E44</f>
        <v>0</v>
      </c>
      <c r="F43" s="87">
        <f t="shared" si="3"/>
        <v>300</v>
      </c>
      <c r="G43" s="54" t="s">
        <v>37</v>
      </c>
      <c r="H43" s="88">
        <f t="shared" si="2"/>
        <v>320</v>
      </c>
      <c r="I43" s="87">
        <f>I44</f>
        <v>0</v>
      </c>
      <c r="J43" s="87">
        <f t="shared" ref="J43:K43" si="4">J44</f>
        <v>0</v>
      </c>
      <c r="K43" s="87">
        <f t="shared" si="4"/>
        <v>320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300</v>
      </c>
      <c r="D44" s="89"/>
      <c r="E44" s="90"/>
      <c r="F44" s="89">
        <v>300</v>
      </c>
      <c r="G44" s="91" t="s">
        <v>37</v>
      </c>
      <c r="H44" s="92">
        <f t="shared" si="2"/>
        <v>320</v>
      </c>
      <c r="I44" s="36"/>
      <c r="J44" s="93"/>
      <c r="K44" s="93">
        <v>320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379180</v>
      </c>
      <c r="D50" s="112">
        <f>SUM(D51,D269)</f>
        <v>346515</v>
      </c>
      <c r="E50" s="112">
        <f>SUM(E51,E269)</f>
        <v>0</v>
      </c>
      <c r="F50" s="112">
        <f>SUM(F51,F269)</f>
        <v>32665</v>
      </c>
      <c r="G50" s="113">
        <f>SUM(G51,G269)</f>
        <v>0</v>
      </c>
      <c r="H50" s="111">
        <f t="shared" ref="H50:H107" si="6">SUM(I50:L50)</f>
        <v>778597</v>
      </c>
      <c r="I50" s="112">
        <f>SUM(I51,I269)</f>
        <v>324207</v>
      </c>
      <c r="J50" s="112">
        <f>SUM(J51,J269)</f>
        <v>421705</v>
      </c>
      <c r="K50" s="112">
        <f>SUM(K51,K269)</f>
        <v>32685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379180</v>
      </c>
      <c r="D51" s="117">
        <f>SUM(D52,D181)</f>
        <v>346515</v>
      </c>
      <c r="E51" s="117">
        <f>SUM(E52,E181)</f>
        <v>0</v>
      </c>
      <c r="F51" s="117">
        <f>SUM(F52,F181)</f>
        <v>32665</v>
      </c>
      <c r="G51" s="118">
        <f>SUM(G52,G181)</f>
        <v>0</v>
      </c>
      <c r="H51" s="116">
        <f t="shared" si="6"/>
        <v>778597</v>
      </c>
      <c r="I51" s="117">
        <f>SUM(I52,I181)</f>
        <v>324207</v>
      </c>
      <c r="J51" s="117">
        <f>SUM(J52,J181)</f>
        <v>421705</v>
      </c>
      <c r="K51" s="117">
        <f>SUM(K52,K181)</f>
        <v>32685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365795</v>
      </c>
      <c r="D52" s="121">
        <f>SUM(D53,D75,D160,D174)</f>
        <v>333130</v>
      </c>
      <c r="E52" s="121">
        <f>SUM(E53,E75,E160,E174)</f>
        <v>0</v>
      </c>
      <c r="F52" s="121">
        <f>SUM(F53,F75,F160,F174)</f>
        <v>32665</v>
      </c>
      <c r="G52" s="122">
        <f>SUM(G53,G75,G160,G174)</f>
        <v>0</v>
      </c>
      <c r="H52" s="120">
        <f t="shared" si="6"/>
        <v>751537</v>
      </c>
      <c r="I52" s="121">
        <f>SUM(I53,I75,I160,I174)</f>
        <v>301147</v>
      </c>
      <c r="J52" s="121">
        <f>SUM(J53,J75,J160,J174)</f>
        <v>417705</v>
      </c>
      <c r="K52" s="121">
        <f>SUM(K53,K75,K160,K174)</f>
        <v>32685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252932</v>
      </c>
      <c r="D53" s="125">
        <f>SUM(D54,D67)</f>
        <v>252932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636645</v>
      </c>
      <c r="I53" s="125">
        <f>SUM(I54,I67)</f>
        <v>225993</v>
      </c>
      <c r="J53" s="125">
        <f>SUM(J54,J67)</f>
        <v>410652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172098</v>
      </c>
      <c r="D54" s="56">
        <f>SUM(D55,D58,D66)</f>
        <v>172098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478591</v>
      </c>
      <c r="I54" s="56">
        <f>SUM(I55,I58,I66)</f>
        <v>150787</v>
      </c>
      <c r="J54" s="56">
        <f>SUM(J55,J58,J66)</f>
        <v>327804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137720</v>
      </c>
      <c r="D55" s="131">
        <f>SUM(D56:D57)</f>
        <v>137720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465073</v>
      </c>
      <c r="I55" s="131">
        <f>SUM(I56:I57)</f>
        <v>138179</v>
      </c>
      <c r="J55" s="131">
        <f>SUM(J56:J57)</f>
        <v>326894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137720</v>
      </c>
      <c r="D57" s="66">
        <v>137720</v>
      </c>
      <c r="E57" s="66"/>
      <c r="F57" s="66"/>
      <c r="G57" s="134"/>
      <c r="H57" s="64">
        <f t="shared" si="6"/>
        <v>465073</v>
      </c>
      <c r="I57" s="66">
        <v>138179</v>
      </c>
      <c r="J57" s="66">
        <v>326894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32953</v>
      </c>
      <c r="D58" s="136">
        <f>SUM(D59:D65)</f>
        <v>32953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11225</v>
      </c>
      <c r="I58" s="136">
        <f>SUM(I59:I65)</f>
        <v>10315</v>
      </c>
      <c r="J58" s="136">
        <f>SUM(J59:J65)</f>
        <v>910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4172</v>
      </c>
      <c r="D59" s="66">
        <v>4172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1030</v>
      </c>
      <c r="D60" s="66">
        <v>1030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2070</v>
      </c>
      <c r="D62" s="66">
        <v>2070</v>
      </c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2430</v>
      </c>
      <c r="D63" s="66">
        <v>2430</v>
      </c>
      <c r="E63" s="66"/>
      <c r="F63" s="66"/>
      <c r="G63" s="134"/>
      <c r="H63" s="64">
        <f t="shared" si="6"/>
        <v>2430</v>
      </c>
      <c r="I63" s="66">
        <v>2430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23251</v>
      </c>
      <c r="D64" s="66">
        <v>23251</v>
      </c>
      <c r="E64" s="66"/>
      <c r="F64" s="66"/>
      <c r="G64" s="134"/>
      <c r="H64" s="64">
        <f t="shared" si="6"/>
        <v>2691</v>
      </c>
      <c r="I64" s="66">
        <f>20766-18075</f>
        <v>2691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910</v>
      </c>
      <c r="I65" s="66"/>
      <c r="J65" s="66">
        <v>910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1425</v>
      </c>
      <c r="D66" s="138">
        <v>1425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80834</v>
      </c>
      <c r="D67" s="56">
        <f>SUM(D68:D69)</f>
        <v>80834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158054</v>
      </c>
      <c r="I67" s="56">
        <f>SUM(I68:I69)</f>
        <v>75206</v>
      </c>
      <c r="J67" s="56">
        <f>SUM(J68:J69)</f>
        <v>82848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46620</v>
      </c>
      <c r="D68" s="61">
        <v>46620</v>
      </c>
      <c r="E68" s="61"/>
      <c r="F68" s="61"/>
      <c r="G68" s="133"/>
      <c r="H68" s="59">
        <f t="shared" si="6"/>
        <v>121225</v>
      </c>
      <c r="I68" s="61">
        <f>45851-4354</f>
        <v>41497</v>
      </c>
      <c r="J68" s="61">
        <v>79728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34214</v>
      </c>
      <c r="D69" s="136">
        <f>SUM(D70:D74)</f>
        <v>34214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36829</v>
      </c>
      <c r="I69" s="136">
        <f>SUM(I70:I74)</f>
        <v>33709</v>
      </c>
      <c r="J69" s="136">
        <f>SUM(J70:J74)</f>
        <v>3120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21425</v>
      </c>
      <c r="D70" s="66">
        <v>21425</v>
      </c>
      <c r="E70" s="66"/>
      <c r="F70" s="66"/>
      <c r="G70" s="134"/>
      <c r="H70" s="64">
        <f t="shared" si="6"/>
        <v>24590</v>
      </c>
      <c r="I70" s="66">
        <v>21470</v>
      </c>
      <c r="J70" s="66">
        <v>3120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12289</v>
      </c>
      <c r="D73" s="66">
        <v>12289</v>
      </c>
      <c r="E73" s="66"/>
      <c r="F73" s="66"/>
      <c r="G73" s="134"/>
      <c r="H73" s="64">
        <f t="shared" si="6"/>
        <v>11739</v>
      </c>
      <c r="I73" s="66">
        <v>11739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112863</v>
      </c>
      <c r="D75" s="125">
        <f>SUM(D76,D83,D120,D151,D152)</f>
        <v>80198</v>
      </c>
      <c r="E75" s="125">
        <f t="shared" ref="E75:G75" si="7">SUM(E76,E83,E120,E151,E152)</f>
        <v>0</v>
      </c>
      <c r="F75" s="125">
        <f t="shared" si="7"/>
        <v>32665</v>
      </c>
      <c r="G75" s="126">
        <f t="shared" si="7"/>
        <v>0</v>
      </c>
      <c r="H75" s="124">
        <f t="shared" si="6"/>
        <v>114892</v>
      </c>
      <c r="I75" s="125">
        <f t="shared" ref="I75:L75" si="8">SUM(I76,I83,I120,I151,I152)</f>
        <v>75154</v>
      </c>
      <c r="J75" s="125">
        <f t="shared" si="8"/>
        <v>7053</v>
      </c>
      <c r="K75" s="125">
        <f t="shared" si="8"/>
        <v>32685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90301</v>
      </c>
      <c r="D83" s="56">
        <f>SUM(D84,D85,D91,D99,D107,D108,D114,D119)</f>
        <v>59716</v>
      </c>
      <c r="E83" s="56">
        <f>SUM(E84,E85,E91,E99,E107,E108,E114,E119)</f>
        <v>0</v>
      </c>
      <c r="F83" s="56">
        <f>SUM(F84,F85,F91,F99,F107,F108,F114,F119)</f>
        <v>30585</v>
      </c>
      <c r="G83" s="140">
        <f>SUM(G84,G85,G91,G99,G107,G108,G114,G119)</f>
        <v>0</v>
      </c>
      <c r="H83" s="51">
        <f t="shared" si="6"/>
        <v>92100</v>
      </c>
      <c r="I83" s="56">
        <f>SUM(I84,I85,I91,I99,I107,I108,I114,I119)</f>
        <v>54647</v>
      </c>
      <c r="J83" s="56">
        <f>SUM(J84,J85,J91,J99,J107,J108,J114,J119)</f>
        <v>4788</v>
      </c>
      <c r="K83" s="56">
        <f>SUM(K84,K85,K91,K99,K107,K108,K114,K119)</f>
        <v>32665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1879</v>
      </c>
      <c r="D84" s="138">
        <v>1529</v>
      </c>
      <c r="E84" s="138"/>
      <c r="F84" s="138">
        <v>350</v>
      </c>
      <c r="G84" s="138"/>
      <c r="H84" s="103">
        <f>SUM(I84:L84)</f>
        <v>1814</v>
      </c>
      <c r="I84" s="138">
        <v>1514</v>
      </c>
      <c r="J84" s="138"/>
      <c r="K84" s="138">
        <v>300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77046</v>
      </c>
      <c r="D85" s="136">
        <f>SUM(D86:D90)</f>
        <v>46871</v>
      </c>
      <c r="E85" s="136">
        <f>SUM(E86:E90)</f>
        <v>0</v>
      </c>
      <c r="F85" s="136">
        <f>SUM(F86:F90)</f>
        <v>30175</v>
      </c>
      <c r="G85" s="137">
        <f>SUM(G86:G90)</f>
        <v>0</v>
      </c>
      <c r="H85" s="64">
        <f t="shared" si="6"/>
        <v>75968</v>
      </c>
      <c r="I85" s="136">
        <f>SUM(I86:I90)</f>
        <v>43603</v>
      </c>
      <c r="J85" s="136">
        <f>SUM(J86:J90)</f>
        <v>0</v>
      </c>
      <c r="K85" s="136">
        <f>SUM(K86:K90)</f>
        <v>32365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45327</v>
      </c>
      <c r="D86" s="66">
        <v>23389</v>
      </c>
      <c r="E86" s="66"/>
      <c r="F86" s="66">
        <v>21938</v>
      </c>
      <c r="G86" s="134"/>
      <c r="H86" s="64">
        <f t="shared" si="6"/>
        <v>42506</v>
      </c>
      <c r="I86" s="66">
        <v>19678</v>
      </c>
      <c r="J86" s="66"/>
      <c r="K86" s="66">
        <f>21938+890</f>
        <v>22828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5162</v>
      </c>
      <c r="D87" s="66">
        <v>455</v>
      </c>
      <c r="E87" s="66"/>
      <c r="F87" s="66">
        <v>4707</v>
      </c>
      <c r="G87" s="134"/>
      <c r="H87" s="64">
        <f t="shared" si="6"/>
        <v>5917</v>
      </c>
      <c r="I87" s="66">
        <v>610</v>
      </c>
      <c r="J87" s="66"/>
      <c r="K87" s="66">
        <f>4707+600</f>
        <v>5307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25786</v>
      </c>
      <c r="D88" s="66">
        <v>22456</v>
      </c>
      <c r="E88" s="66"/>
      <c r="F88" s="66">
        <v>3330</v>
      </c>
      <c r="G88" s="134"/>
      <c r="H88" s="64">
        <f t="shared" si="6"/>
        <v>26864</v>
      </c>
      <c r="I88" s="66">
        <v>22834</v>
      </c>
      <c r="J88" s="66"/>
      <c r="K88" s="66">
        <f>3330+700</f>
        <v>4030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771</v>
      </c>
      <c r="D89" s="66">
        <v>571</v>
      </c>
      <c r="E89" s="66"/>
      <c r="F89" s="66">
        <v>200</v>
      </c>
      <c r="G89" s="134"/>
      <c r="H89" s="64">
        <f t="shared" si="6"/>
        <v>681</v>
      </c>
      <c r="I89" s="66">
        <v>481</v>
      </c>
      <c r="J89" s="66"/>
      <c r="K89" s="66">
        <v>200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2294</v>
      </c>
      <c r="D91" s="136">
        <f>SUM(D92:D98)</f>
        <v>2294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2144</v>
      </c>
      <c r="I91" s="136">
        <f>SUM(I92:I98)</f>
        <v>2144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100</v>
      </c>
      <c r="D92" s="66">
        <v>100</v>
      </c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x14ac:dyDescent="0.25">
      <c r="A95" s="39">
        <v>2234</v>
      </c>
      <c r="B95" s="63" t="s">
        <v>105</v>
      </c>
      <c r="C95" s="64">
        <f t="shared" si="5"/>
        <v>45</v>
      </c>
      <c r="D95" s="66">
        <v>45</v>
      </c>
      <c r="E95" s="66"/>
      <c r="F95" s="66"/>
      <c r="G95" s="134"/>
      <c r="H95" s="64">
        <f t="shared" si="6"/>
        <v>45</v>
      </c>
      <c r="I95" s="66">
        <v>45</v>
      </c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2149</v>
      </c>
      <c r="D98" s="66">
        <v>2149</v>
      </c>
      <c r="E98" s="66"/>
      <c r="F98" s="66"/>
      <c r="G98" s="134"/>
      <c r="H98" s="64">
        <f t="shared" si="6"/>
        <v>2099</v>
      </c>
      <c r="I98" s="66">
        <v>2099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6576</v>
      </c>
      <c r="D99" s="136">
        <f>SUM(D100:D106)</f>
        <v>6576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5376</v>
      </c>
      <c r="I99" s="136">
        <f>SUM(I100:I106)</f>
        <v>5376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518</v>
      </c>
      <c r="D102" s="66">
        <v>518</v>
      </c>
      <c r="E102" s="66"/>
      <c r="F102" s="66"/>
      <c r="G102" s="134"/>
      <c r="H102" s="64">
        <f t="shared" si="6"/>
        <v>518</v>
      </c>
      <c r="I102" s="66">
        <v>518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6058</v>
      </c>
      <c r="D103" s="66">
        <v>6058</v>
      </c>
      <c r="E103" s="66"/>
      <c r="F103" s="66"/>
      <c r="G103" s="134"/>
      <c r="H103" s="64">
        <f t="shared" si="6"/>
        <v>4858</v>
      </c>
      <c r="I103" s="66">
        <v>4858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2480</v>
      </c>
      <c r="D107" s="136">
        <v>2420</v>
      </c>
      <c r="E107" s="136"/>
      <c r="F107" s="136">
        <v>60</v>
      </c>
      <c r="G107" s="145"/>
      <c r="H107" s="64">
        <f t="shared" si="6"/>
        <v>1984</v>
      </c>
      <c r="I107" s="136">
        <v>1984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</v>
      </c>
      <c r="D108" s="136">
        <f>SUM(D109:D113)</f>
        <v>26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4788</v>
      </c>
      <c r="I114" s="136">
        <f>SUM(I115:I118)</f>
        <v>0</v>
      </c>
      <c r="J114" s="136">
        <f>SUM(J115:J118)</f>
        <v>4788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4788</v>
      </c>
      <c r="I117" s="66"/>
      <c r="J117" s="66">
        <v>4788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22562</v>
      </c>
      <c r="D120" s="149">
        <f>SUM(D121,D126,D130,D131,D134,D138,D146,D147,D150)</f>
        <v>20482</v>
      </c>
      <c r="E120" s="149">
        <f>SUM(E121,E126,E130,E131,E134,E138,E146,E147,E150)</f>
        <v>0</v>
      </c>
      <c r="F120" s="149">
        <f>SUM(F121,F126,F130,F131,F134,F138,F146,F147,F150)</f>
        <v>2080</v>
      </c>
      <c r="G120" s="150">
        <f>SUM(G121,G126,G130,G131,G134,G138,G146,G147,G150)</f>
        <v>0</v>
      </c>
      <c r="H120" s="76">
        <f t="shared" si="9"/>
        <v>22792</v>
      </c>
      <c r="I120" s="149">
        <f>SUM(I121,I126,I130,I131,I134,I138,I146,I147,I150)</f>
        <v>20507</v>
      </c>
      <c r="J120" s="149">
        <f>SUM(J121,J126,J130,J131,J134,J138,J146,J147,J150)</f>
        <v>2265</v>
      </c>
      <c r="K120" s="149">
        <f>SUM(K121,K126,K130,K131,K134,K138,K146,K147,K150)</f>
        <v>20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10063</v>
      </c>
      <c r="D121" s="142">
        <f>SUM(D122:D125)</f>
        <v>8763</v>
      </c>
      <c r="E121" s="142">
        <f t="shared" ref="E121:L121" si="11">SUM(E122:E125)</f>
        <v>0</v>
      </c>
      <c r="F121" s="142">
        <f t="shared" si="11"/>
        <v>1300</v>
      </c>
      <c r="G121" s="143">
        <f t="shared" si="11"/>
        <v>0</v>
      </c>
      <c r="H121" s="59">
        <f t="shared" si="9"/>
        <v>8760</v>
      </c>
      <c r="I121" s="142">
        <f t="shared" si="11"/>
        <v>8760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3288</v>
      </c>
      <c r="D122" s="66">
        <v>1988</v>
      </c>
      <c r="E122" s="66"/>
      <c r="F122" s="66">
        <v>1300</v>
      </c>
      <c r="G122" s="134"/>
      <c r="H122" s="64">
        <f t="shared" si="9"/>
        <v>1988</v>
      </c>
      <c r="I122" s="66">
        <v>1988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6625</v>
      </c>
      <c r="D123" s="66">
        <v>6625</v>
      </c>
      <c r="E123" s="66"/>
      <c r="F123" s="66"/>
      <c r="G123" s="134"/>
      <c r="H123" s="64">
        <f t="shared" si="9"/>
        <v>6622</v>
      </c>
      <c r="I123" s="66">
        <v>6622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7" customHeight="1" x14ac:dyDescent="0.25">
      <c r="A125" s="39">
        <v>2314</v>
      </c>
      <c r="B125" s="63" t="s">
        <v>135</v>
      </c>
      <c r="C125" s="64">
        <f t="shared" si="10"/>
        <v>150</v>
      </c>
      <c r="D125" s="66">
        <v>150</v>
      </c>
      <c r="E125" s="66"/>
      <c r="F125" s="66"/>
      <c r="G125" s="134"/>
      <c r="H125" s="64">
        <f t="shared" si="9"/>
        <v>150</v>
      </c>
      <c r="I125" s="66">
        <v>150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312</v>
      </c>
      <c r="D126" s="136">
        <f>SUM(D127:D129)</f>
        <v>292</v>
      </c>
      <c r="E126" s="136">
        <f>SUM(E127:E129)</f>
        <v>0</v>
      </c>
      <c r="F126" s="136">
        <f>SUM(F127:F129)</f>
        <v>20</v>
      </c>
      <c r="G126" s="137">
        <f>SUM(G127:G129)</f>
        <v>0</v>
      </c>
      <c r="H126" s="64">
        <f t="shared" si="9"/>
        <v>312</v>
      </c>
      <c r="I126" s="136">
        <f>SUM(I127:I129)</f>
        <v>292</v>
      </c>
      <c r="J126" s="136">
        <f>SUM(J127:J129)</f>
        <v>0</v>
      </c>
      <c r="K126" s="136">
        <f>SUM(K127:K129)</f>
        <v>20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312</v>
      </c>
      <c r="D128" s="66">
        <v>292</v>
      </c>
      <c r="E128" s="66"/>
      <c r="F128" s="66">
        <v>20</v>
      </c>
      <c r="G128" s="134"/>
      <c r="H128" s="64">
        <f t="shared" si="9"/>
        <v>312</v>
      </c>
      <c r="I128" s="66">
        <v>292</v>
      </c>
      <c r="J128" s="66"/>
      <c r="K128" s="66">
        <v>20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150</v>
      </c>
      <c r="D131" s="136">
        <f>SUM(D132:D133)</f>
        <v>150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150</v>
      </c>
      <c r="I131" s="136">
        <f>SUM(I132:I133)</f>
        <v>150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150</v>
      </c>
      <c r="D132" s="66">
        <v>150</v>
      </c>
      <c r="E132" s="66"/>
      <c r="F132" s="66"/>
      <c r="G132" s="134"/>
      <c r="H132" s="64">
        <f t="shared" si="9"/>
        <v>150</v>
      </c>
      <c r="I132" s="66">
        <v>150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6.5" customHeight="1" x14ac:dyDescent="0.25">
      <c r="A134" s="130">
        <v>2350</v>
      </c>
      <c r="B134" s="99" t="s">
        <v>144</v>
      </c>
      <c r="C134" s="103">
        <f t="shared" si="10"/>
        <v>4350</v>
      </c>
      <c r="D134" s="131">
        <f>SUM(D135:D137)</f>
        <v>3590</v>
      </c>
      <c r="E134" s="131">
        <f>SUM(E135:E137)</f>
        <v>0</v>
      </c>
      <c r="F134" s="131">
        <f>SUM(F135:F137)</f>
        <v>760</v>
      </c>
      <c r="G134" s="132">
        <f>SUM(G135:G137)</f>
        <v>0</v>
      </c>
      <c r="H134" s="103">
        <f t="shared" si="9"/>
        <v>3618</v>
      </c>
      <c r="I134" s="131">
        <f>SUM(I135:I137)</f>
        <v>3618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712</v>
      </c>
      <c r="D135" s="61">
        <v>712</v>
      </c>
      <c r="E135" s="61"/>
      <c r="F135" s="61"/>
      <c r="G135" s="133"/>
      <c r="H135" s="59">
        <f t="shared" si="9"/>
        <v>712</v>
      </c>
      <c r="I135" s="61">
        <v>712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3638</v>
      </c>
      <c r="D136" s="66">
        <f>1628+500+750</f>
        <v>2878</v>
      </c>
      <c r="E136" s="66"/>
      <c r="F136" s="66">
        <f>460+300</f>
        <v>760</v>
      </c>
      <c r="G136" s="134"/>
      <c r="H136" s="64">
        <f t="shared" si="9"/>
        <v>2906</v>
      </c>
      <c r="I136" s="66">
        <f>1930+376+600</f>
        <v>2906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7687</v>
      </c>
      <c r="D146" s="138">
        <v>7687</v>
      </c>
      <c r="E146" s="138"/>
      <c r="F146" s="138"/>
      <c r="G146" s="139"/>
      <c r="H146" s="103">
        <f t="shared" si="9"/>
        <v>9952</v>
      </c>
      <c r="I146" s="138">
        <v>7687</v>
      </c>
      <c r="J146" s="138">
        <v>2265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13385</v>
      </c>
      <c r="D181" s="121">
        <f>SUM(D182,D211,D252,D265)</f>
        <v>13385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27060</v>
      </c>
      <c r="I181" s="121">
        <f t="shared" ref="I181:L181" si="27">SUM(I182,I211,I252,I265)</f>
        <v>23060</v>
      </c>
      <c r="J181" s="121">
        <f t="shared" si="27"/>
        <v>4000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13385</v>
      </c>
      <c r="D182" s="125">
        <f>D183+D187</f>
        <v>13385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27060</v>
      </c>
      <c r="I182" s="125">
        <f>I183+I187</f>
        <v>23060</v>
      </c>
      <c r="J182" s="125">
        <f>J183+J187</f>
        <v>4000</v>
      </c>
      <c r="K182" s="125">
        <f>K183+K187</f>
        <v>0</v>
      </c>
      <c r="L182" s="171">
        <f>L183+L187</f>
        <v>0</v>
      </c>
    </row>
    <row r="183" spans="1:12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75</v>
      </c>
      <c r="I183" s="56">
        <f>SUM(I184:I186)</f>
        <v>75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75</v>
      </c>
      <c r="I185" s="66">
        <v>75</v>
      </c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13385</v>
      </c>
      <c r="D187" s="56">
        <f>D188+D198+D199+D206+D207+D208+D210</f>
        <v>13385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26985</v>
      </c>
      <c r="I187" s="56">
        <f>I188+I198+I199+I206+I207+I208+I210</f>
        <v>22985</v>
      </c>
      <c r="J187" s="56">
        <f>J188+J198+J199+J206+J207+J208+J210</f>
        <v>4000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13385</v>
      </c>
      <c r="D199" s="136">
        <f>SUM(D200:D205)</f>
        <v>13385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26985</v>
      </c>
      <c r="I199" s="136">
        <f>SUM(I200:I205)</f>
        <v>22985</v>
      </c>
      <c r="J199" s="136">
        <f>SUM(J200:J205)</f>
        <v>4000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3985</v>
      </c>
      <c r="D201" s="66">
        <v>3985</v>
      </c>
      <c r="E201" s="66"/>
      <c r="F201" s="66"/>
      <c r="G201" s="134"/>
      <c r="H201" s="64">
        <f t="shared" si="25"/>
        <v>7985</v>
      </c>
      <c r="I201" s="66">
        <v>3985</v>
      </c>
      <c r="J201" s="66">
        <v>4000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8200</v>
      </c>
      <c r="D204" s="66">
        <v>8200</v>
      </c>
      <c r="E204" s="66"/>
      <c r="F204" s="66"/>
      <c r="G204" s="134"/>
      <c r="H204" s="64">
        <f t="shared" si="25"/>
        <v>17800</v>
      </c>
      <c r="I204" s="66">
        <v>17800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1200</v>
      </c>
      <c r="D205" s="66">
        <v>1200</v>
      </c>
      <c r="E205" s="66"/>
      <c r="F205" s="66"/>
      <c r="G205" s="134"/>
      <c r="H205" s="64">
        <f t="shared" si="25"/>
        <v>1200</v>
      </c>
      <c r="I205" s="66">
        <v>1200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379180</v>
      </c>
      <c r="D272" s="206">
        <f>SUM(D269,D252,D211,D182,D174,D160,D75,D53,)</f>
        <v>346515</v>
      </c>
      <c r="E272" s="206">
        <f t="shared" ref="E272:L272" si="55">SUM(E269,E252,E211,E182,E174,E160,E75,E53)</f>
        <v>0</v>
      </c>
      <c r="F272" s="206">
        <f t="shared" si="55"/>
        <v>32665</v>
      </c>
      <c r="G272" s="207">
        <f t="shared" si="55"/>
        <v>0</v>
      </c>
      <c r="H272" s="208">
        <f t="shared" si="55"/>
        <v>778597</v>
      </c>
      <c r="I272" s="206">
        <f t="shared" si="55"/>
        <v>324207</v>
      </c>
      <c r="J272" s="206">
        <f t="shared" si="55"/>
        <v>421705</v>
      </c>
      <c r="K272" s="206">
        <f t="shared" si="55"/>
        <v>32685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zCImHk0fDEYygLaxYVSSK+FK/kL8fVKPiZN9gPs+mtAZsj5/A9S9zOjYlKxc/Vg3s5g8IsbeFvC+2M01ffHFbQ==" saltValue="HH4cYDrRgByaS/0p0uRp6g==" spinCount="100000" sheet="1" objects="1" scenarios="1"/>
  <autoFilter ref="A18:L284">
    <filterColumn colId="7">
      <filters>
        <filter val="1 025"/>
        <filter val="1 200"/>
        <filter val="1 814"/>
        <filter val="1 984"/>
        <filter val="1 988"/>
        <filter val="11 225"/>
        <filter val="11 739"/>
        <filter val="114 892"/>
        <filter val="121 225"/>
        <filter val="150"/>
        <filter val="158 054"/>
        <filter val="17 800"/>
        <filter val="2 099"/>
        <filter val="2 144"/>
        <filter val="2 293"/>
        <filter val="2 430"/>
        <filter val="2 691"/>
        <filter val="2 906"/>
        <filter val="22 792"/>
        <filter val="23 695"/>
        <filter val="24 590"/>
        <filter val="26"/>
        <filter val="26 864"/>
        <filter val="26 985"/>
        <filter val="27 060"/>
        <filter val="3 618"/>
        <filter val="312"/>
        <filter val="32 365"/>
        <filter val="320"/>
        <filter val="36 829"/>
        <filter val="4 169"/>
        <filter val="4 788"/>
        <filter val="4 858"/>
        <filter val="42 506"/>
        <filter val="45"/>
        <filter val="465 073"/>
        <filter val="478 591"/>
        <filter val="5 376"/>
        <filter val="5 917"/>
        <filter val="500"/>
        <filter val="518"/>
        <filter val="6 622"/>
        <filter val="636 645"/>
        <filter val="681"/>
        <filter val="7 985"/>
        <filter val="712"/>
        <filter val="745 912"/>
        <filter val="75"/>
        <filter val="75 968"/>
        <filter val="751 537"/>
        <filter val="778 597"/>
        <filter val="8 670"/>
        <filter val="8 760"/>
        <filter val="9 952"/>
        <filter val="910"/>
        <filter val="92 1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4" sqref="O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616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309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311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312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90746</v>
      </c>
      <c r="D20" s="26">
        <f>SUM(D21,D24,D25,D41,D43)</f>
        <v>68935</v>
      </c>
      <c r="E20" s="26">
        <f>SUM(E21,E24,E43)</f>
        <v>21811</v>
      </c>
      <c r="F20" s="26">
        <f>SUM(F21,F26,F43)</f>
        <v>0</v>
      </c>
      <c r="G20" s="27">
        <f>SUM(G21,G45)</f>
        <v>0</v>
      </c>
      <c r="H20" s="25">
        <f>SUM(I20:L20)</f>
        <v>100692</v>
      </c>
      <c r="I20" s="26">
        <f>SUM(I21,I24,I25,I41,I43)</f>
        <v>88157</v>
      </c>
      <c r="J20" s="26">
        <f>SUM(J21,J24,J43)</f>
        <v>12535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90746</v>
      </c>
      <c r="D24" s="46">
        <v>68935</v>
      </c>
      <c r="E24" s="46">
        <v>21811</v>
      </c>
      <c r="F24" s="47" t="s">
        <v>37</v>
      </c>
      <c r="G24" s="48" t="s">
        <v>37</v>
      </c>
      <c r="H24" s="45">
        <f t="shared" si="1"/>
        <v>100692</v>
      </c>
      <c r="I24" s="46">
        <f>I51</f>
        <v>88157</v>
      </c>
      <c r="J24" s="46">
        <f>J51</f>
        <v>12535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90746</v>
      </c>
      <c r="D50" s="112">
        <f>SUM(D51,D269)</f>
        <v>68935</v>
      </c>
      <c r="E50" s="112">
        <f>SUM(E51,E269)</f>
        <v>21811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100692</v>
      </c>
      <c r="I50" s="112">
        <f>SUM(I51,I269)</f>
        <v>88157</v>
      </c>
      <c r="J50" s="112">
        <f>SUM(J51,J269)</f>
        <v>12535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90746</v>
      </c>
      <c r="D51" s="117">
        <f>SUM(D52,D181)</f>
        <v>68935</v>
      </c>
      <c r="E51" s="117">
        <f>SUM(E52,E181)</f>
        <v>21811</v>
      </c>
      <c r="F51" s="117">
        <f>SUM(F52,F181)</f>
        <v>0</v>
      </c>
      <c r="G51" s="118">
        <f>SUM(G52,G181)</f>
        <v>0</v>
      </c>
      <c r="H51" s="116">
        <f t="shared" si="6"/>
        <v>100692</v>
      </c>
      <c r="I51" s="117">
        <f>SUM(I52,I181)</f>
        <v>88157</v>
      </c>
      <c r="J51" s="117">
        <f>SUM(J52,J181)</f>
        <v>12535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90746</v>
      </c>
      <c r="D52" s="121">
        <f>SUM(D53,D75,D160,D174)</f>
        <v>68935</v>
      </c>
      <c r="E52" s="121">
        <f>SUM(E53,E75,E160,E174)</f>
        <v>21811</v>
      </c>
      <c r="F52" s="121">
        <f>SUM(F53,F75,F160,F174)</f>
        <v>0</v>
      </c>
      <c r="G52" s="122">
        <f>SUM(G53,G75,G160,G174)</f>
        <v>0</v>
      </c>
      <c r="H52" s="120">
        <f t="shared" si="6"/>
        <v>100692</v>
      </c>
      <c r="I52" s="121">
        <f>SUM(I53,I75,I160,I174)</f>
        <v>88157</v>
      </c>
      <c r="J52" s="121">
        <f>SUM(J53,J75,J160,J174)</f>
        <v>12535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90746</v>
      </c>
      <c r="D75" s="125">
        <f>SUM(D76,D83,D120,D151,D152)</f>
        <v>68935</v>
      </c>
      <c r="E75" s="125">
        <f t="shared" ref="E75:G75" si="7">SUM(E76,E83,E120,E151,E152)</f>
        <v>21811</v>
      </c>
      <c r="F75" s="125">
        <f t="shared" si="7"/>
        <v>0</v>
      </c>
      <c r="G75" s="126">
        <f t="shared" si="7"/>
        <v>0</v>
      </c>
      <c r="H75" s="124">
        <f t="shared" si="6"/>
        <v>100692</v>
      </c>
      <c r="I75" s="125">
        <f t="shared" ref="I75:L75" si="8">SUM(I76,I83,I120,I151,I152)</f>
        <v>88157</v>
      </c>
      <c r="J75" s="125">
        <f t="shared" si="8"/>
        <v>12535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90746</v>
      </c>
      <c r="D120" s="149">
        <f>SUM(D121,D126,D130,D131,D134,D138,D146,D147,D150)</f>
        <v>68935</v>
      </c>
      <c r="E120" s="149">
        <f>SUM(E121,E126,E130,E131,E134,E138,E146,E147,E150)</f>
        <v>21811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100692</v>
      </c>
      <c r="I120" s="149">
        <f>SUM(I121,I126,I130,I131,I134,I138,I146,I147,I150)</f>
        <v>88157</v>
      </c>
      <c r="J120" s="149">
        <f>SUM(J121,J126,J130,J131,J134,J138,J146,J147,J150)</f>
        <v>12535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8.25" customHeight="1" x14ac:dyDescent="0.25">
      <c r="A138" s="135">
        <v>2360</v>
      </c>
      <c r="B138" s="63" t="s">
        <v>148</v>
      </c>
      <c r="C138" s="64">
        <f t="shared" si="10"/>
        <v>90746</v>
      </c>
      <c r="D138" s="136">
        <f>SUM(D139:D145)</f>
        <v>68935</v>
      </c>
      <c r="E138" s="136">
        <f>SUM(E139:E145)</f>
        <v>21811</v>
      </c>
      <c r="F138" s="136">
        <f>SUM(F139:F145)</f>
        <v>0</v>
      </c>
      <c r="G138" s="137">
        <f>SUM(G139:G145)</f>
        <v>0</v>
      </c>
      <c r="H138" s="64">
        <f t="shared" si="9"/>
        <v>100692</v>
      </c>
      <c r="I138" s="136">
        <f>SUM(I139:I145)</f>
        <v>88157</v>
      </c>
      <c r="J138" s="136">
        <f>SUM(J139:J145)</f>
        <v>12535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90746</v>
      </c>
      <c r="D141" s="66">
        <v>68935</v>
      </c>
      <c r="E141" s="66">
        <v>21811</v>
      </c>
      <c r="F141" s="66"/>
      <c r="G141" s="134"/>
      <c r="H141" s="64">
        <f t="shared" si="9"/>
        <v>100692</v>
      </c>
      <c r="I141" s="66">
        <v>88157</v>
      </c>
      <c r="J141" s="66">
        <v>12535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39">
        <v>6500</v>
      </c>
      <c r="B250" s="63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90746</v>
      </c>
      <c r="D272" s="206">
        <f>SUM(D269,D252,D211,D182,D174,D160,D75,D53,)</f>
        <v>68935</v>
      </c>
      <c r="E272" s="206">
        <f t="shared" ref="E272:L272" si="57">SUM(E269,E252,E211,E182,E174,E160,E75,E53)</f>
        <v>21811</v>
      </c>
      <c r="F272" s="206">
        <f t="shared" si="57"/>
        <v>0</v>
      </c>
      <c r="G272" s="207">
        <f t="shared" si="57"/>
        <v>0</v>
      </c>
      <c r="H272" s="208">
        <f t="shared" si="57"/>
        <v>100692</v>
      </c>
      <c r="I272" s="206">
        <f t="shared" si="57"/>
        <v>88157</v>
      </c>
      <c r="J272" s="206">
        <f t="shared" si="57"/>
        <v>12535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qi65VREZTI6oNPzLPUWoJuvRr8NCzJ70GtaBGxI6caV9gzC1/4dPY54jWPQ+XYXCPI/rAwjYGXY9YgCrZITjOw==" saltValue="qcfd7ptFZz3EddQxQ4+4Ng==" spinCount="100000" sheet="1" objects="1" scenarios="1"/>
  <autoFilter ref="A18:L284">
    <filterColumn colId="7">
      <filters>
        <filter val="100 69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7" sqref="O7"/>
    </sheetView>
  </sheetViews>
  <sheetFormatPr defaultColWidth="9.140625"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551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443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444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552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553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554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555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556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374306</v>
      </c>
      <c r="D20" s="26">
        <f>SUM(D21,D24,D25,D41,D43)</f>
        <v>289782</v>
      </c>
      <c r="E20" s="26">
        <f>SUM(E21,E24,E43)</f>
        <v>72084</v>
      </c>
      <c r="F20" s="26">
        <f>SUM(F21,F26,F43)</f>
        <v>12440</v>
      </c>
      <c r="G20" s="27">
        <f>SUM(G21,G45)</f>
        <v>0</v>
      </c>
      <c r="H20" s="25">
        <f>SUM(I20:L20)</f>
        <v>355172</v>
      </c>
      <c r="I20" s="26">
        <f>SUM(I21,I24,I25,I41,I43)</f>
        <v>270268</v>
      </c>
      <c r="J20" s="26">
        <f>SUM(J21,J24,J43)</f>
        <v>72084</v>
      </c>
      <c r="K20" s="26">
        <f>SUM(K21,K26,K43)</f>
        <v>12820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361866</v>
      </c>
      <c r="D24" s="46">
        <v>289782</v>
      </c>
      <c r="E24" s="46">
        <v>72084</v>
      </c>
      <c r="F24" s="47" t="s">
        <v>37</v>
      </c>
      <c r="G24" s="48" t="s">
        <v>37</v>
      </c>
      <c r="H24" s="45">
        <f t="shared" si="1"/>
        <v>342352</v>
      </c>
      <c r="I24" s="46">
        <f>I51</f>
        <v>270268</v>
      </c>
      <c r="J24" s="46">
        <f>J51</f>
        <v>72084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12440</v>
      </c>
      <c r="D26" s="53" t="s">
        <v>37</v>
      </c>
      <c r="E26" s="53" t="s">
        <v>37</v>
      </c>
      <c r="F26" s="56">
        <f>SUM(F27,F31,F33,F36)</f>
        <v>12440</v>
      </c>
      <c r="G26" s="54" t="s">
        <v>37</v>
      </c>
      <c r="H26" s="51">
        <f>SUM(I26:L26)</f>
        <v>12820</v>
      </c>
      <c r="I26" s="53" t="s">
        <v>37</v>
      </c>
      <c r="J26" s="53" t="s">
        <v>37</v>
      </c>
      <c r="K26" s="56">
        <f>SUM(K27,K31,K33,K36)</f>
        <v>12820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1160</v>
      </c>
      <c r="D33" s="53" t="s">
        <v>37</v>
      </c>
      <c r="E33" s="53" t="s">
        <v>37</v>
      </c>
      <c r="F33" s="56">
        <f>SUM(F34:F35)</f>
        <v>1160</v>
      </c>
      <c r="G33" s="54" t="s">
        <v>37</v>
      </c>
      <c r="H33" s="51">
        <f t="shared" si="1"/>
        <v>1160</v>
      </c>
      <c r="I33" s="53" t="s">
        <v>37</v>
      </c>
      <c r="J33" s="53" t="s">
        <v>37</v>
      </c>
      <c r="K33" s="56">
        <f>SUM(K34:K35)</f>
        <v>1160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1160</v>
      </c>
      <c r="D34" s="60" t="s">
        <v>37</v>
      </c>
      <c r="E34" s="60" t="s">
        <v>37</v>
      </c>
      <c r="F34" s="61">
        <v>1160</v>
      </c>
      <c r="G34" s="62" t="s">
        <v>37</v>
      </c>
      <c r="H34" s="59">
        <f t="shared" si="1"/>
        <v>1160</v>
      </c>
      <c r="I34" s="60" t="s">
        <v>37</v>
      </c>
      <c r="J34" s="60" t="s">
        <v>37</v>
      </c>
      <c r="K34" s="61">
        <v>1160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11280</v>
      </c>
      <c r="D36" s="53" t="s">
        <v>37</v>
      </c>
      <c r="E36" s="53" t="s">
        <v>37</v>
      </c>
      <c r="F36" s="56">
        <f>SUM(F37:F40)</f>
        <v>11280</v>
      </c>
      <c r="G36" s="54" t="s">
        <v>37</v>
      </c>
      <c r="H36" s="51">
        <f t="shared" si="1"/>
        <v>11660</v>
      </c>
      <c r="I36" s="53" t="s">
        <v>37</v>
      </c>
      <c r="J36" s="53" t="s">
        <v>37</v>
      </c>
      <c r="K36" s="56">
        <f>SUM(K37:K40)</f>
        <v>11660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11280</v>
      </c>
      <c r="D40" s="77" t="s">
        <v>37</v>
      </c>
      <c r="E40" s="77" t="s">
        <v>37</v>
      </c>
      <c r="F40" s="78">
        <v>11280</v>
      </c>
      <c r="G40" s="79" t="s">
        <v>37</v>
      </c>
      <c r="H40" s="76">
        <f t="shared" si="1"/>
        <v>11660</v>
      </c>
      <c r="I40" s="77" t="s">
        <v>37</v>
      </c>
      <c r="J40" s="77" t="s">
        <v>37</v>
      </c>
      <c r="K40" s="78">
        <f>11210+450</f>
        <v>11660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374306</v>
      </c>
      <c r="D50" s="112">
        <f>SUM(D51,D269)</f>
        <v>289782</v>
      </c>
      <c r="E50" s="112">
        <f>SUM(E51,E269)</f>
        <v>72084</v>
      </c>
      <c r="F50" s="112">
        <f>SUM(F51,F269)</f>
        <v>12440</v>
      </c>
      <c r="G50" s="113">
        <f>SUM(G51,G269)</f>
        <v>0</v>
      </c>
      <c r="H50" s="111">
        <f t="shared" ref="H50:H107" si="6">SUM(I50:L50)</f>
        <v>355172</v>
      </c>
      <c r="I50" s="112">
        <f>SUM(I51,I269)</f>
        <v>270268</v>
      </c>
      <c r="J50" s="112">
        <f>SUM(J51,J269)</f>
        <v>72084</v>
      </c>
      <c r="K50" s="112">
        <f>SUM(K51,K269)</f>
        <v>12820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374306</v>
      </c>
      <c r="D51" s="117">
        <f>SUM(D52,D181)</f>
        <v>289782</v>
      </c>
      <c r="E51" s="117">
        <f>SUM(E52,E181)</f>
        <v>72084</v>
      </c>
      <c r="F51" s="117">
        <f>SUM(F52,F181)</f>
        <v>12440</v>
      </c>
      <c r="G51" s="118">
        <f>SUM(G52,G181)</f>
        <v>0</v>
      </c>
      <c r="H51" s="116">
        <f t="shared" si="6"/>
        <v>355172</v>
      </c>
      <c r="I51" s="117">
        <f>SUM(I52,I181)</f>
        <v>270268</v>
      </c>
      <c r="J51" s="117">
        <f>SUM(J52,J181)</f>
        <v>72084</v>
      </c>
      <c r="K51" s="117">
        <f>SUM(K52,K181)</f>
        <v>12820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373457</v>
      </c>
      <c r="D52" s="121">
        <f>SUM(D53,D75,D160,D174)</f>
        <v>289782</v>
      </c>
      <c r="E52" s="121">
        <f>SUM(E53,E75,E160,E174)</f>
        <v>72084</v>
      </c>
      <c r="F52" s="121">
        <f>SUM(F53,F75,F160,F174)</f>
        <v>11591</v>
      </c>
      <c r="G52" s="122">
        <f>SUM(G53,G75,G160,G174)</f>
        <v>0</v>
      </c>
      <c r="H52" s="120">
        <f t="shared" si="6"/>
        <v>350733</v>
      </c>
      <c r="I52" s="121">
        <f>SUM(I53,I75,I160,I174)</f>
        <v>266678</v>
      </c>
      <c r="J52" s="121">
        <f>SUM(J53,J75,J160,J174)</f>
        <v>72084</v>
      </c>
      <c r="K52" s="121">
        <f>SUM(K53,K75,K160,K174)</f>
        <v>11971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326210</v>
      </c>
      <c r="D53" s="125">
        <f>SUM(D54,D67)</f>
        <v>248361</v>
      </c>
      <c r="E53" s="125">
        <f>SUM(E54,E67)</f>
        <v>72084</v>
      </c>
      <c r="F53" s="125">
        <f>SUM(F54,F67)</f>
        <v>5765</v>
      </c>
      <c r="G53" s="126">
        <f>SUM(G54,G67)</f>
        <v>0</v>
      </c>
      <c r="H53" s="124">
        <f t="shared" si="6"/>
        <v>308168</v>
      </c>
      <c r="I53" s="125">
        <f>SUM(I54,I67)</f>
        <v>230317</v>
      </c>
      <c r="J53" s="125">
        <f>SUM(J54,J67)</f>
        <v>72084</v>
      </c>
      <c r="K53" s="125">
        <f>SUM(K54,K67)</f>
        <v>5767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247248</v>
      </c>
      <c r="D54" s="56">
        <f>SUM(D55,D58,D66)</f>
        <v>184522</v>
      </c>
      <c r="E54" s="56">
        <f>SUM(E55,E58,E66)</f>
        <v>58080</v>
      </c>
      <c r="F54" s="56">
        <f>SUM(F55,F58,F66)</f>
        <v>4646</v>
      </c>
      <c r="G54" s="128">
        <f>SUM(G55,G58,G66)</f>
        <v>0</v>
      </c>
      <c r="H54" s="51">
        <f t="shared" si="6"/>
        <v>232577</v>
      </c>
      <c r="I54" s="56">
        <f>SUM(I55,I58,I66)</f>
        <v>170150</v>
      </c>
      <c r="J54" s="56">
        <f>SUM(J55,J58,J66)</f>
        <v>57780</v>
      </c>
      <c r="K54" s="56">
        <f>SUM(K55,K58,K66)</f>
        <v>4647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214676</v>
      </c>
      <c r="D55" s="131">
        <f>SUM(D56:D57)</f>
        <v>156596</v>
      </c>
      <c r="E55" s="131">
        <f>SUM(E56:E57)</f>
        <v>58080</v>
      </c>
      <c r="F55" s="131">
        <f>SUM(F56:F57)</f>
        <v>0</v>
      </c>
      <c r="G55" s="132">
        <f>SUM(G56:G57)</f>
        <v>0</v>
      </c>
      <c r="H55" s="103">
        <f t="shared" si="6"/>
        <v>214459</v>
      </c>
      <c r="I55" s="131">
        <f>SUM(I56:I57)</f>
        <v>156679</v>
      </c>
      <c r="J55" s="131">
        <f>SUM(J56:J57)</f>
        <v>57780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214676</v>
      </c>
      <c r="D57" s="66">
        <v>156596</v>
      </c>
      <c r="E57" s="66">
        <v>58080</v>
      </c>
      <c r="F57" s="66"/>
      <c r="G57" s="134"/>
      <c r="H57" s="64">
        <f t="shared" si="6"/>
        <v>214459</v>
      </c>
      <c r="I57" s="66">
        <v>156679</v>
      </c>
      <c r="J57" s="66">
        <v>57780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24992</v>
      </c>
      <c r="D58" s="136">
        <f>SUM(D59:D65)</f>
        <v>24992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10619</v>
      </c>
      <c r="I58" s="136">
        <f>SUM(I59:I65)</f>
        <v>10619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4152</v>
      </c>
      <c r="D59" s="66">
        <v>4152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1270</v>
      </c>
      <c r="D60" s="66">
        <v>1270</v>
      </c>
      <c r="E60" s="66"/>
      <c r="F60" s="66"/>
      <c r="G60" s="134"/>
      <c r="H60" s="64">
        <f t="shared" si="6"/>
        <v>1273</v>
      </c>
      <c r="I60" s="66">
        <v>1273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4007</v>
      </c>
      <c r="D63" s="66">
        <v>4007</v>
      </c>
      <c r="E63" s="66"/>
      <c r="F63" s="66"/>
      <c r="G63" s="134"/>
      <c r="H63" s="64">
        <f t="shared" si="6"/>
        <v>2976</v>
      </c>
      <c r="I63" s="66">
        <v>2976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15563</v>
      </c>
      <c r="D64" s="66">
        <v>15563</v>
      </c>
      <c r="E64" s="66"/>
      <c r="F64" s="66"/>
      <c r="G64" s="134"/>
      <c r="H64" s="64">
        <f t="shared" si="6"/>
        <v>2201</v>
      </c>
      <c r="I64" s="66">
        <f>15842-13641</f>
        <v>2201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7580</v>
      </c>
      <c r="D66" s="138">
        <v>2934</v>
      </c>
      <c r="E66" s="138"/>
      <c r="F66" s="138">
        <v>4646</v>
      </c>
      <c r="G66" s="139"/>
      <c r="H66" s="103">
        <f t="shared" si="6"/>
        <v>7499</v>
      </c>
      <c r="I66" s="138">
        <v>2852</v>
      </c>
      <c r="J66" s="138"/>
      <c r="K66" s="138">
        <f>4647</f>
        <v>4647</v>
      </c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78962</v>
      </c>
      <c r="D67" s="56">
        <f>SUM(D68:D69)</f>
        <v>63839</v>
      </c>
      <c r="E67" s="56">
        <f>SUM(E68:E69)</f>
        <v>14004</v>
      </c>
      <c r="F67" s="56">
        <f>SUM(F68:F69)</f>
        <v>1119</v>
      </c>
      <c r="G67" s="140">
        <f>SUM(G68:G69)</f>
        <v>0</v>
      </c>
      <c r="H67" s="51">
        <f t="shared" si="6"/>
        <v>75591</v>
      </c>
      <c r="I67" s="56">
        <f>SUM(I68:I69)</f>
        <v>60167</v>
      </c>
      <c r="J67" s="56">
        <f>SUM(J68:J69)</f>
        <v>14304</v>
      </c>
      <c r="K67" s="56">
        <f>SUM(K68:K69)</f>
        <v>1120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61766</v>
      </c>
      <c r="D68" s="61">
        <v>46643</v>
      </c>
      <c r="E68" s="61">
        <v>14004</v>
      </c>
      <c r="F68" s="61">
        <v>1119</v>
      </c>
      <c r="G68" s="133"/>
      <c r="H68" s="59">
        <f t="shared" si="6"/>
        <v>58305</v>
      </c>
      <c r="I68" s="61">
        <f>46467-3286</f>
        <v>43181</v>
      </c>
      <c r="J68" s="61">
        <v>14004</v>
      </c>
      <c r="K68" s="61">
        <v>1120</v>
      </c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17196</v>
      </c>
      <c r="D69" s="136">
        <f>SUM(D70:D74)</f>
        <v>17196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17286</v>
      </c>
      <c r="I69" s="136">
        <f>SUM(I70:I74)</f>
        <v>16986</v>
      </c>
      <c r="J69" s="136">
        <f>SUM(J70:J74)</f>
        <v>300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9099</v>
      </c>
      <c r="D70" s="66">
        <v>9099</v>
      </c>
      <c r="E70" s="66"/>
      <c r="F70" s="66"/>
      <c r="G70" s="134"/>
      <c r="H70" s="64">
        <f t="shared" si="6"/>
        <v>9400</v>
      </c>
      <c r="I70" s="66">
        <v>9100</v>
      </c>
      <c r="J70" s="66">
        <v>300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7597</v>
      </c>
      <c r="D73" s="66">
        <v>7597</v>
      </c>
      <c r="E73" s="66"/>
      <c r="F73" s="66"/>
      <c r="G73" s="134"/>
      <c r="H73" s="64">
        <f t="shared" si="6"/>
        <v>7257</v>
      </c>
      <c r="I73" s="66">
        <v>7257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629</v>
      </c>
      <c r="I74" s="66">
        <f>129+500</f>
        <v>629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47247</v>
      </c>
      <c r="D75" s="125">
        <f>SUM(D76,D83,D120,D151,D152)</f>
        <v>41421</v>
      </c>
      <c r="E75" s="125">
        <f t="shared" ref="E75:G75" si="7">SUM(E76,E83,E120,E151,E152)</f>
        <v>0</v>
      </c>
      <c r="F75" s="125">
        <f t="shared" si="7"/>
        <v>5826</v>
      </c>
      <c r="G75" s="126">
        <f t="shared" si="7"/>
        <v>0</v>
      </c>
      <c r="H75" s="124">
        <f t="shared" si="6"/>
        <v>42565</v>
      </c>
      <c r="I75" s="125">
        <f t="shared" ref="I75:L75" si="8">SUM(I76,I83,I120,I151,I152)</f>
        <v>36361</v>
      </c>
      <c r="J75" s="125">
        <f t="shared" si="8"/>
        <v>0</v>
      </c>
      <c r="K75" s="125">
        <f t="shared" si="8"/>
        <v>6204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372</v>
      </c>
      <c r="D76" s="56">
        <f>SUM(D77,D80)</f>
        <v>372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380</v>
      </c>
      <c r="I76" s="56">
        <f>SUM(I77,I80)</f>
        <v>380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x14ac:dyDescent="0.25">
      <c r="A80" s="135">
        <v>2120</v>
      </c>
      <c r="B80" s="63" t="s">
        <v>92</v>
      </c>
      <c r="C80" s="64">
        <f t="shared" si="5"/>
        <v>372</v>
      </c>
      <c r="D80" s="136">
        <f>SUM(D81:D82)</f>
        <v>372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380</v>
      </c>
      <c r="I80" s="136">
        <f>SUM(I81:I82)</f>
        <v>380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x14ac:dyDescent="0.25">
      <c r="A81" s="39">
        <v>2121</v>
      </c>
      <c r="B81" s="63" t="s">
        <v>90</v>
      </c>
      <c r="C81" s="64">
        <f t="shared" si="5"/>
        <v>232</v>
      </c>
      <c r="D81" s="66">
        <v>232</v>
      </c>
      <c r="E81" s="66"/>
      <c r="F81" s="66"/>
      <c r="G81" s="134"/>
      <c r="H81" s="64">
        <f t="shared" si="6"/>
        <v>240</v>
      </c>
      <c r="I81" s="66">
        <v>240</v>
      </c>
      <c r="J81" s="66"/>
      <c r="K81" s="66"/>
      <c r="L81" s="134"/>
    </row>
    <row r="82" spans="1:12" ht="24" x14ac:dyDescent="0.25">
      <c r="A82" s="39">
        <v>2122</v>
      </c>
      <c r="B82" s="63" t="s">
        <v>91</v>
      </c>
      <c r="C82" s="64">
        <f t="shared" si="5"/>
        <v>140</v>
      </c>
      <c r="D82" s="66">
        <v>140</v>
      </c>
      <c r="E82" s="66"/>
      <c r="F82" s="66"/>
      <c r="G82" s="134"/>
      <c r="H82" s="64">
        <f t="shared" si="6"/>
        <v>140</v>
      </c>
      <c r="I82" s="66">
        <v>140</v>
      </c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24048</v>
      </c>
      <c r="D83" s="56">
        <f>SUM(D84,D85,D91,D99,D107,D108,D114,D119)</f>
        <v>23121</v>
      </c>
      <c r="E83" s="56">
        <f>SUM(E84,E85,E91,E99,E107,E108,E114,E119)</f>
        <v>0</v>
      </c>
      <c r="F83" s="56">
        <f>SUM(F84,F85,F91,F99,F107,F108,F114,F119)</f>
        <v>927</v>
      </c>
      <c r="G83" s="140">
        <f>SUM(G84,G85,G91,G99,G107,G108,G114,G119)</f>
        <v>0</v>
      </c>
      <c r="H83" s="51">
        <f t="shared" si="6"/>
        <v>21724</v>
      </c>
      <c r="I83" s="56">
        <f>SUM(I84,I85,I91,I99,I107,I108,I114,I119)</f>
        <v>20447</v>
      </c>
      <c r="J83" s="56">
        <f>SUM(J84,J85,J91,J99,J107,J108,J114,J119)</f>
        <v>0</v>
      </c>
      <c r="K83" s="56">
        <f>SUM(K84,K85,K91,K99,K107,K108,K114,K119)</f>
        <v>1277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1171</v>
      </c>
      <c r="D84" s="138">
        <v>1171</v>
      </c>
      <c r="E84" s="138"/>
      <c r="F84" s="138"/>
      <c r="G84" s="138"/>
      <c r="H84" s="103">
        <f>SUM(I84:L84)</f>
        <v>1160</v>
      </c>
      <c r="I84" s="138">
        <f>727+409+24</f>
        <v>1160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13613</v>
      </c>
      <c r="D85" s="136">
        <f>SUM(D86:D90)</f>
        <v>13236</v>
      </c>
      <c r="E85" s="136">
        <f>SUM(E86:E90)</f>
        <v>0</v>
      </c>
      <c r="F85" s="136">
        <f>SUM(F86:F90)</f>
        <v>377</v>
      </c>
      <c r="G85" s="137">
        <f>SUM(G86:G90)</f>
        <v>0</v>
      </c>
      <c r="H85" s="64">
        <f t="shared" si="6"/>
        <v>11967</v>
      </c>
      <c r="I85" s="136">
        <f>SUM(I86:I90)</f>
        <v>11340</v>
      </c>
      <c r="J85" s="136">
        <f>SUM(J86:J90)</f>
        <v>0</v>
      </c>
      <c r="K85" s="136">
        <f>SUM(K86:K90)</f>
        <v>627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8894</v>
      </c>
      <c r="D86" s="66">
        <v>8617</v>
      </c>
      <c r="E86" s="66"/>
      <c r="F86" s="66">
        <v>277</v>
      </c>
      <c r="G86" s="134"/>
      <c r="H86" s="64">
        <f t="shared" si="6"/>
        <v>7564</v>
      </c>
      <c r="I86" s="66">
        <v>7287</v>
      </c>
      <c r="J86" s="66"/>
      <c r="K86" s="66">
        <v>277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149</v>
      </c>
      <c r="D87" s="66">
        <v>149</v>
      </c>
      <c r="E87" s="66"/>
      <c r="F87" s="66"/>
      <c r="G87" s="134"/>
      <c r="H87" s="64">
        <f t="shared" si="6"/>
        <v>164</v>
      </c>
      <c r="I87" s="66">
        <v>164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4081</v>
      </c>
      <c r="D88" s="66">
        <v>3981</v>
      </c>
      <c r="E88" s="66"/>
      <c r="F88" s="66">
        <v>100</v>
      </c>
      <c r="G88" s="134"/>
      <c r="H88" s="64">
        <f t="shared" si="6"/>
        <v>3733</v>
      </c>
      <c r="I88" s="66">
        <f>3733-300</f>
        <v>3433</v>
      </c>
      <c r="J88" s="66"/>
      <c r="K88" s="66">
        <v>300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489</v>
      </c>
      <c r="D89" s="66">
        <v>489</v>
      </c>
      <c r="E89" s="66"/>
      <c r="F89" s="66"/>
      <c r="G89" s="134"/>
      <c r="H89" s="64">
        <f t="shared" si="6"/>
        <v>506</v>
      </c>
      <c r="I89" s="66">
        <v>456</v>
      </c>
      <c r="J89" s="66"/>
      <c r="K89" s="66">
        <v>50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2187</v>
      </c>
      <c r="D91" s="136">
        <f>SUM(D92:D98)</f>
        <v>2137</v>
      </c>
      <c r="E91" s="136">
        <f>SUM(E92:E98)</f>
        <v>0</v>
      </c>
      <c r="F91" s="136">
        <f>SUM(F92:F98)</f>
        <v>50</v>
      </c>
      <c r="G91" s="137">
        <f>SUM(G92:G98)</f>
        <v>0</v>
      </c>
      <c r="H91" s="64">
        <f t="shared" si="6"/>
        <v>3142</v>
      </c>
      <c r="I91" s="136">
        <f>SUM(I92:I98)</f>
        <v>2792</v>
      </c>
      <c r="J91" s="136">
        <f>SUM(J92:J98)</f>
        <v>0</v>
      </c>
      <c r="K91" s="136">
        <f>SUM(K92:K98)</f>
        <v>350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562</v>
      </c>
      <c r="D92" s="66">
        <f>250+312</f>
        <v>562</v>
      </c>
      <c r="E92" s="66"/>
      <c r="F92" s="66"/>
      <c r="G92" s="134"/>
      <c r="H92" s="64">
        <f t="shared" si="6"/>
        <v>537</v>
      </c>
      <c r="I92" s="66">
        <f>250+150+100+37</f>
        <v>537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1100</v>
      </c>
      <c r="I94" s="61">
        <v>800</v>
      </c>
      <c r="J94" s="61"/>
      <c r="K94" s="61">
        <v>300</v>
      </c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1625</v>
      </c>
      <c r="D98" s="66">
        <v>1575</v>
      </c>
      <c r="E98" s="66"/>
      <c r="F98" s="66">
        <v>50</v>
      </c>
      <c r="G98" s="134"/>
      <c r="H98" s="64">
        <f t="shared" si="6"/>
        <v>1505</v>
      </c>
      <c r="I98" s="66">
        <f>1430+25</f>
        <v>1455</v>
      </c>
      <c r="J98" s="66"/>
      <c r="K98" s="66">
        <v>50</v>
      </c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4230</v>
      </c>
      <c r="D99" s="136">
        <f>SUM(D100:D106)</f>
        <v>4030</v>
      </c>
      <c r="E99" s="136">
        <f>SUM(E100:E106)</f>
        <v>0</v>
      </c>
      <c r="F99" s="136">
        <f>SUM(F100:F106)</f>
        <v>200</v>
      </c>
      <c r="G99" s="137">
        <f>SUM(G100:G106)</f>
        <v>0</v>
      </c>
      <c r="H99" s="64">
        <f t="shared" si="6"/>
        <v>3590</v>
      </c>
      <c r="I99" s="136">
        <f>SUM(I100:I106)</f>
        <v>3290</v>
      </c>
      <c r="J99" s="136">
        <f>SUM(J100:J106)</f>
        <v>0</v>
      </c>
      <c r="K99" s="136">
        <f>SUM(K100:K106)</f>
        <v>300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200</v>
      </c>
      <c r="D102" s="66">
        <v>200</v>
      </c>
      <c r="E102" s="66"/>
      <c r="F102" s="66"/>
      <c r="G102" s="134"/>
      <c r="H102" s="64">
        <f t="shared" si="6"/>
        <v>200</v>
      </c>
      <c r="I102" s="66">
        <v>200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4030</v>
      </c>
      <c r="D103" s="66">
        <v>3830</v>
      </c>
      <c r="E103" s="66"/>
      <c r="F103" s="66">
        <v>200</v>
      </c>
      <c r="G103" s="134"/>
      <c r="H103" s="64">
        <f t="shared" si="6"/>
        <v>3390</v>
      </c>
      <c r="I103" s="66">
        <f>3127-37</f>
        <v>3090</v>
      </c>
      <c r="J103" s="66"/>
      <c r="K103" s="66">
        <v>300</v>
      </c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712</v>
      </c>
      <c r="D107" s="136">
        <v>712</v>
      </c>
      <c r="E107" s="136"/>
      <c r="F107" s="136"/>
      <c r="G107" s="145"/>
      <c r="H107" s="64">
        <f t="shared" si="6"/>
        <v>1330</v>
      </c>
      <c r="I107" s="136">
        <f>618+712</f>
        <v>1330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1135</v>
      </c>
      <c r="D108" s="136">
        <f>SUM(D109:D113)</f>
        <v>835</v>
      </c>
      <c r="E108" s="136">
        <f>SUM(E109:E113)</f>
        <v>0</v>
      </c>
      <c r="F108" s="136">
        <f>SUM(F109:F113)</f>
        <v>300</v>
      </c>
      <c r="G108" s="137">
        <f>SUM(G109:G113)</f>
        <v>0</v>
      </c>
      <c r="H108" s="64">
        <f t="shared" ref="H108:H175" si="9">SUM(I108:L108)</f>
        <v>35</v>
      </c>
      <c r="I108" s="136">
        <f>SUM(I109:I113)</f>
        <v>35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1100</v>
      </c>
      <c r="D110" s="66">
        <v>800</v>
      </c>
      <c r="E110" s="66"/>
      <c r="F110" s="66">
        <v>300</v>
      </c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35</v>
      </c>
      <c r="D113" s="66">
        <v>35</v>
      </c>
      <c r="E113" s="66"/>
      <c r="F113" s="66"/>
      <c r="G113" s="134"/>
      <c r="H113" s="64">
        <f t="shared" si="9"/>
        <v>35</v>
      </c>
      <c r="I113" s="66">
        <v>35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1000</v>
      </c>
      <c r="D114" s="136">
        <f>SUM(D115:D118)</f>
        <v>1000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500</v>
      </c>
      <c r="I114" s="136">
        <f>SUM(I115:I118)</f>
        <v>500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1000</v>
      </c>
      <c r="D117" s="66">
        <v>1000</v>
      </c>
      <c r="E117" s="66"/>
      <c r="F117" s="66"/>
      <c r="G117" s="134"/>
      <c r="H117" s="64">
        <f t="shared" si="9"/>
        <v>500</v>
      </c>
      <c r="I117" s="66">
        <v>500</v>
      </c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22827</v>
      </c>
      <c r="D120" s="149">
        <f>SUM(D121,D126,D130,D131,D134,D138,D146,D147,D150)</f>
        <v>17928</v>
      </c>
      <c r="E120" s="149">
        <f>SUM(E121,E126,E130,E131,E134,E138,E146,E147,E150)</f>
        <v>0</v>
      </c>
      <c r="F120" s="149">
        <f>SUM(F121,F126,F130,F131,F134,F138,F146,F147,F150)</f>
        <v>4899</v>
      </c>
      <c r="G120" s="150">
        <f>SUM(G121,G126,G130,G131,G134,G138,G146,G147,G150)</f>
        <v>0</v>
      </c>
      <c r="H120" s="76">
        <f t="shared" si="9"/>
        <v>20461</v>
      </c>
      <c r="I120" s="149">
        <f>SUM(I121,I126,I130,I131,I134,I138,I146,I147,I150)</f>
        <v>15534</v>
      </c>
      <c r="J120" s="149">
        <f>SUM(J121,J126,J130,J131,J134,J138,J146,J147,J150)</f>
        <v>0</v>
      </c>
      <c r="K120" s="149">
        <f>SUM(K121,K126,K130,K131,K134,K138,K146,K147,K150)</f>
        <v>4927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3564</v>
      </c>
      <c r="D121" s="142">
        <f>SUM(D122:D125)</f>
        <v>2900</v>
      </c>
      <c r="E121" s="142">
        <f t="shared" ref="E121:L121" si="11">SUM(E122:E125)</f>
        <v>0</v>
      </c>
      <c r="F121" s="142">
        <f t="shared" si="11"/>
        <v>664</v>
      </c>
      <c r="G121" s="143">
        <f t="shared" si="11"/>
        <v>0</v>
      </c>
      <c r="H121" s="59">
        <f t="shared" si="9"/>
        <v>2564</v>
      </c>
      <c r="I121" s="142">
        <f t="shared" si="11"/>
        <v>1900</v>
      </c>
      <c r="J121" s="142">
        <f t="shared" si="11"/>
        <v>0</v>
      </c>
      <c r="K121" s="142">
        <f t="shared" si="11"/>
        <v>664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750</v>
      </c>
      <c r="D122" s="66">
        <v>750</v>
      </c>
      <c r="E122" s="66"/>
      <c r="F122" s="66"/>
      <c r="G122" s="134"/>
      <c r="H122" s="64">
        <f t="shared" si="9"/>
        <v>750</v>
      </c>
      <c r="I122" s="66">
        <v>750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1180</v>
      </c>
      <c r="D123" s="66">
        <v>850</v>
      </c>
      <c r="E123" s="66"/>
      <c r="F123" s="66">
        <v>330</v>
      </c>
      <c r="G123" s="134"/>
      <c r="H123" s="64">
        <f t="shared" si="9"/>
        <v>330</v>
      </c>
      <c r="I123" s="66">
        <v>0</v>
      </c>
      <c r="J123" s="66"/>
      <c r="K123" s="66">
        <v>330</v>
      </c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5.5" customHeight="1" x14ac:dyDescent="0.25">
      <c r="A125" s="39">
        <v>2314</v>
      </c>
      <c r="B125" s="63" t="s">
        <v>135</v>
      </c>
      <c r="C125" s="64">
        <f t="shared" si="10"/>
        <v>1634</v>
      </c>
      <c r="D125" s="66">
        <v>1300</v>
      </c>
      <c r="E125" s="66"/>
      <c r="F125" s="66">
        <v>334</v>
      </c>
      <c r="G125" s="134"/>
      <c r="H125" s="64">
        <f t="shared" si="9"/>
        <v>1484</v>
      </c>
      <c r="I125" s="66">
        <v>1150</v>
      </c>
      <c r="J125" s="66"/>
      <c r="K125" s="66">
        <v>334</v>
      </c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2908</v>
      </c>
      <c r="D126" s="136">
        <f>SUM(D127:D129)</f>
        <v>2758</v>
      </c>
      <c r="E126" s="136">
        <f>SUM(E127:E129)</f>
        <v>0</v>
      </c>
      <c r="F126" s="136">
        <f>SUM(F127:F129)</f>
        <v>150</v>
      </c>
      <c r="G126" s="137">
        <f>SUM(G127:G129)</f>
        <v>0</v>
      </c>
      <c r="H126" s="64">
        <f t="shared" si="9"/>
        <v>2934</v>
      </c>
      <c r="I126" s="136">
        <f>SUM(I127:I129)</f>
        <v>2784</v>
      </c>
      <c r="J126" s="136">
        <f>SUM(J127:J129)</f>
        <v>0</v>
      </c>
      <c r="K126" s="136">
        <f>SUM(K127:K129)</f>
        <v>150</v>
      </c>
      <c r="L126" s="137">
        <f>SUM(L127:L129)</f>
        <v>0</v>
      </c>
    </row>
    <row r="127" spans="1:12" x14ac:dyDescent="0.25">
      <c r="A127" s="39">
        <v>2321</v>
      </c>
      <c r="B127" s="63" t="s">
        <v>137</v>
      </c>
      <c r="C127" s="64">
        <f t="shared" si="10"/>
        <v>2100</v>
      </c>
      <c r="D127" s="66">
        <v>2100</v>
      </c>
      <c r="E127" s="66"/>
      <c r="F127" s="66"/>
      <c r="G127" s="134"/>
      <c r="H127" s="64">
        <f t="shared" si="9"/>
        <v>2202</v>
      </c>
      <c r="I127" s="66">
        <v>2202</v>
      </c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808</v>
      </c>
      <c r="D128" s="66">
        <v>658</v>
      </c>
      <c r="E128" s="66"/>
      <c r="F128" s="66">
        <v>150</v>
      </c>
      <c r="G128" s="134"/>
      <c r="H128" s="64">
        <f t="shared" si="9"/>
        <v>732</v>
      </c>
      <c r="I128" s="66">
        <v>582</v>
      </c>
      <c r="J128" s="66"/>
      <c r="K128" s="66">
        <v>150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70</v>
      </c>
      <c r="D131" s="136">
        <f>SUM(D132:D133)</f>
        <v>70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70</v>
      </c>
      <c r="D132" s="66">
        <v>70</v>
      </c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4.25" customHeight="1" x14ac:dyDescent="0.25">
      <c r="A134" s="130">
        <v>2350</v>
      </c>
      <c r="B134" s="99" t="s">
        <v>144</v>
      </c>
      <c r="C134" s="103">
        <f t="shared" si="10"/>
        <v>5310</v>
      </c>
      <c r="D134" s="131">
        <f>SUM(D135:D137)</f>
        <v>4850</v>
      </c>
      <c r="E134" s="131">
        <f>SUM(E135:E137)</f>
        <v>0</v>
      </c>
      <c r="F134" s="131">
        <f>SUM(F135:F137)</f>
        <v>460</v>
      </c>
      <c r="G134" s="132">
        <f>SUM(G135:G137)</f>
        <v>0</v>
      </c>
      <c r="H134" s="103">
        <f t="shared" si="9"/>
        <v>4238</v>
      </c>
      <c r="I134" s="131">
        <f>SUM(I135:I137)</f>
        <v>3850</v>
      </c>
      <c r="J134" s="131">
        <f>SUM(J135:J137)</f>
        <v>0</v>
      </c>
      <c r="K134" s="131">
        <f>SUM(K135:K137)</f>
        <v>388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1700</v>
      </c>
      <c r="D135" s="61">
        <v>1500</v>
      </c>
      <c r="E135" s="61"/>
      <c r="F135" s="61">
        <v>200</v>
      </c>
      <c r="G135" s="133"/>
      <c r="H135" s="59">
        <f t="shared" si="9"/>
        <v>1200</v>
      </c>
      <c r="I135" s="61">
        <f>500+500</f>
        <v>1000</v>
      </c>
      <c r="J135" s="61"/>
      <c r="K135" s="61">
        <v>200</v>
      </c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1510</v>
      </c>
      <c r="D136" s="66">
        <v>1250</v>
      </c>
      <c r="E136" s="66"/>
      <c r="F136" s="66">
        <v>260</v>
      </c>
      <c r="G136" s="134"/>
      <c r="H136" s="64">
        <f t="shared" si="9"/>
        <v>3038</v>
      </c>
      <c r="I136" s="66">
        <f>1250+2000+100-500</f>
        <v>2850</v>
      </c>
      <c r="J136" s="66"/>
      <c r="K136" s="66">
        <v>188</v>
      </c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2100</v>
      </c>
      <c r="D137" s="66">
        <f>2000+100</f>
        <v>2100</v>
      </c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5075</v>
      </c>
      <c r="D138" s="136">
        <f>SUM(D139:D145)</f>
        <v>1750</v>
      </c>
      <c r="E138" s="136">
        <f>SUM(E139:E145)</f>
        <v>0</v>
      </c>
      <c r="F138" s="136">
        <f>SUM(F139:F145)</f>
        <v>3325</v>
      </c>
      <c r="G138" s="137">
        <f>SUM(G139:G145)</f>
        <v>0</v>
      </c>
      <c r="H138" s="64">
        <f t="shared" si="9"/>
        <v>5075</v>
      </c>
      <c r="I138" s="136">
        <f>SUM(I139:I145)</f>
        <v>1750</v>
      </c>
      <c r="J138" s="136">
        <f>SUM(J139:J145)</f>
        <v>0</v>
      </c>
      <c r="K138" s="136">
        <f>SUM(K139:K145)</f>
        <v>3325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5075</v>
      </c>
      <c r="D141" s="66">
        <v>1750</v>
      </c>
      <c r="E141" s="66"/>
      <c r="F141" s="66">
        <v>3325</v>
      </c>
      <c r="G141" s="134"/>
      <c r="H141" s="64">
        <f t="shared" si="9"/>
        <v>5075</v>
      </c>
      <c r="I141" s="66">
        <v>1750</v>
      </c>
      <c r="J141" s="66"/>
      <c r="K141" s="66">
        <v>3325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5100</v>
      </c>
      <c r="D146" s="138">
        <v>4800</v>
      </c>
      <c r="E146" s="138"/>
      <c r="F146" s="138">
        <v>300</v>
      </c>
      <c r="G146" s="139"/>
      <c r="H146" s="103">
        <f t="shared" si="9"/>
        <v>4780</v>
      </c>
      <c r="I146" s="138">
        <v>4380</v>
      </c>
      <c r="J146" s="138"/>
      <c r="K146" s="138">
        <v>400</v>
      </c>
      <c r="L146" s="139"/>
    </row>
    <row r="147" spans="1:12" x14ac:dyDescent="0.25">
      <c r="A147" s="130">
        <v>2380</v>
      </c>
      <c r="B147" s="99" t="s">
        <v>157</v>
      </c>
      <c r="C147" s="103">
        <f t="shared" si="10"/>
        <v>800</v>
      </c>
      <c r="D147" s="131">
        <f>SUM(D148:D149)</f>
        <v>800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800</v>
      </c>
      <c r="I147" s="131">
        <f>SUM(I148:I149)</f>
        <v>800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x14ac:dyDescent="0.25">
      <c r="A149" s="38">
        <v>2389</v>
      </c>
      <c r="B149" s="63" t="s">
        <v>159</v>
      </c>
      <c r="C149" s="64">
        <f t="shared" si="10"/>
        <v>800</v>
      </c>
      <c r="D149" s="66">
        <v>800</v>
      </c>
      <c r="E149" s="66"/>
      <c r="F149" s="66"/>
      <c r="G149" s="134"/>
      <c r="H149" s="64">
        <f t="shared" si="9"/>
        <v>800</v>
      </c>
      <c r="I149" s="66">
        <v>800</v>
      </c>
      <c r="J149" s="66"/>
      <c r="K149" s="66"/>
      <c r="L149" s="134"/>
    </row>
    <row r="150" spans="1:12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70</v>
      </c>
      <c r="I150" s="138">
        <v>70</v>
      </c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849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849</v>
      </c>
      <c r="G181" s="121">
        <f t="shared" si="26"/>
        <v>0</v>
      </c>
      <c r="H181" s="120">
        <f>SUM(I181:L181)</f>
        <v>4439</v>
      </c>
      <c r="I181" s="121">
        <f t="shared" ref="I181:L181" si="27">SUM(I182,I211,I252,I265)</f>
        <v>3590</v>
      </c>
      <c r="J181" s="121">
        <f t="shared" si="27"/>
        <v>0</v>
      </c>
      <c r="K181" s="121">
        <f t="shared" si="27"/>
        <v>849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849</v>
      </c>
      <c r="D182" s="125">
        <f>D183+D187</f>
        <v>0</v>
      </c>
      <c r="E182" s="125">
        <f>E183+E187</f>
        <v>0</v>
      </c>
      <c r="F182" s="125">
        <f>F183+F187</f>
        <v>849</v>
      </c>
      <c r="G182" s="125">
        <f>G183+G187</f>
        <v>0</v>
      </c>
      <c r="H182" s="124">
        <f t="shared" si="25"/>
        <v>4439</v>
      </c>
      <c r="I182" s="125">
        <f>I183+I187</f>
        <v>3590</v>
      </c>
      <c r="J182" s="125">
        <f>J183+J187</f>
        <v>0</v>
      </c>
      <c r="K182" s="125">
        <f>K183+K187</f>
        <v>849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849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849</v>
      </c>
      <c r="G187" s="140">
        <f>G188+G198+G199+G206+G207+G208+G210</f>
        <v>0</v>
      </c>
      <c r="H187" s="51">
        <f t="shared" si="25"/>
        <v>4439</v>
      </c>
      <c r="I187" s="56">
        <f>I188+I198+I199+I206+I207+I208+I210</f>
        <v>3590</v>
      </c>
      <c r="J187" s="56">
        <f>J188+J198+J199+J206+J207+J208+J210</f>
        <v>0</v>
      </c>
      <c r="K187" s="56">
        <f>K188+K198+K199+K206+K207+K208+K210</f>
        <v>849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849</v>
      </c>
      <c r="D199" s="136">
        <f>SUM(D200:D205)</f>
        <v>0</v>
      </c>
      <c r="E199" s="136">
        <f>SUM(E200:E205)</f>
        <v>0</v>
      </c>
      <c r="F199" s="136">
        <f>SUM(F200:F205)</f>
        <v>849</v>
      </c>
      <c r="G199" s="137">
        <f>SUM(G200:G205)</f>
        <v>0</v>
      </c>
      <c r="H199" s="64">
        <f t="shared" si="25"/>
        <v>4439</v>
      </c>
      <c r="I199" s="136">
        <f>SUM(I200:I205)</f>
        <v>3590</v>
      </c>
      <c r="J199" s="136">
        <f>SUM(J200:J205)</f>
        <v>0</v>
      </c>
      <c r="K199" s="136">
        <f>SUM(K200:K205)</f>
        <v>849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3590</v>
      </c>
      <c r="I204" s="66">
        <f>1300+1100+690+500</f>
        <v>3590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849</v>
      </c>
      <c r="D205" s="66"/>
      <c r="E205" s="66"/>
      <c r="F205" s="66">
        <v>849</v>
      </c>
      <c r="G205" s="134"/>
      <c r="H205" s="64">
        <f t="shared" si="25"/>
        <v>849</v>
      </c>
      <c r="I205" s="66"/>
      <c r="J205" s="66"/>
      <c r="K205" s="66">
        <v>849</v>
      </c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1"/>
        <v>0</v>
      </c>
      <c r="D261" s="61"/>
      <c r="E261" s="61"/>
      <c r="F261" s="61"/>
      <c r="G261" s="133"/>
      <c r="H261" s="59">
        <f t="shared" si="42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374306</v>
      </c>
      <c r="D272" s="206">
        <f>SUM(D269,D252,D211,D182,D174,D160,D75,D53,)</f>
        <v>289782</v>
      </c>
      <c r="E272" s="206">
        <f t="shared" ref="E272:L272" si="57">SUM(E269,E252,E211,E182,E174,E160,E75,E53)</f>
        <v>72084</v>
      </c>
      <c r="F272" s="206">
        <f t="shared" si="57"/>
        <v>12440</v>
      </c>
      <c r="G272" s="207">
        <f t="shared" si="57"/>
        <v>0</v>
      </c>
      <c r="H272" s="208">
        <f t="shared" si="57"/>
        <v>355172</v>
      </c>
      <c r="I272" s="206">
        <f t="shared" si="57"/>
        <v>270268</v>
      </c>
      <c r="J272" s="206">
        <f t="shared" si="57"/>
        <v>72084</v>
      </c>
      <c r="K272" s="206">
        <f t="shared" si="57"/>
        <v>12820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YXHpfQOFzLbBeOjJtaghI+NIpxNBFSkXngN6e2dIiOf32FnAB0YcM3InNQRKXQh4z/cv5AOrp+VWH2sRnZKcVg==" saltValue="CNeGPqVQj8kwzltTDhdsdQ==" spinCount="100000" sheet="1" objects="1" scenarios="1"/>
  <autoFilter ref="A18:L284">
    <filterColumn colId="7">
      <filters>
        <filter val="1 100"/>
        <filter val="1 160"/>
        <filter val="1 200"/>
        <filter val="1 273"/>
        <filter val="1 330"/>
        <filter val="1 484"/>
        <filter val="1 505"/>
        <filter val="10 619"/>
        <filter val="11 660"/>
        <filter val="11 967"/>
        <filter val="12 820"/>
        <filter val="140"/>
        <filter val="164"/>
        <filter val="17 286"/>
        <filter val="2 201"/>
        <filter val="2 202"/>
        <filter val="2 564"/>
        <filter val="2 934"/>
        <filter val="2 976"/>
        <filter val="20 461"/>
        <filter val="200"/>
        <filter val="21 724"/>
        <filter val="214 459"/>
        <filter val="232 577"/>
        <filter val="240"/>
        <filter val="3 038"/>
        <filter val="3 142"/>
        <filter val="3 390"/>
        <filter val="3 590"/>
        <filter val="3 733"/>
        <filter val="308 168"/>
        <filter val="330"/>
        <filter val="342 352"/>
        <filter val="35"/>
        <filter val="350 733"/>
        <filter val="355 172"/>
        <filter val="380"/>
        <filter val="4 169"/>
        <filter val="4 238"/>
        <filter val="4 439"/>
        <filter val="4 780"/>
        <filter val="42 565"/>
        <filter val="5 075"/>
        <filter val="500"/>
        <filter val="506"/>
        <filter val="537"/>
        <filter val="58 305"/>
        <filter val="629"/>
        <filter val="7 257"/>
        <filter val="7 499"/>
        <filter val="7 564"/>
        <filter val="70"/>
        <filter val="732"/>
        <filter val="75 591"/>
        <filter val="750"/>
        <filter val="800"/>
        <filter val="849"/>
        <filter val="9 4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6" sqref="O6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442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443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444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445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436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446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447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26212</v>
      </c>
      <c r="D20" s="26">
        <f>SUM(D21,D24,D25,D41,D43)</f>
        <v>26212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26212</v>
      </c>
      <c r="I20" s="26">
        <f>SUM(I21,I24,I25,I41,I43)</f>
        <v>26212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8893</v>
      </c>
      <c r="D24" s="46">
        <v>8893</v>
      </c>
      <c r="E24" s="46"/>
      <c r="F24" s="47" t="s">
        <v>37</v>
      </c>
      <c r="G24" s="48" t="s">
        <v>37</v>
      </c>
      <c r="H24" s="45">
        <f t="shared" si="1"/>
        <v>8893</v>
      </c>
      <c r="I24" s="46">
        <v>8893</v>
      </c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18630</v>
      </c>
      <c r="B25" s="50" t="s">
        <v>38</v>
      </c>
      <c r="C25" s="51">
        <f>SUM(D25:G25)</f>
        <v>17319</v>
      </c>
      <c r="D25" s="52">
        <v>17319</v>
      </c>
      <c r="E25" s="53" t="s">
        <v>37</v>
      </c>
      <c r="F25" s="53" t="s">
        <v>37</v>
      </c>
      <c r="G25" s="54" t="s">
        <v>37</v>
      </c>
      <c r="H25" s="51">
        <f>SUM(I25:L25)</f>
        <v>17319</v>
      </c>
      <c r="I25" s="55">
        <v>17319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26212</v>
      </c>
      <c r="D50" s="112">
        <f>SUM(D51,D269)</f>
        <v>26212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26212</v>
      </c>
      <c r="I50" s="112">
        <f>SUM(I51,I269)</f>
        <v>26212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26212</v>
      </c>
      <c r="D51" s="117">
        <f>SUM(D52,D181)</f>
        <v>26212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26212</v>
      </c>
      <c r="I51" s="117">
        <f>SUM(I52,I181)</f>
        <v>26212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26212</v>
      </c>
      <c r="D52" s="121">
        <f>SUM(D53,D75,D160,D174)</f>
        <v>26212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26212</v>
      </c>
      <c r="I52" s="121">
        <f>SUM(I53,I75,I160,I174)</f>
        <v>26212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8893</v>
      </c>
      <c r="D53" s="125">
        <f>SUM(D54,D67)</f>
        <v>8893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8345</v>
      </c>
      <c r="I53" s="125">
        <f>SUM(I54,I67)</f>
        <v>8345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6556</v>
      </c>
      <c r="D54" s="56">
        <f>SUM(D55,D58,D66)</f>
        <v>6556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6115</v>
      </c>
      <c r="I54" s="56">
        <f>SUM(I55,I58,I66)</f>
        <v>6115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6115</v>
      </c>
      <c r="D55" s="131">
        <f>SUM(D56:D57)</f>
        <v>6115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6115</v>
      </c>
      <c r="I55" s="131">
        <f>SUM(I56:I57)</f>
        <v>6115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6115</v>
      </c>
      <c r="D57" s="66">
        <v>6115</v>
      </c>
      <c r="E57" s="66"/>
      <c r="F57" s="66"/>
      <c r="G57" s="134"/>
      <c r="H57" s="64">
        <f t="shared" si="6"/>
        <v>6115</v>
      </c>
      <c r="I57" s="66">
        <v>6115</v>
      </c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441</v>
      </c>
      <c r="D58" s="136">
        <f>SUM(D59:D65)</f>
        <v>441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441</v>
      </c>
      <c r="D64" s="66">
        <v>441</v>
      </c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2337</v>
      </c>
      <c r="D67" s="56">
        <f>SUM(D68:D69)</f>
        <v>2337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2230</v>
      </c>
      <c r="I67" s="56">
        <f>SUM(I68:I69)</f>
        <v>2230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1644</v>
      </c>
      <c r="D68" s="61">
        <v>1644</v>
      </c>
      <c r="E68" s="61"/>
      <c r="F68" s="61"/>
      <c r="G68" s="133"/>
      <c r="H68" s="59">
        <f t="shared" si="6"/>
        <v>1537</v>
      </c>
      <c r="I68" s="61">
        <f>1644-107</f>
        <v>1537</v>
      </c>
      <c r="J68" s="61"/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693</v>
      </c>
      <c r="D69" s="136">
        <f>SUM(D70:D74)</f>
        <v>693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693</v>
      </c>
      <c r="I69" s="136">
        <f>SUM(I70:I74)</f>
        <v>693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265</v>
      </c>
      <c r="D70" s="66">
        <v>265</v>
      </c>
      <c r="E70" s="66"/>
      <c r="F70" s="66"/>
      <c r="G70" s="134"/>
      <c r="H70" s="64">
        <f t="shared" si="6"/>
        <v>265</v>
      </c>
      <c r="I70" s="66">
        <v>265</v>
      </c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428</v>
      </c>
      <c r="D73" s="66">
        <v>428</v>
      </c>
      <c r="E73" s="66"/>
      <c r="F73" s="66"/>
      <c r="G73" s="134"/>
      <c r="H73" s="64">
        <f t="shared" si="6"/>
        <v>428</v>
      </c>
      <c r="I73" s="66">
        <v>428</v>
      </c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17319</v>
      </c>
      <c r="D75" s="125">
        <f>SUM(D76,D83,D120,D151,D152)</f>
        <v>17319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17867</v>
      </c>
      <c r="I75" s="125">
        <f t="shared" ref="I75:L75" si="8">SUM(I76,I83,I120,I151,I152)</f>
        <v>17867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14869</v>
      </c>
      <c r="D83" s="56">
        <f>SUM(D84,D85,D91,D99,D107,D108,D114,D119)</f>
        <v>14869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15417</v>
      </c>
      <c r="I83" s="56">
        <f>SUM(I84,I85,I91,I99,I107,I108,I114,I119)</f>
        <v>15417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14793</v>
      </c>
      <c r="D91" s="136">
        <f>SUM(D92:D98)</f>
        <v>14793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14793</v>
      </c>
      <c r="I91" s="136">
        <f>SUM(I92:I98)</f>
        <v>14793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x14ac:dyDescent="0.25">
      <c r="A94" s="34">
        <v>2233</v>
      </c>
      <c r="B94" s="58" t="s">
        <v>104</v>
      </c>
      <c r="C94" s="59">
        <f t="shared" si="5"/>
        <v>256</v>
      </c>
      <c r="D94" s="61">
        <v>256</v>
      </c>
      <c r="E94" s="61"/>
      <c r="F94" s="61"/>
      <c r="G94" s="133"/>
      <c r="H94" s="59">
        <f t="shared" si="6"/>
        <v>256</v>
      </c>
      <c r="I94" s="61">
        <v>256</v>
      </c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14537</v>
      </c>
      <c r="D98" s="66">
        <v>14537</v>
      </c>
      <c r="E98" s="66"/>
      <c r="F98" s="66"/>
      <c r="G98" s="134"/>
      <c r="H98" s="64">
        <f t="shared" si="6"/>
        <v>14537</v>
      </c>
      <c r="I98" s="66">
        <v>14537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76</v>
      </c>
      <c r="D99" s="136">
        <f>SUM(D100:D106)</f>
        <v>76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76</v>
      </c>
      <c r="I99" s="136">
        <f>SUM(I100:I106)</f>
        <v>76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76</v>
      </c>
      <c r="D102" s="66">
        <v>76</v>
      </c>
      <c r="E102" s="66"/>
      <c r="F102" s="66"/>
      <c r="G102" s="134"/>
      <c r="H102" s="64">
        <f t="shared" si="6"/>
        <v>76</v>
      </c>
      <c r="I102" s="66">
        <v>76</v>
      </c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548</v>
      </c>
      <c r="I114" s="136">
        <f>SUM(I115:I118)</f>
        <v>548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548</v>
      </c>
      <c r="I117" s="66">
        <v>548</v>
      </c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2450</v>
      </c>
      <c r="D120" s="149">
        <f>SUM(D121,D126,D130,D131,D134,D138,D146,D147,D150)</f>
        <v>2450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2450</v>
      </c>
      <c r="I120" s="149">
        <f>SUM(I121,I126,I130,I131,I134,I138,I146,I147,I150)</f>
        <v>2450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1092</v>
      </c>
      <c r="D121" s="142">
        <f>SUM(D122:D125)</f>
        <v>1092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1092</v>
      </c>
      <c r="I121" s="142">
        <f t="shared" si="11"/>
        <v>1092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450</v>
      </c>
      <c r="D122" s="66">
        <v>450</v>
      </c>
      <c r="E122" s="66"/>
      <c r="F122" s="66"/>
      <c r="G122" s="134"/>
      <c r="H122" s="64">
        <f t="shared" si="9"/>
        <v>450</v>
      </c>
      <c r="I122" s="66">
        <v>450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200</v>
      </c>
      <c r="D123" s="66">
        <v>200</v>
      </c>
      <c r="E123" s="66"/>
      <c r="F123" s="66"/>
      <c r="G123" s="134"/>
      <c r="H123" s="64">
        <f t="shared" si="9"/>
        <v>200</v>
      </c>
      <c r="I123" s="66">
        <v>200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5.5" customHeight="1" x14ac:dyDescent="0.25">
      <c r="A125" s="39">
        <v>2314</v>
      </c>
      <c r="B125" s="63" t="s">
        <v>135</v>
      </c>
      <c r="C125" s="64">
        <f t="shared" si="10"/>
        <v>442</v>
      </c>
      <c r="D125" s="66">
        <v>442</v>
      </c>
      <c r="E125" s="66"/>
      <c r="F125" s="66"/>
      <c r="G125" s="134"/>
      <c r="H125" s="64">
        <f t="shared" si="9"/>
        <v>442</v>
      </c>
      <c r="I125" s="66">
        <v>442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550</v>
      </c>
      <c r="D126" s="136">
        <f>SUM(D127:D129)</f>
        <v>550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550</v>
      </c>
      <c r="I126" s="136">
        <f>SUM(I127:I129)</f>
        <v>550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550</v>
      </c>
      <c r="D128" s="66">
        <v>550</v>
      </c>
      <c r="E128" s="66"/>
      <c r="F128" s="66"/>
      <c r="G128" s="134"/>
      <c r="H128" s="64">
        <f t="shared" si="9"/>
        <v>550</v>
      </c>
      <c r="I128" s="66">
        <v>550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.75" customHeight="1" x14ac:dyDescent="0.25">
      <c r="A138" s="135">
        <v>2360</v>
      </c>
      <c r="B138" s="63" t="s">
        <v>148</v>
      </c>
      <c r="C138" s="64">
        <f t="shared" si="10"/>
        <v>458</v>
      </c>
      <c r="D138" s="136">
        <f>SUM(D139:D145)</f>
        <v>458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458</v>
      </c>
      <c r="I138" s="136">
        <f>SUM(I139:I145)</f>
        <v>458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90</v>
      </c>
      <c r="D139" s="66">
        <v>90</v>
      </c>
      <c r="E139" s="66"/>
      <c r="F139" s="66"/>
      <c r="G139" s="134"/>
      <c r="H139" s="64">
        <f t="shared" si="9"/>
        <v>90</v>
      </c>
      <c r="I139" s="66">
        <v>90</v>
      </c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368</v>
      </c>
      <c r="D141" s="66">
        <v>368</v>
      </c>
      <c r="E141" s="66"/>
      <c r="F141" s="66"/>
      <c r="G141" s="134"/>
      <c r="H141" s="64">
        <f t="shared" si="9"/>
        <v>368</v>
      </c>
      <c r="I141" s="66">
        <v>368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350</v>
      </c>
      <c r="D146" s="138">
        <v>350</v>
      </c>
      <c r="E146" s="138"/>
      <c r="F146" s="138"/>
      <c r="G146" s="139"/>
      <c r="H146" s="103">
        <f t="shared" si="9"/>
        <v>350</v>
      </c>
      <c r="I146" s="138">
        <v>350</v>
      </c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26212</v>
      </c>
      <c r="D272" s="206">
        <f>SUM(D269,D252,D211,D182,D174,D160,D75,D53,)</f>
        <v>26212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26212</v>
      </c>
      <c r="I272" s="206">
        <f t="shared" si="56"/>
        <v>26212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RLm5gndPWRsg4obhoiCFYfAtlscRGnS8StwWbAmLrS6tbcvbN8Jx/6aq8xu6fXwA7MNe0OBKCDwC5Ft4YIWhTQ==" saltValue="wZgNkE8LecEdUFzPrCjWWA==" spinCount="100000" sheet="1" objects="1" scenarios="1"/>
  <autoFilter ref="A18:L284">
    <filterColumn colId="7">
      <filters>
        <filter val="1 092"/>
        <filter val="1 537"/>
        <filter val="14 537"/>
        <filter val="14 793"/>
        <filter val="15 417"/>
        <filter val="17 319"/>
        <filter val="17 867"/>
        <filter val="2 230"/>
        <filter val="2 450"/>
        <filter val="200"/>
        <filter val="256"/>
        <filter val="26 212"/>
        <filter val="265"/>
        <filter val="350"/>
        <filter val="368"/>
        <filter val="428"/>
        <filter val="442"/>
        <filter val="450"/>
        <filter val="458"/>
        <filter val="548"/>
        <filter val="550"/>
        <filter val="6 115"/>
        <filter val="693"/>
        <filter val="76"/>
        <filter val="8 345"/>
        <filter val="8 893"/>
        <filter val="9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1"/>
  <sheetViews>
    <sheetView showGridLines="0" view="pageLayout" zoomScaleNormal="100" workbookViewId="0">
      <selection activeCell="N51" sqref="N51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6384" width="9.140625" style="1"/>
  </cols>
  <sheetData>
    <row r="1" spans="1:12" x14ac:dyDescent="0.25">
      <c r="A1" s="326" t="s">
        <v>645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443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444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445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436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646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647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37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35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36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247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48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20796</v>
      </c>
      <c r="D20" s="26">
        <f>SUM(D21,D24,D25,D41,D43)</f>
        <v>20796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20796</v>
      </c>
      <c r="I20" s="26">
        <f>SUM(I21,I24,I25,I41,I43)</f>
        <v>20796</v>
      </c>
      <c r="J20" s="26">
        <f>SUM(J21,J24,J43)</f>
        <v>0</v>
      </c>
      <c r="K20" s="26">
        <f>SUM(K21,K26,K43)</f>
        <v>0</v>
      </c>
      <c r="L20" s="249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250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251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252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3466</v>
      </c>
      <c r="D24" s="46">
        <v>3466</v>
      </c>
      <c r="E24" s="46"/>
      <c r="F24" s="47" t="s">
        <v>37</v>
      </c>
      <c r="G24" s="48" t="s">
        <v>37</v>
      </c>
      <c r="H24" s="45">
        <f t="shared" si="1"/>
        <v>3466</v>
      </c>
      <c r="I24" s="46">
        <v>3466</v>
      </c>
      <c r="J24" s="46"/>
      <c r="K24" s="47" t="s">
        <v>37</v>
      </c>
      <c r="L24" s="253" t="s">
        <v>37</v>
      </c>
    </row>
    <row r="25" spans="1:12" s="22" customFormat="1" ht="24.75" thickTop="1" x14ac:dyDescent="0.25">
      <c r="A25" s="49">
        <v>18630</v>
      </c>
      <c r="B25" s="50" t="s">
        <v>38</v>
      </c>
      <c r="C25" s="51">
        <f>SUM(D25:G25)</f>
        <v>17330</v>
      </c>
      <c r="D25" s="52">
        <v>17330</v>
      </c>
      <c r="E25" s="53" t="s">
        <v>37</v>
      </c>
      <c r="F25" s="53" t="s">
        <v>37</v>
      </c>
      <c r="G25" s="54" t="s">
        <v>37</v>
      </c>
      <c r="H25" s="51">
        <f>SUM(I25:L25)</f>
        <v>17330</v>
      </c>
      <c r="I25" s="55">
        <v>17330</v>
      </c>
      <c r="J25" s="53" t="s">
        <v>37</v>
      </c>
      <c r="K25" s="53" t="s">
        <v>37</v>
      </c>
      <c r="L25" s="2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2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2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255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256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256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2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257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2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255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256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2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255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256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256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258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259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258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2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260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261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262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262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263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264"/>
    </row>
    <row r="50" spans="1:12" s="22" customFormat="1" ht="12.75" thickBot="1" x14ac:dyDescent="0.3">
      <c r="A50" s="110"/>
      <c r="B50" s="23" t="s">
        <v>62</v>
      </c>
      <c r="C50" s="111">
        <f t="shared" ref="C50:C106" si="5">SUM(D50:G50)</f>
        <v>20796</v>
      </c>
      <c r="D50" s="112">
        <f>SUM(D51,D269)</f>
        <v>20796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6" si="6">SUM(I50:L50)</f>
        <v>20796</v>
      </c>
      <c r="I50" s="112">
        <f>SUM(I51,I269)</f>
        <v>20796</v>
      </c>
      <c r="J50" s="112">
        <f>SUM(J51,J269)</f>
        <v>0</v>
      </c>
      <c r="K50" s="112">
        <f>SUM(K51,K269)</f>
        <v>0</v>
      </c>
      <c r="L50" s="265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17330</v>
      </c>
      <c r="D51" s="117">
        <f>SUM(D52,D181)</f>
        <v>17330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17330</v>
      </c>
      <c r="I51" s="117">
        <f>SUM(I52,I181)</f>
        <v>17330</v>
      </c>
      <c r="J51" s="117">
        <f>SUM(J52,J181)</f>
        <v>0</v>
      </c>
      <c r="K51" s="117">
        <f>SUM(K52,K181)</f>
        <v>0</v>
      </c>
      <c r="L51" s="266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8510</v>
      </c>
      <c r="D52" s="121">
        <f>SUM(D53,D75,D160,D174)</f>
        <v>8510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8510</v>
      </c>
      <c r="I52" s="121">
        <f>SUM(I53,I75,I160,I174)</f>
        <v>8510</v>
      </c>
      <c r="J52" s="121">
        <f>SUM(J53,J75,J160,J174)</f>
        <v>0</v>
      </c>
      <c r="K52" s="121">
        <f>SUM(K53,K75,K160,K174)</f>
        <v>0</v>
      </c>
      <c r="L52" s="267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268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26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270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271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272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273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272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272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272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272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272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272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272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274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275">
        <f>SUM(L68:L69)</f>
        <v>0</v>
      </c>
    </row>
    <row r="68" spans="1:12" ht="24" hidden="1" x14ac:dyDescent="0.25">
      <c r="A68" s="246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271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273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272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272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272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272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272"/>
    </row>
    <row r="75" spans="1:12" x14ac:dyDescent="0.25">
      <c r="A75" s="123">
        <v>2000</v>
      </c>
      <c r="B75" s="123" t="s">
        <v>87</v>
      </c>
      <c r="C75" s="124">
        <f t="shared" si="5"/>
        <v>8510</v>
      </c>
      <c r="D75" s="125">
        <f>SUM(D76,D83,D120,D151,D152)</f>
        <v>8510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8510</v>
      </c>
      <c r="I75" s="125">
        <f t="shared" ref="I75:L75" si="8">SUM(I76,I83,I120,I151,I152)</f>
        <v>8510</v>
      </c>
      <c r="J75" s="125">
        <f t="shared" si="8"/>
        <v>0</v>
      </c>
      <c r="K75" s="125">
        <f t="shared" si="8"/>
        <v>0</v>
      </c>
      <c r="L75" s="268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275">
        <f>SUM(L77,L80)</f>
        <v>0</v>
      </c>
    </row>
    <row r="77" spans="1:12" ht="24" hidden="1" x14ac:dyDescent="0.25">
      <c r="A77" s="246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276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272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272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273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272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272"/>
    </row>
    <row r="83" spans="1:12" x14ac:dyDescent="0.25">
      <c r="A83" s="50">
        <v>2200</v>
      </c>
      <c r="B83" s="127" t="s">
        <v>93</v>
      </c>
      <c r="C83" s="51">
        <f>SUM(D83:G83)</f>
        <v>7925</v>
      </c>
      <c r="D83" s="56">
        <f>SUM(D84,D85,D91,D99,D107,D108,D114,D119)</f>
        <v>7925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7925</v>
      </c>
      <c r="I83" s="56">
        <f>SUM(I84,I85,I91,I99,I107,I108,I114,I119)</f>
        <v>7925</v>
      </c>
      <c r="J83" s="56">
        <f>SUM(J84,J85,J91,J99,J107,J108,J114,J119)</f>
        <v>0</v>
      </c>
      <c r="K83" s="56">
        <f>SUM(K84,K85,K91,K99,K107,K108,K114,K119)</f>
        <v>0</v>
      </c>
      <c r="L83" s="277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274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273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272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272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272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272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272"/>
    </row>
    <row r="91" spans="1:12" x14ac:dyDescent="0.25">
      <c r="A91" s="135">
        <v>2230</v>
      </c>
      <c r="B91" s="63" t="s">
        <v>101</v>
      </c>
      <c r="C91" s="64">
        <f t="shared" si="5"/>
        <v>7925</v>
      </c>
      <c r="D91" s="136">
        <f>SUM(D92:D98)</f>
        <v>7925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7925</v>
      </c>
      <c r="I91" s="136">
        <f>SUM(I92:I98)</f>
        <v>7925</v>
      </c>
      <c r="J91" s="136">
        <f>SUM(J92:J98)</f>
        <v>0</v>
      </c>
      <c r="K91" s="136">
        <f>SUM(K92:K98)</f>
        <v>0</v>
      </c>
      <c r="L91" s="273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7825</v>
      </c>
      <c r="D92" s="66">
        <v>7825</v>
      </c>
      <c r="E92" s="66"/>
      <c r="F92" s="66"/>
      <c r="G92" s="134"/>
      <c r="H92" s="64">
        <f t="shared" si="6"/>
        <v>7825</v>
      </c>
      <c r="I92" s="66">
        <v>7825</v>
      </c>
      <c r="J92" s="66"/>
      <c r="K92" s="66"/>
      <c r="L92" s="272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272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271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272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272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272"/>
    </row>
    <row r="98" spans="1:12" x14ac:dyDescent="0.25">
      <c r="A98" s="39">
        <v>2239</v>
      </c>
      <c r="B98" s="63" t="s">
        <v>108</v>
      </c>
      <c r="C98" s="64">
        <f t="shared" si="5"/>
        <v>100</v>
      </c>
      <c r="D98" s="66">
        <v>100</v>
      </c>
      <c r="E98" s="66"/>
      <c r="F98" s="66"/>
      <c r="G98" s="134"/>
      <c r="H98" s="64">
        <f t="shared" si="6"/>
        <v>100</v>
      </c>
      <c r="I98" s="66">
        <v>100</v>
      </c>
      <c r="J98" s="66"/>
      <c r="K98" s="66"/>
      <c r="L98" s="272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273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272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272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272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272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272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272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272"/>
    </row>
    <row r="107" spans="1:12" hidden="1" x14ac:dyDescent="0.25">
      <c r="A107" s="135">
        <v>2250</v>
      </c>
      <c r="B107" s="63" t="s">
        <v>117</v>
      </c>
      <c r="C107" s="64">
        <f>SUM(D107:G107)</f>
        <v>0</v>
      </c>
      <c r="D107" s="136"/>
      <c r="E107" s="136"/>
      <c r="F107" s="136"/>
      <c r="G107" s="145"/>
      <c r="H107" s="64">
        <f>SUM(I107:L107)</f>
        <v>0</v>
      </c>
      <c r="I107" s="136"/>
      <c r="J107" s="136"/>
      <c r="K107" s="136"/>
      <c r="L107" s="273"/>
    </row>
    <row r="108" spans="1:12" hidden="1" x14ac:dyDescent="0.25">
      <c r="A108" s="135">
        <v>2260</v>
      </c>
      <c r="B108" s="63" t="s">
        <v>118</v>
      </c>
      <c r="C108" s="64">
        <f t="shared" ref="C108:C174" si="9">SUM(D108:G108)</f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273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/>
      <c r="J109" s="66"/>
      <c r="K109" s="66"/>
      <c r="L109" s="272"/>
    </row>
    <row r="110" spans="1:12" hidden="1" x14ac:dyDescent="0.25">
      <c r="A110" s="39">
        <v>2262</v>
      </c>
      <c r="B110" s="63" t="s">
        <v>120</v>
      </c>
      <c r="C110" s="64">
        <f t="shared" si="9"/>
        <v>0</v>
      </c>
      <c r="D110" s="66"/>
      <c r="E110" s="66"/>
      <c r="F110" s="66"/>
      <c r="G110" s="134"/>
      <c r="H110" s="64">
        <f t="shared" si="10"/>
        <v>0</v>
      </c>
      <c r="I110" s="66"/>
      <c r="J110" s="66"/>
      <c r="K110" s="66"/>
      <c r="L110" s="272"/>
    </row>
    <row r="111" spans="1:12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/>
      <c r="J111" s="66"/>
      <c r="K111" s="66"/>
      <c r="L111" s="272"/>
    </row>
    <row r="112" spans="1:12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/>
      <c r="J112" s="66"/>
      <c r="K112" s="66"/>
      <c r="L112" s="272"/>
    </row>
    <row r="113" spans="1:12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/>
      <c r="J113" s="66"/>
      <c r="K113" s="66"/>
      <c r="L113" s="272"/>
    </row>
    <row r="114" spans="1:12" hidden="1" x14ac:dyDescent="0.25">
      <c r="A114" s="135">
        <v>2270</v>
      </c>
      <c r="B114" s="63" t="s">
        <v>124</v>
      </c>
      <c r="C114" s="64">
        <f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273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/>
      <c r="J115" s="66"/>
      <c r="K115" s="66"/>
      <c r="L115" s="272"/>
    </row>
    <row r="116" spans="1:12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/>
      <c r="J116" s="66"/>
      <c r="K116" s="66"/>
      <c r="L116" s="272"/>
    </row>
    <row r="117" spans="1:12" ht="24" hidden="1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0</v>
      </c>
      <c r="I117" s="66"/>
      <c r="J117" s="66"/>
      <c r="K117" s="66"/>
      <c r="L117" s="272"/>
    </row>
    <row r="118" spans="1:12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272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278"/>
    </row>
    <row r="120" spans="1:12" ht="38.25" customHeight="1" x14ac:dyDescent="0.25">
      <c r="A120" s="95">
        <v>2300</v>
      </c>
      <c r="B120" s="75" t="s">
        <v>130</v>
      </c>
      <c r="C120" s="76">
        <f t="shared" si="9"/>
        <v>585</v>
      </c>
      <c r="D120" s="149">
        <f>SUM(D121,D126,D130,D131,D134,D138,D146,D147,D150)</f>
        <v>585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585</v>
      </c>
      <c r="I120" s="149">
        <f>SUM(I121,I126,I130,I131,I134,I138,I146,I147,I150)</f>
        <v>585</v>
      </c>
      <c r="J120" s="149">
        <f>SUM(J121,J126,J130,J131,J134,J138,J146,J147,J150)</f>
        <v>0</v>
      </c>
      <c r="K120" s="149">
        <f>SUM(K121,K126,K130,K131,K134,K138,K146,K147,K150)</f>
        <v>0</v>
      </c>
      <c r="L120" s="279">
        <f>SUM(L121,L126,L130,L131,L134,L138,L146,L147,L150)</f>
        <v>0</v>
      </c>
    </row>
    <row r="121" spans="1:12" ht="24" x14ac:dyDescent="0.25">
      <c r="A121" s="246">
        <v>2310</v>
      </c>
      <c r="B121" s="58" t="s">
        <v>131</v>
      </c>
      <c r="C121" s="59">
        <f t="shared" si="9"/>
        <v>125</v>
      </c>
      <c r="D121" s="142">
        <f>SUM(D122:D125)</f>
        <v>125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125</v>
      </c>
      <c r="I121" s="142">
        <f t="shared" si="11"/>
        <v>125</v>
      </c>
      <c r="J121" s="142">
        <f t="shared" si="11"/>
        <v>0</v>
      </c>
      <c r="K121" s="142">
        <f t="shared" si="11"/>
        <v>0</v>
      </c>
      <c r="L121" s="276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125</v>
      </c>
      <c r="D122" s="66">
        <v>125</v>
      </c>
      <c r="E122" s="66"/>
      <c r="F122" s="66"/>
      <c r="G122" s="134"/>
      <c r="H122" s="64">
        <f t="shared" si="10"/>
        <v>125</v>
      </c>
      <c r="I122" s="66">
        <v>125</v>
      </c>
      <c r="J122" s="66"/>
      <c r="K122" s="66"/>
      <c r="L122" s="272"/>
    </row>
    <row r="123" spans="1:12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/>
      <c r="J123" s="66"/>
      <c r="K123" s="66"/>
      <c r="L123" s="272"/>
    </row>
    <row r="124" spans="1:12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/>
      <c r="J124" s="66"/>
      <c r="K124" s="66"/>
      <c r="L124" s="272"/>
    </row>
    <row r="125" spans="1:12" ht="36" hidden="1" customHeight="1" x14ac:dyDescent="0.25">
      <c r="A125" s="39">
        <v>2314</v>
      </c>
      <c r="B125" s="63" t="s">
        <v>135</v>
      </c>
      <c r="C125" s="64">
        <f t="shared" si="9"/>
        <v>0</v>
      </c>
      <c r="D125" s="66"/>
      <c r="E125" s="66"/>
      <c r="F125" s="66"/>
      <c r="G125" s="134"/>
      <c r="H125" s="64">
        <f t="shared" si="10"/>
        <v>0</v>
      </c>
      <c r="I125" s="66"/>
      <c r="J125" s="66"/>
      <c r="K125" s="66"/>
      <c r="L125" s="272"/>
    </row>
    <row r="126" spans="1:12" x14ac:dyDescent="0.25">
      <c r="A126" s="135">
        <v>2320</v>
      </c>
      <c r="B126" s="63" t="s">
        <v>136</v>
      </c>
      <c r="C126" s="64">
        <f t="shared" si="9"/>
        <v>180</v>
      </c>
      <c r="D126" s="136">
        <f>SUM(D127:D129)</f>
        <v>180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180</v>
      </c>
      <c r="I126" s="136">
        <f>SUM(I127:I129)</f>
        <v>180</v>
      </c>
      <c r="J126" s="136">
        <f>SUM(J127:J129)</f>
        <v>0</v>
      </c>
      <c r="K126" s="136">
        <f>SUM(K127:K129)</f>
        <v>0</v>
      </c>
      <c r="L126" s="273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/>
      <c r="J127" s="66"/>
      <c r="K127" s="66"/>
      <c r="L127" s="272"/>
    </row>
    <row r="128" spans="1:12" x14ac:dyDescent="0.25">
      <c r="A128" s="39">
        <v>2322</v>
      </c>
      <c r="B128" s="63" t="s">
        <v>138</v>
      </c>
      <c r="C128" s="64">
        <f t="shared" si="9"/>
        <v>180</v>
      </c>
      <c r="D128" s="66">
        <v>180</v>
      </c>
      <c r="E128" s="66"/>
      <c r="F128" s="66"/>
      <c r="G128" s="134"/>
      <c r="H128" s="64">
        <f t="shared" si="10"/>
        <v>180</v>
      </c>
      <c r="I128" s="66">
        <v>180</v>
      </c>
      <c r="J128" s="66"/>
      <c r="K128" s="66"/>
      <c r="L128" s="272"/>
    </row>
    <row r="129" spans="1:12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/>
      <c r="J129" s="66"/>
      <c r="K129" s="66"/>
      <c r="L129" s="272"/>
    </row>
    <row r="130" spans="1:12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/>
      <c r="J130" s="66"/>
      <c r="K130" s="66"/>
      <c r="L130" s="272"/>
    </row>
    <row r="131" spans="1:12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273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/>
      <c r="J132" s="66"/>
      <c r="K132" s="66"/>
      <c r="L132" s="272"/>
    </row>
    <row r="133" spans="1:12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/>
      <c r="J133" s="66"/>
      <c r="K133" s="66"/>
      <c r="L133" s="272"/>
    </row>
    <row r="134" spans="1:12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270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/>
      <c r="J135" s="61"/>
      <c r="K135" s="61"/>
      <c r="L135" s="271"/>
    </row>
    <row r="136" spans="1:12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/>
      <c r="J136" s="66"/>
      <c r="K136" s="66"/>
      <c r="L136" s="272"/>
    </row>
    <row r="137" spans="1:12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/>
      <c r="J137" s="66"/>
      <c r="K137" s="66"/>
      <c r="L137" s="272"/>
    </row>
    <row r="138" spans="1:12" ht="36" x14ac:dyDescent="0.25">
      <c r="A138" s="135">
        <v>2360</v>
      </c>
      <c r="B138" s="63" t="s">
        <v>148</v>
      </c>
      <c r="C138" s="64">
        <f t="shared" si="9"/>
        <v>50</v>
      </c>
      <c r="D138" s="136">
        <f>SUM(D139:D145)</f>
        <v>50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50</v>
      </c>
      <c r="I138" s="136">
        <f>SUM(I139:I145)</f>
        <v>50</v>
      </c>
      <c r="J138" s="136">
        <f>SUM(J139:J145)</f>
        <v>0</v>
      </c>
      <c r="K138" s="136">
        <f>SUM(K139:K145)</f>
        <v>0</v>
      </c>
      <c r="L138" s="273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/>
      <c r="J139" s="66"/>
      <c r="K139" s="66"/>
      <c r="L139" s="272"/>
    </row>
    <row r="140" spans="1:12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/>
      <c r="J140" s="66"/>
      <c r="K140" s="66"/>
      <c r="L140" s="272"/>
    </row>
    <row r="141" spans="1:12" hidden="1" x14ac:dyDescent="0.25">
      <c r="A141" s="38">
        <v>2363</v>
      </c>
      <c r="B141" s="63" t="s">
        <v>151</v>
      </c>
      <c r="C141" s="64">
        <f t="shared" si="9"/>
        <v>0</v>
      </c>
      <c r="D141" s="66"/>
      <c r="E141" s="66"/>
      <c r="F141" s="66"/>
      <c r="G141" s="134"/>
      <c r="H141" s="64">
        <f t="shared" si="10"/>
        <v>0</v>
      </c>
      <c r="I141" s="66"/>
      <c r="J141" s="66"/>
      <c r="K141" s="66"/>
      <c r="L141" s="272"/>
    </row>
    <row r="142" spans="1:12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/>
      <c r="J142" s="66"/>
      <c r="K142" s="66"/>
      <c r="L142" s="272"/>
    </row>
    <row r="143" spans="1:12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/>
      <c r="J143" s="66"/>
      <c r="K143" s="66"/>
      <c r="L143" s="272"/>
    </row>
    <row r="144" spans="1:12" ht="36" x14ac:dyDescent="0.25">
      <c r="A144" s="38">
        <v>2366</v>
      </c>
      <c r="B144" s="63" t="s">
        <v>154</v>
      </c>
      <c r="C144" s="64">
        <f t="shared" si="9"/>
        <v>50</v>
      </c>
      <c r="D144" s="66">
        <v>50</v>
      </c>
      <c r="E144" s="66"/>
      <c r="F144" s="66"/>
      <c r="G144" s="134"/>
      <c r="H144" s="64">
        <f t="shared" si="10"/>
        <v>50</v>
      </c>
      <c r="I144" s="66">
        <v>50</v>
      </c>
      <c r="J144" s="66"/>
      <c r="K144" s="66"/>
      <c r="L144" s="272"/>
    </row>
    <row r="145" spans="1:12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/>
      <c r="J145" s="66"/>
      <c r="K145" s="66"/>
      <c r="L145" s="272"/>
    </row>
    <row r="146" spans="1:12" x14ac:dyDescent="0.25">
      <c r="A146" s="130">
        <v>2370</v>
      </c>
      <c r="B146" s="99" t="s">
        <v>156</v>
      </c>
      <c r="C146" s="103">
        <f t="shared" si="9"/>
        <v>200</v>
      </c>
      <c r="D146" s="138">
        <v>200</v>
      </c>
      <c r="E146" s="138"/>
      <c r="F146" s="138"/>
      <c r="G146" s="139"/>
      <c r="H146" s="103">
        <f t="shared" si="10"/>
        <v>200</v>
      </c>
      <c r="I146" s="138">
        <v>200</v>
      </c>
      <c r="J146" s="138"/>
      <c r="K146" s="138"/>
      <c r="L146" s="274"/>
    </row>
    <row r="147" spans="1:12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270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/>
      <c r="J148" s="61"/>
      <c r="K148" s="61"/>
      <c r="L148" s="271"/>
    </row>
    <row r="149" spans="1:12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/>
      <c r="J149" s="66"/>
      <c r="K149" s="66"/>
      <c r="L149" s="272"/>
    </row>
    <row r="150" spans="1:12" x14ac:dyDescent="0.25">
      <c r="A150" s="130">
        <v>2390</v>
      </c>
      <c r="B150" s="99" t="s">
        <v>160</v>
      </c>
      <c r="C150" s="103">
        <f t="shared" si="9"/>
        <v>30</v>
      </c>
      <c r="D150" s="138">
        <v>30</v>
      </c>
      <c r="E150" s="138"/>
      <c r="F150" s="138"/>
      <c r="G150" s="139"/>
      <c r="H150" s="103">
        <f t="shared" si="10"/>
        <v>30</v>
      </c>
      <c r="I150" s="138">
        <v>30</v>
      </c>
      <c r="J150" s="138"/>
      <c r="K150" s="138"/>
      <c r="L150" s="274"/>
    </row>
    <row r="151" spans="1:12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/>
      <c r="J151" s="151"/>
      <c r="K151" s="151"/>
      <c r="L151" s="280"/>
    </row>
    <row r="152" spans="1:12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269">
        <f t="shared" si="13"/>
        <v>0</v>
      </c>
    </row>
    <row r="153" spans="1:12" ht="24" hidden="1" x14ac:dyDescent="0.25">
      <c r="A153" s="246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281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/>
      <c r="J154" s="66"/>
      <c r="K154" s="66"/>
      <c r="L154" s="272"/>
    </row>
    <row r="155" spans="1:12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/>
      <c r="J155" s="66"/>
      <c r="K155" s="66"/>
      <c r="L155" s="272"/>
    </row>
    <row r="156" spans="1:12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/>
      <c r="J156" s="66"/>
      <c r="K156" s="66"/>
      <c r="L156" s="272"/>
    </row>
    <row r="157" spans="1:12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/>
      <c r="J157" s="66"/>
      <c r="K157" s="66"/>
      <c r="L157" s="272"/>
    </row>
    <row r="158" spans="1:12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/>
      <c r="J158" s="66"/>
      <c r="K158" s="66"/>
      <c r="L158" s="272"/>
    </row>
    <row r="159" spans="1:12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/>
      <c r="J159" s="66"/>
      <c r="K159" s="66"/>
      <c r="L159" s="272"/>
    </row>
    <row r="160" spans="1:12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268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269">
        <f t="shared" si="17"/>
        <v>0</v>
      </c>
    </row>
    <row r="162" spans="1:12" ht="36" hidden="1" x14ac:dyDescent="0.25">
      <c r="A162" s="246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276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272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272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272"/>
    </row>
    <row r="166" spans="1:12" ht="84" hidden="1" x14ac:dyDescent="0.25">
      <c r="A166" s="246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282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272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272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272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283"/>
    </row>
    <row r="171" spans="1:12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26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/>
      <c r="J172" s="138"/>
      <c r="K172" s="138"/>
      <c r="L172" s="274"/>
    </row>
    <row r="173" spans="1:12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/>
      <c r="J173" s="61"/>
      <c r="K173" s="61"/>
      <c r="L173" s="271"/>
    </row>
    <row r="174" spans="1:12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268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275">
        <f>SUM(L176,L177)</f>
        <v>0</v>
      </c>
    </row>
    <row r="176" spans="1:12" ht="36" hidden="1" x14ac:dyDescent="0.25">
      <c r="A176" s="246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271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272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275">
        <f>SUM(L179)</f>
        <v>0</v>
      </c>
    </row>
    <row r="179" spans="1:12" ht="24" hidden="1" x14ac:dyDescent="0.25">
      <c r="A179" s="246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276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272"/>
    </row>
    <row r="181" spans="1:12" s="22" customFormat="1" ht="24" x14ac:dyDescent="0.25">
      <c r="A181" s="169"/>
      <c r="B181" s="18" t="s">
        <v>191</v>
      </c>
      <c r="C181" s="120">
        <f t="shared" si="24"/>
        <v>8820</v>
      </c>
      <c r="D181" s="121">
        <f>SUM(D182,D211,D252,D265)</f>
        <v>8820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8820</v>
      </c>
      <c r="I181" s="121">
        <f t="shared" ref="I181:L181" si="27">SUM(I182,I211,I252,I265)</f>
        <v>8820</v>
      </c>
      <c r="J181" s="121">
        <f t="shared" si="27"/>
        <v>0</v>
      </c>
      <c r="K181" s="121">
        <f t="shared" si="27"/>
        <v>0</v>
      </c>
      <c r="L181" s="284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285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275">
        <f>SUM(L184:L186)</f>
        <v>0</v>
      </c>
    </row>
    <row r="184" spans="1:12" hidden="1" x14ac:dyDescent="0.25">
      <c r="A184" s="246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271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272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272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275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270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271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272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272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272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272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272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272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272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272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272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273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272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272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272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272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272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272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272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272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273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272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274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268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269">
        <f>SUM(L213,L214,L216,L219,L225,L226,L227)</f>
        <v>0</v>
      </c>
    </row>
    <row r="213" spans="1:12" ht="24" hidden="1" x14ac:dyDescent="0.25">
      <c r="A213" s="246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271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273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271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273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272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272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273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272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272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272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272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272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272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272"/>
    </row>
    <row r="227" spans="1:12" ht="24" hidden="1" x14ac:dyDescent="0.25">
      <c r="A227" s="246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282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272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272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272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272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277">
        <f t="shared" si="34"/>
        <v>0</v>
      </c>
    </row>
    <row r="233" spans="1:12" ht="24" hidden="1" x14ac:dyDescent="0.25">
      <c r="A233" s="246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286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272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272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272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271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283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272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277">
        <f t="shared" si="38"/>
        <v>0</v>
      </c>
    </row>
    <row r="241" spans="1:13" ht="24" hidden="1" x14ac:dyDescent="0.25">
      <c r="A241" s="246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281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272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272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272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287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272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272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272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272"/>
      <c r="M249" s="187"/>
    </row>
    <row r="250" spans="1:13" ht="60" hidden="1" x14ac:dyDescent="0.25">
      <c r="A250" s="50">
        <v>6500</v>
      </c>
      <c r="B250" s="127" t="s">
        <v>260</v>
      </c>
      <c r="C250" s="155">
        <f>SUM(D250:G250)</f>
        <v>0</v>
      </c>
      <c r="D250" s="78">
        <f>SUM(D251)</f>
        <v>0</v>
      </c>
      <c r="E250" s="78">
        <f t="shared" ref="E250:G250" si="43">SUM(E251)</f>
        <v>0</v>
      </c>
      <c r="F250" s="78">
        <f t="shared" si="43"/>
        <v>0</v>
      </c>
      <c r="G250" s="288">
        <f t="shared" si="43"/>
        <v>0</v>
      </c>
      <c r="H250" s="289">
        <f>SUM(I250:L250)</f>
        <v>0</v>
      </c>
      <c r="I250" s="78">
        <f t="shared" ref="I250:L250" si="44">SUM(I251)</f>
        <v>0</v>
      </c>
      <c r="J250" s="78">
        <f t="shared" si="44"/>
        <v>0</v>
      </c>
      <c r="K250" s="78">
        <f t="shared" si="44"/>
        <v>0</v>
      </c>
      <c r="L250" s="290">
        <f t="shared" si="44"/>
        <v>0</v>
      </c>
      <c r="M250" s="187"/>
    </row>
    <row r="251" spans="1:13" ht="48" hidden="1" x14ac:dyDescent="0.25">
      <c r="A251" s="159">
        <v>6510</v>
      </c>
      <c r="B251" s="185" t="s">
        <v>261</v>
      </c>
      <c r="C251" s="172">
        <f>SUM(D251:G251)</f>
        <v>0</v>
      </c>
      <c r="D251" s="72"/>
      <c r="E251" s="72"/>
      <c r="F251" s="72"/>
      <c r="G251" s="291"/>
      <c r="H251" s="180">
        <f>SUM(I251:L251)</f>
        <v>0</v>
      </c>
      <c r="I251" s="355"/>
      <c r="J251" s="355"/>
      <c r="K251" s="355"/>
      <c r="L251" s="356"/>
      <c r="M251" s="187"/>
    </row>
    <row r="252" spans="1:13" ht="48" x14ac:dyDescent="0.25">
      <c r="A252" s="123">
        <v>7000</v>
      </c>
      <c r="B252" s="123" t="s">
        <v>262</v>
      </c>
      <c r="C252" s="190">
        <f>SUM(D252:G252)</f>
        <v>8820</v>
      </c>
      <c r="D252" s="191">
        <f>SUM(D253,D263)</f>
        <v>8820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24">
        <f t="shared" si="42"/>
        <v>8820</v>
      </c>
      <c r="I252" s="125">
        <f>SUM(I253,I263)</f>
        <v>8820</v>
      </c>
      <c r="J252" s="125">
        <f>SUM(J253,J263)</f>
        <v>0</v>
      </c>
      <c r="K252" s="125">
        <f>SUM(K253,K263)</f>
        <v>0</v>
      </c>
      <c r="L252" s="285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5">SUM(E254,E255,E256,E257,E261,E262)</f>
        <v>0</v>
      </c>
      <c r="F253" s="56">
        <f t="shared" si="45"/>
        <v>0</v>
      </c>
      <c r="G253" s="56">
        <f t="shared" si="45"/>
        <v>0</v>
      </c>
      <c r="H253" s="51">
        <f t="shared" si="42"/>
        <v>0</v>
      </c>
      <c r="I253" s="56">
        <f t="shared" ref="I253:L253" si="46">SUM(I254,I255,I256,I257,I261,I262)</f>
        <v>0</v>
      </c>
      <c r="J253" s="56">
        <f t="shared" si="46"/>
        <v>0</v>
      </c>
      <c r="K253" s="56">
        <f t="shared" si="46"/>
        <v>0</v>
      </c>
      <c r="L253" s="269">
        <f t="shared" si="46"/>
        <v>0</v>
      </c>
    </row>
    <row r="254" spans="1:13" ht="24" hidden="1" x14ac:dyDescent="0.25">
      <c r="A254" s="246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271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272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272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273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272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272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272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272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272"/>
    </row>
    <row r="263" spans="1:12" x14ac:dyDescent="0.25">
      <c r="A263" s="95">
        <v>7700</v>
      </c>
      <c r="B263" s="75" t="s">
        <v>272</v>
      </c>
      <c r="C263" s="76">
        <f t="shared" si="41"/>
        <v>8820</v>
      </c>
      <c r="D263" s="149">
        <f>D264</f>
        <v>8820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8820</v>
      </c>
      <c r="I263" s="149">
        <f t="shared" ref="I263:L263" si="50">I264</f>
        <v>8820</v>
      </c>
      <c r="J263" s="149">
        <f t="shared" si="50"/>
        <v>0</v>
      </c>
      <c r="K263" s="149">
        <f t="shared" si="50"/>
        <v>0</v>
      </c>
      <c r="L263" s="279">
        <f t="shared" si="50"/>
        <v>0</v>
      </c>
    </row>
    <row r="264" spans="1:12" x14ac:dyDescent="0.25">
      <c r="A264" s="130">
        <v>7720</v>
      </c>
      <c r="B264" s="58" t="s">
        <v>273</v>
      </c>
      <c r="C264" s="70">
        <f t="shared" si="41"/>
        <v>8820</v>
      </c>
      <c r="D264" s="72">
        <v>8820</v>
      </c>
      <c r="E264" s="72"/>
      <c r="F264" s="72"/>
      <c r="G264" s="194"/>
      <c r="H264" s="70">
        <f t="shared" si="42"/>
        <v>8820</v>
      </c>
      <c r="I264" s="72">
        <v>8820</v>
      </c>
      <c r="J264" s="72"/>
      <c r="K264" s="72"/>
      <c r="L264" s="292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293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270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270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274"/>
    </row>
    <row r="269" spans="1:12" x14ac:dyDescent="0.25">
      <c r="A269" s="146"/>
      <c r="B269" s="63" t="s">
        <v>278</v>
      </c>
      <c r="C269" s="172">
        <f t="shared" si="41"/>
        <v>3466</v>
      </c>
      <c r="D269" s="136">
        <f>SUM(D270:D271)</f>
        <v>3466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3466</v>
      </c>
      <c r="I269" s="136">
        <f>SUM(I270:I271)</f>
        <v>3466</v>
      </c>
      <c r="J269" s="136">
        <f>SUM(J270:J271)</f>
        <v>0</v>
      </c>
      <c r="K269" s="136">
        <f>SUM(K270:K271)</f>
        <v>0</v>
      </c>
      <c r="L269" s="273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272"/>
    </row>
    <row r="271" spans="1:12" ht="24" x14ac:dyDescent="0.25">
      <c r="A271" s="146" t="s">
        <v>281</v>
      </c>
      <c r="B271" s="204" t="s">
        <v>282</v>
      </c>
      <c r="C271" s="176">
        <f t="shared" si="41"/>
        <v>3466</v>
      </c>
      <c r="D271" s="61">
        <v>3466</v>
      </c>
      <c r="E271" s="61"/>
      <c r="F271" s="61"/>
      <c r="G271" s="133"/>
      <c r="H271" s="59">
        <f t="shared" si="42"/>
        <v>3466</v>
      </c>
      <c r="I271" s="61">
        <v>3466</v>
      </c>
      <c r="J271" s="61"/>
      <c r="K271" s="61"/>
      <c r="L271" s="271"/>
    </row>
    <row r="272" spans="1:12" ht="12.75" thickBot="1" x14ac:dyDescent="0.3">
      <c r="A272" s="205"/>
      <c r="B272" s="205" t="s">
        <v>283</v>
      </c>
      <c r="C272" s="206">
        <f>SUM(C265,C252,C211,C182,C174,C160,C75,C53)</f>
        <v>17330</v>
      </c>
      <c r="D272" s="206">
        <f>SUM(D265,D252,D211,D182,D174,D160,D75,D53,)</f>
        <v>17330</v>
      </c>
      <c r="E272" s="206">
        <f t="shared" ref="E272:L272" si="55">SUM(E265,E252,E211,E182,E174,E160,E75,E53)</f>
        <v>0</v>
      </c>
      <c r="F272" s="206">
        <f t="shared" si="55"/>
        <v>0</v>
      </c>
      <c r="G272" s="207">
        <f t="shared" si="55"/>
        <v>0</v>
      </c>
      <c r="H272" s="208">
        <f t="shared" si="55"/>
        <v>17330</v>
      </c>
      <c r="I272" s="206">
        <f t="shared" si="55"/>
        <v>17330</v>
      </c>
      <c r="J272" s="206">
        <f t="shared" si="55"/>
        <v>0</v>
      </c>
      <c r="K272" s="206">
        <f t="shared" si="55"/>
        <v>0</v>
      </c>
      <c r="L272" s="294">
        <f t="shared" si="55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3466</v>
      </c>
      <c r="D273" s="210">
        <f>SUM(D24,D25,D41)-D51</f>
        <v>3466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3466</v>
      </c>
      <c r="I273" s="210">
        <f>SUM(I24,I25,I41)-I51</f>
        <v>3466</v>
      </c>
      <c r="J273" s="210">
        <f>SUM(J24,J25,J41)-J51</f>
        <v>0</v>
      </c>
      <c r="K273" s="210">
        <f>(K26+K43)-K51</f>
        <v>0</v>
      </c>
      <c r="L273" s="295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9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C21-C265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265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9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292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272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272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272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272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283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97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280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2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</sheetData>
  <sheetProtection algorithmName="SHA-512" hashValue="uhQbOT9S7FdRA3+kBvgGJaGnQMdIZ2kp+3JyUkdIIn4r0Zz+OVY8eEGHRWQT4/KLXU4kjvhkgLWm80JIkDwT+w==" saltValue="In99ltNccQQ02l0YPF3a6Q==" spinCount="100000" sheet="1" objects="1" scenarios="1"/>
  <autoFilter ref="A18:L284">
    <filterColumn colId="7">
      <filters>
        <filter val="100"/>
        <filter val="125"/>
        <filter val="17 330"/>
        <filter val="180"/>
        <filter val="20 796"/>
        <filter val="200"/>
        <filter val="3 466"/>
        <filter val="30"/>
        <filter val="50"/>
        <filter val="585"/>
        <filter val="7 825"/>
        <filter val="7 925"/>
        <filter val="8 510"/>
        <filter val="8 82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O9" sqref="O9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315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316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317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318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319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320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321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754231</v>
      </c>
      <c r="D20" s="26">
        <f>SUM(D21,D24,D25,D41,D43)</f>
        <v>735108</v>
      </c>
      <c r="E20" s="26">
        <f>SUM(E21,E24,E43)</f>
        <v>0</v>
      </c>
      <c r="F20" s="26">
        <f>SUM(F21,F26,F43)</f>
        <v>19123</v>
      </c>
      <c r="G20" s="27">
        <f>SUM(G21,G45)</f>
        <v>0</v>
      </c>
      <c r="H20" s="25">
        <f>SUM(I20:L20)</f>
        <v>1797552</v>
      </c>
      <c r="I20" s="26">
        <f>SUM(I21,I24,I25,I41,I43)</f>
        <v>690204</v>
      </c>
      <c r="J20" s="26">
        <f>SUM(J21,J24,J43)</f>
        <v>1088225</v>
      </c>
      <c r="K20" s="26">
        <f>SUM(K21,K26,K43)</f>
        <v>19123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735108</v>
      </c>
      <c r="D24" s="46">
        <f>D50</f>
        <v>735108</v>
      </c>
      <c r="E24" s="46"/>
      <c r="F24" s="47" t="s">
        <v>37</v>
      </c>
      <c r="G24" s="48" t="s">
        <v>37</v>
      </c>
      <c r="H24" s="45">
        <f t="shared" si="1"/>
        <v>1778429</v>
      </c>
      <c r="I24" s="46">
        <f>I51</f>
        <v>690204</v>
      </c>
      <c r="J24" s="46">
        <f>J51</f>
        <v>1088225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18923</v>
      </c>
      <c r="D26" s="53" t="s">
        <v>37</v>
      </c>
      <c r="E26" s="53" t="s">
        <v>37</v>
      </c>
      <c r="F26" s="56">
        <f>SUM(F27,F31,F33,F36)</f>
        <v>18923</v>
      </c>
      <c r="G26" s="54" t="s">
        <v>37</v>
      </c>
      <c r="H26" s="51">
        <f>SUM(I26:L26)</f>
        <v>18923</v>
      </c>
      <c r="I26" s="53" t="s">
        <v>37</v>
      </c>
      <c r="J26" s="53" t="s">
        <v>37</v>
      </c>
      <c r="K26" s="56">
        <f>SUM(K27,K31,K33,K36)</f>
        <v>18923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7942</v>
      </c>
      <c r="D33" s="53" t="s">
        <v>37</v>
      </c>
      <c r="E33" s="53" t="s">
        <v>37</v>
      </c>
      <c r="F33" s="56">
        <f>SUM(F34:F35)</f>
        <v>7942</v>
      </c>
      <c r="G33" s="54" t="s">
        <v>37</v>
      </c>
      <c r="H33" s="51">
        <f t="shared" si="1"/>
        <v>7942</v>
      </c>
      <c r="I33" s="53" t="s">
        <v>37</v>
      </c>
      <c r="J33" s="53" t="s">
        <v>37</v>
      </c>
      <c r="K33" s="56">
        <f>SUM(K34:K35)</f>
        <v>7942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7942</v>
      </c>
      <c r="D34" s="60" t="s">
        <v>37</v>
      </c>
      <c r="E34" s="60" t="s">
        <v>37</v>
      </c>
      <c r="F34" s="61">
        <v>7942</v>
      </c>
      <c r="G34" s="62" t="s">
        <v>37</v>
      </c>
      <c r="H34" s="59">
        <f t="shared" si="1"/>
        <v>7942</v>
      </c>
      <c r="I34" s="60" t="s">
        <v>37</v>
      </c>
      <c r="J34" s="60" t="s">
        <v>37</v>
      </c>
      <c r="K34" s="61">
        <v>7942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10981</v>
      </c>
      <c r="D36" s="53" t="s">
        <v>37</v>
      </c>
      <c r="E36" s="53" t="s">
        <v>37</v>
      </c>
      <c r="F36" s="56">
        <f>SUM(F37:F40)</f>
        <v>10981</v>
      </c>
      <c r="G36" s="54" t="s">
        <v>37</v>
      </c>
      <c r="H36" s="51">
        <f t="shared" si="1"/>
        <v>10981</v>
      </c>
      <c r="I36" s="53" t="s">
        <v>37</v>
      </c>
      <c r="J36" s="53" t="s">
        <v>37</v>
      </c>
      <c r="K36" s="56">
        <f>SUM(K37:K40)</f>
        <v>10981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10981</v>
      </c>
      <c r="D40" s="77" t="s">
        <v>37</v>
      </c>
      <c r="E40" s="77" t="s">
        <v>37</v>
      </c>
      <c r="F40" s="78">
        <v>10981</v>
      </c>
      <c r="G40" s="79" t="s">
        <v>37</v>
      </c>
      <c r="H40" s="76">
        <f t="shared" si="1"/>
        <v>10981</v>
      </c>
      <c r="I40" s="77" t="s">
        <v>37</v>
      </c>
      <c r="J40" s="77" t="s">
        <v>37</v>
      </c>
      <c r="K40" s="78">
        <v>10981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200</v>
      </c>
      <c r="D43" s="87">
        <f>D44</f>
        <v>0</v>
      </c>
      <c r="E43" s="87">
        <f t="shared" ref="E43:F43" si="3">E44</f>
        <v>0</v>
      </c>
      <c r="F43" s="87">
        <f t="shared" si="3"/>
        <v>200</v>
      </c>
      <c r="G43" s="54" t="s">
        <v>37</v>
      </c>
      <c r="H43" s="88">
        <f t="shared" si="2"/>
        <v>200</v>
      </c>
      <c r="I43" s="87">
        <f>I44</f>
        <v>0</v>
      </c>
      <c r="J43" s="87">
        <f t="shared" ref="J43:K43" si="4">J44</f>
        <v>0</v>
      </c>
      <c r="K43" s="87">
        <f t="shared" si="4"/>
        <v>200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200</v>
      </c>
      <c r="D44" s="89"/>
      <c r="E44" s="90"/>
      <c r="F44" s="72">
        <v>200</v>
      </c>
      <c r="G44" s="91" t="s">
        <v>37</v>
      </c>
      <c r="H44" s="92">
        <f t="shared" si="2"/>
        <v>200</v>
      </c>
      <c r="I44" s="36"/>
      <c r="J44" s="93"/>
      <c r="K44" s="93">
        <v>200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754231</v>
      </c>
      <c r="D50" s="112">
        <f>SUM(D51,D269)</f>
        <v>735108</v>
      </c>
      <c r="E50" s="112">
        <f>SUM(E51,E269)</f>
        <v>0</v>
      </c>
      <c r="F50" s="112">
        <f>SUM(F51,F269)</f>
        <v>19123</v>
      </c>
      <c r="G50" s="113">
        <f>SUM(G51,G269)</f>
        <v>0</v>
      </c>
      <c r="H50" s="111">
        <f t="shared" ref="H50:H107" si="6">SUM(I50:L50)</f>
        <v>1797552</v>
      </c>
      <c r="I50" s="112">
        <f>SUM(I51,I269)</f>
        <v>690204</v>
      </c>
      <c r="J50" s="112">
        <f>SUM(J51,J269)</f>
        <v>1088225</v>
      </c>
      <c r="K50" s="112">
        <f>SUM(K51,K269)</f>
        <v>19123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754231</v>
      </c>
      <c r="D51" s="117">
        <f>SUM(D52,D181)</f>
        <v>735108</v>
      </c>
      <c r="E51" s="117">
        <f>SUM(E52,E181)</f>
        <v>0</v>
      </c>
      <c r="F51" s="117">
        <f>SUM(F52,F181)</f>
        <v>19123</v>
      </c>
      <c r="G51" s="118">
        <f>SUM(G52,G181)</f>
        <v>0</v>
      </c>
      <c r="H51" s="116">
        <f t="shared" si="6"/>
        <v>1797552</v>
      </c>
      <c r="I51" s="117">
        <f>SUM(I52,I181)</f>
        <v>690204</v>
      </c>
      <c r="J51" s="117">
        <f>SUM(J52,J181)</f>
        <v>1088225</v>
      </c>
      <c r="K51" s="117">
        <f>SUM(K52,K181)</f>
        <v>19123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728868</v>
      </c>
      <c r="D52" s="121">
        <f>SUM(D53,D75,D160,D174)</f>
        <v>709745</v>
      </c>
      <c r="E52" s="121">
        <f>SUM(E53,E75,E160,E174)</f>
        <v>0</v>
      </c>
      <c r="F52" s="121">
        <f>SUM(F53,F75,F160,F174)</f>
        <v>19123</v>
      </c>
      <c r="G52" s="122">
        <f>SUM(G53,G75,G160,G174)</f>
        <v>0</v>
      </c>
      <c r="H52" s="120">
        <f t="shared" si="6"/>
        <v>1768181</v>
      </c>
      <c r="I52" s="121">
        <f>SUM(I53,I75,I160,I174)</f>
        <v>668012</v>
      </c>
      <c r="J52" s="121">
        <f>SUM(J53,J75,J160,J174)</f>
        <v>1081046</v>
      </c>
      <c r="K52" s="121">
        <f>SUM(K53,K75,K160,K174)</f>
        <v>19123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557741</v>
      </c>
      <c r="D53" s="125">
        <f>SUM(D54,D67)</f>
        <v>557741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1580184</v>
      </c>
      <c r="I53" s="125">
        <f>SUM(I54,I67)</f>
        <v>514680</v>
      </c>
      <c r="J53" s="125">
        <f>SUM(J54,J67)</f>
        <v>1065504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384039</v>
      </c>
      <c r="D54" s="56">
        <f>SUM(D55,D58,D66)</f>
        <v>384039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1200497</v>
      </c>
      <c r="I54" s="56">
        <f>SUM(I55,I58,I66)</f>
        <v>349037</v>
      </c>
      <c r="J54" s="56">
        <f>SUM(J55,J58,J66)</f>
        <v>851460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311933</v>
      </c>
      <c r="D55" s="131">
        <f>SUM(D56:D57)</f>
        <v>311933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1092713</v>
      </c>
      <c r="I55" s="131">
        <f>SUM(I56:I57)</f>
        <v>310093</v>
      </c>
      <c r="J55" s="131">
        <f>SUM(J56:J57)</f>
        <v>782620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311933</v>
      </c>
      <c r="D57" s="66">
        <v>311933</v>
      </c>
      <c r="E57" s="66"/>
      <c r="F57" s="66"/>
      <c r="G57" s="134"/>
      <c r="H57" s="64">
        <f t="shared" si="6"/>
        <v>1092713</v>
      </c>
      <c r="I57" s="66">
        <v>310093</v>
      </c>
      <c r="J57" s="66">
        <v>782620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65594</v>
      </c>
      <c r="D58" s="136">
        <f>SUM(D59:D65)</f>
        <v>65594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102889</v>
      </c>
      <c r="I58" s="136">
        <f>SUM(I59:I65)</f>
        <v>34049</v>
      </c>
      <c r="J58" s="136">
        <f>SUM(J59:J65)</f>
        <v>68840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8427</v>
      </c>
      <c r="D59" s="66">
        <v>8427</v>
      </c>
      <c r="E59" s="66"/>
      <c r="F59" s="66"/>
      <c r="G59" s="134"/>
      <c r="H59" s="64">
        <f t="shared" si="6"/>
        <v>8360</v>
      </c>
      <c r="I59" s="66">
        <v>8360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2140</v>
      </c>
      <c r="D60" s="66">
        <v>2140</v>
      </c>
      <c r="E60" s="66"/>
      <c r="F60" s="66"/>
      <c r="G60" s="134"/>
      <c r="H60" s="64">
        <f t="shared" si="6"/>
        <v>2124</v>
      </c>
      <c r="I60" s="66">
        <v>2124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3268</v>
      </c>
      <c r="D63" s="66">
        <v>3268</v>
      </c>
      <c r="E63" s="66"/>
      <c r="F63" s="66"/>
      <c r="G63" s="134"/>
      <c r="H63" s="64">
        <f t="shared" si="6"/>
        <v>6079</v>
      </c>
      <c r="I63" s="66">
        <v>6079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50935</v>
      </c>
      <c r="D64" s="66">
        <v>50935</v>
      </c>
      <c r="E64" s="66"/>
      <c r="F64" s="66"/>
      <c r="G64" s="134"/>
      <c r="H64" s="64">
        <f t="shared" si="6"/>
        <v>16665</v>
      </c>
      <c r="I64" s="66">
        <f>52110-35445</f>
        <v>16665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824</v>
      </c>
      <c r="D65" s="66">
        <v>824</v>
      </c>
      <c r="E65" s="66"/>
      <c r="F65" s="66"/>
      <c r="G65" s="134"/>
      <c r="H65" s="64">
        <f t="shared" si="6"/>
        <v>69661</v>
      </c>
      <c r="I65" s="66">
        <v>821</v>
      </c>
      <c r="J65" s="66">
        <v>68840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6512</v>
      </c>
      <c r="D66" s="138">
        <v>6512</v>
      </c>
      <c r="E66" s="138"/>
      <c r="F66" s="138"/>
      <c r="G66" s="139"/>
      <c r="H66" s="103">
        <f t="shared" si="6"/>
        <v>4895</v>
      </c>
      <c r="I66" s="138">
        <v>4895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173702</v>
      </c>
      <c r="D67" s="56">
        <f>SUM(D68:D69)</f>
        <v>173702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379687</v>
      </c>
      <c r="I67" s="56">
        <f>SUM(I68:I69)</f>
        <v>165643</v>
      </c>
      <c r="J67" s="56">
        <f>SUM(J68:J69)</f>
        <v>214044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103841</v>
      </c>
      <c r="D68" s="61">
        <v>103841</v>
      </c>
      <c r="E68" s="61"/>
      <c r="F68" s="61"/>
      <c r="G68" s="133"/>
      <c r="H68" s="59">
        <f t="shared" si="6"/>
        <v>302077</v>
      </c>
      <c r="I68" s="61">
        <f>103772-8539</f>
        <v>95233</v>
      </c>
      <c r="J68" s="61">
        <v>206844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69861</v>
      </c>
      <c r="D69" s="136">
        <f>SUM(D70:D74)</f>
        <v>69861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77610</v>
      </c>
      <c r="I69" s="136">
        <f>SUM(I70:I74)</f>
        <v>70410</v>
      </c>
      <c r="J69" s="136">
        <f>SUM(J70:J74)</f>
        <v>7200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47018</v>
      </c>
      <c r="D70" s="66">
        <v>47018</v>
      </c>
      <c r="E70" s="66"/>
      <c r="F70" s="66"/>
      <c r="G70" s="134"/>
      <c r="H70" s="64">
        <f t="shared" si="6"/>
        <v>53486</v>
      </c>
      <c r="I70" s="66">
        <v>46286</v>
      </c>
      <c r="J70" s="66">
        <v>7200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22343</v>
      </c>
      <c r="D73" s="66">
        <v>22343</v>
      </c>
      <c r="E73" s="66"/>
      <c r="F73" s="66"/>
      <c r="G73" s="134"/>
      <c r="H73" s="64">
        <f t="shared" si="6"/>
        <v>22624</v>
      </c>
      <c r="I73" s="66">
        <v>22624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1500</v>
      </c>
      <c r="I74" s="66">
        <v>1500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171127</v>
      </c>
      <c r="D75" s="125">
        <f>SUM(D76,D83,D120,D151,D152)</f>
        <v>152004</v>
      </c>
      <c r="E75" s="125">
        <f t="shared" ref="E75:G75" si="7">SUM(E76,E83,E120,E151,E152)</f>
        <v>0</v>
      </c>
      <c r="F75" s="125">
        <f t="shared" si="7"/>
        <v>19123</v>
      </c>
      <c r="G75" s="126">
        <f t="shared" si="7"/>
        <v>0</v>
      </c>
      <c r="H75" s="124">
        <f t="shared" si="6"/>
        <v>187997</v>
      </c>
      <c r="I75" s="125">
        <f t="shared" ref="I75:L75" si="8">SUM(I76,I83,I120,I151,I152)</f>
        <v>153332</v>
      </c>
      <c r="J75" s="125">
        <f t="shared" si="8"/>
        <v>15542</v>
      </c>
      <c r="K75" s="125">
        <f t="shared" si="8"/>
        <v>19123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214</v>
      </c>
      <c r="D76" s="56">
        <f>SUM(D77,D80)</f>
        <v>214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88</v>
      </c>
      <c r="I76" s="56">
        <f>SUM(I77,I80)</f>
        <v>88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x14ac:dyDescent="0.25">
      <c r="A77" s="141">
        <v>2110</v>
      </c>
      <c r="B77" s="58" t="s">
        <v>89</v>
      </c>
      <c r="C77" s="59">
        <f t="shared" si="5"/>
        <v>98</v>
      </c>
      <c r="D77" s="142">
        <f>SUM(D78:D79)</f>
        <v>98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88</v>
      </c>
      <c r="I77" s="142">
        <f>SUM(I78:I79)</f>
        <v>88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x14ac:dyDescent="0.25">
      <c r="A78" s="39">
        <v>2111</v>
      </c>
      <c r="B78" s="63" t="s">
        <v>90</v>
      </c>
      <c r="C78" s="64">
        <f t="shared" si="5"/>
        <v>24</v>
      </c>
      <c r="D78" s="66">
        <v>24</v>
      </c>
      <c r="E78" s="66"/>
      <c r="F78" s="66"/>
      <c r="G78" s="134"/>
      <c r="H78" s="64">
        <f t="shared" si="6"/>
        <v>32</v>
      </c>
      <c r="I78" s="66">
        <v>32</v>
      </c>
      <c r="J78" s="66"/>
      <c r="K78" s="66"/>
      <c r="L78" s="134"/>
    </row>
    <row r="79" spans="1:12" ht="24" x14ac:dyDescent="0.25">
      <c r="A79" s="39">
        <v>2112</v>
      </c>
      <c r="B79" s="63" t="s">
        <v>91</v>
      </c>
      <c r="C79" s="64">
        <f t="shared" si="5"/>
        <v>74</v>
      </c>
      <c r="D79" s="66">
        <v>74</v>
      </c>
      <c r="E79" s="66"/>
      <c r="F79" s="66"/>
      <c r="G79" s="134"/>
      <c r="H79" s="64">
        <f t="shared" si="6"/>
        <v>56</v>
      </c>
      <c r="I79" s="66">
        <v>56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116</v>
      </c>
      <c r="D80" s="136">
        <f>SUM(D81:D82)</f>
        <v>116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116</v>
      </c>
      <c r="D81" s="66">
        <v>116</v>
      </c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119181</v>
      </c>
      <c r="D83" s="56">
        <f>SUM(D84,D85,D91,D99,D107,D108,D114,D119)</f>
        <v>102171</v>
      </c>
      <c r="E83" s="56">
        <f>SUM(E84,E85,E91,E99,E107,E108,E114,E119)</f>
        <v>0</v>
      </c>
      <c r="F83" s="56">
        <f>SUM(F84,F85,F91,F99,F107,F108,F114,F119)</f>
        <v>17010</v>
      </c>
      <c r="G83" s="140">
        <f>SUM(G84,G85,G91,G99,G107,G108,G114,G119)</f>
        <v>0</v>
      </c>
      <c r="H83" s="51">
        <f t="shared" si="6"/>
        <v>135272</v>
      </c>
      <c r="I83" s="56">
        <f>SUM(I84,I85,I91,I99,I107,I108,I114,I119)</f>
        <v>108320</v>
      </c>
      <c r="J83" s="56">
        <f>SUM(J84,J85,J91,J99,J107,J108,J114,J119)</f>
        <v>9842</v>
      </c>
      <c r="K83" s="56">
        <f>SUM(K84,K85,K91,K99,K107,K108,K114,K119)</f>
        <v>17110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898</v>
      </c>
      <c r="D84" s="138">
        <v>798</v>
      </c>
      <c r="E84" s="138"/>
      <c r="F84" s="138">
        <v>100</v>
      </c>
      <c r="G84" s="138"/>
      <c r="H84" s="103">
        <f>SUM(I84:L84)</f>
        <v>898</v>
      </c>
      <c r="I84" s="138">
        <v>798</v>
      </c>
      <c r="J84" s="138"/>
      <c r="K84" s="138">
        <v>100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82445</v>
      </c>
      <c r="D85" s="136">
        <f>SUM(D86:D90)</f>
        <v>65535</v>
      </c>
      <c r="E85" s="136">
        <f>SUM(E86:E90)</f>
        <v>0</v>
      </c>
      <c r="F85" s="136">
        <f>SUM(F86:F90)</f>
        <v>16910</v>
      </c>
      <c r="G85" s="137">
        <f>SUM(G86:G90)</f>
        <v>0</v>
      </c>
      <c r="H85" s="64">
        <f t="shared" si="6"/>
        <v>90467</v>
      </c>
      <c r="I85" s="136">
        <f>SUM(I86:I90)</f>
        <v>73457</v>
      </c>
      <c r="J85" s="136">
        <f>SUM(J86:J90)</f>
        <v>0</v>
      </c>
      <c r="K85" s="136">
        <f>SUM(K86:K90)</f>
        <v>17010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51599</v>
      </c>
      <c r="D86" s="66">
        <v>47372</v>
      </c>
      <c r="E86" s="66"/>
      <c r="F86" s="66">
        <v>4227</v>
      </c>
      <c r="G86" s="134"/>
      <c r="H86" s="64">
        <f t="shared" si="6"/>
        <v>58093</v>
      </c>
      <c r="I86" s="66">
        <v>53866</v>
      </c>
      <c r="J86" s="66"/>
      <c r="K86" s="66">
        <v>4227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5183</v>
      </c>
      <c r="D87" s="66">
        <v>2123</v>
      </c>
      <c r="E87" s="66"/>
      <c r="F87" s="66">
        <v>3060</v>
      </c>
      <c r="G87" s="134"/>
      <c r="H87" s="64">
        <f t="shared" si="6"/>
        <v>6751</v>
      </c>
      <c r="I87" s="66">
        <v>3691</v>
      </c>
      <c r="J87" s="66"/>
      <c r="K87" s="66">
        <v>3060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24415</v>
      </c>
      <c r="D88" s="66">
        <v>14792</v>
      </c>
      <c r="E88" s="66"/>
      <c r="F88" s="66">
        <v>9623</v>
      </c>
      <c r="G88" s="134"/>
      <c r="H88" s="64">
        <f t="shared" si="6"/>
        <v>24515</v>
      </c>
      <c r="I88" s="66">
        <v>14792</v>
      </c>
      <c r="J88" s="66"/>
      <c r="K88" s="66">
        <f>9623+100</f>
        <v>9723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1248</v>
      </c>
      <c r="D89" s="66">
        <v>1248</v>
      </c>
      <c r="E89" s="66"/>
      <c r="F89" s="66"/>
      <c r="G89" s="134"/>
      <c r="H89" s="64">
        <f t="shared" si="6"/>
        <v>1108</v>
      </c>
      <c r="I89" s="66">
        <v>1108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18566</v>
      </c>
      <c r="D91" s="136">
        <f>SUM(D92:D98)</f>
        <v>18566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16197</v>
      </c>
      <c r="I91" s="136">
        <f>SUM(I92:I98)</f>
        <v>16197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7315</v>
      </c>
      <c r="D92" s="66">
        <f>3000+4315</f>
        <v>7315</v>
      </c>
      <c r="E92" s="66"/>
      <c r="F92" s="66"/>
      <c r="G92" s="134"/>
      <c r="H92" s="64">
        <f t="shared" si="6"/>
        <v>5170</v>
      </c>
      <c r="I92" s="66">
        <f>3000+2100+70</f>
        <v>5170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200</v>
      </c>
      <c r="D96" s="66">
        <v>200</v>
      </c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11051</v>
      </c>
      <c r="D98" s="66">
        <f>11001+50</f>
        <v>11051</v>
      </c>
      <c r="E98" s="66"/>
      <c r="F98" s="66"/>
      <c r="G98" s="134"/>
      <c r="H98" s="64">
        <f t="shared" si="6"/>
        <v>11027</v>
      </c>
      <c r="I98" s="66">
        <v>11027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10929</v>
      </c>
      <c r="D99" s="136">
        <f>SUM(D100:D106)</f>
        <v>10929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9362</v>
      </c>
      <c r="I99" s="136">
        <f>SUM(I100:I106)</f>
        <v>9362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x14ac:dyDescent="0.25">
      <c r="A101" s="39">
        <v>2242</v>
      </c>
      <c r="B101" s="63" t="s">
        <v>111</v>
      </c>
      <c r="C101" s="64">
        <f t="shared" si="5"/>
        <v>2198</v>
      </c>
      <c r="D101" s="66">
        <v>2198</v>
      </c>
      <c r="E101" s="66"/>
      <c r="F101" s="66"/>
      <c r="G101" s="134"/>
      <c r="H101" s="64">
        <f t="shared" si="6"/>
        <v>2174</v>
      </c>
      <c r="I101" s="66">
        <v>2174</v>
      </c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1863</v>
      </c>
      <c r="D102" s="66">
        <v>1863</v>
      </c>
      <c r="E102" s="66"/>
      <c r="F102" s="66"/>
      <c r="G102" s="134"/>
      <c r="H102" s="64">
        <f t="shared" si="6"/>
        <v>1620</v>
      </c>
      <c r="I102" s="66">
        <v>1620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6328</v>
      </c>
      <c r="D103" s="66">
        <v>6328</v>
      </c>
      <c r="E103" s="66"/>
      <c r="F103" s="66"/>
      <c r="G103" s="134"/>
      <c r="H103" s="64">
        <f t="shared" si="6"/>
        <v>5568</v>
      </c>
      <c r="I103" s="66">
        <v>5568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540</v>
      </c>
      <c r="D106" s="66">
        <v>540</v>
      </c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4756</v>
      </c>
      <c r="D107" s="136">
        <v>4756</v>
      </c>
      <c r="E107" s="136"/>
      <c r="F107" s="136"/>
      <c r="G107" s="145"/>
      <c r="H107" s="64">
        <f t="shared" si="6"/>
        <v>3455</v>
      </c>
      <c r="I107" s="136">
        <v>3455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1514</v>
      </c>
      <c r="D108" s="136">
        <f>SUM(D109:D113)</f>
        <v>1514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1514</v>
      </c>
      <c r="I108" s="136">
        <f>SUM(I109:I113)</f>
        <v>1514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x14ac:dyDescent="0.25">
      <c r="A111" s="39">
        <v>2263</v>
      </c>
      <c r="B111" s="63" t="s">
        <v>121</v>
      </c>
      <c r="C111" s="64">
        <f t="shared" si="5"/>
        <v>1462</v>
      </c>
      <c r="D111" s="66">
        <v>1462</v>
      </c>
      <c r="E111" s="66"/>
      <c r="F111" s="66"/>
      <c r="G111" s="134"/>
      <c r="H111" s="64">
        <f t="shared" si="9"/>
        <v>1462</v>
      </c>
      <c r="I111" s="66">
        <v>1462</v>
      </c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52</v>
      </c>
      <c r="D113" s="66">
        <v>52</v>
      </c>
      <c r="E113" s="66"/>
      <c r="F113" s="66"/>
      <c r="G113" s="134"/>
      <c r="H113" s="64">
        <f t="shared" si="9"/>
        <v>52</v>
      </c>
      <c r="I113" s="66">
        <v>52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73</v>
      </c>
      <c r="D114" s="136">
        <f>SUM(D115:D118)</f>
        <v>73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13379</v>
      </c>
      <c r="I114" s="136">
        <f>SUM(I115:I118)</f>
        <v>3537</v>
      </c>
      <c r="J114" s="136">
        <f>SUM(J115:J118)</f>
        <v>9842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73</v>
      </c>
      <c r="D117" s="66">
        <v>73</v>
      </c>
      <c r="E117" s="66"/>
      <c r="F117" s="66"/>
      <c r="G117" s="134"/>
      <c r="H117" s="64">
        <f t="shared" si="9"/>
        <v>13379</v>
      </c>
      <c r="I117" s="66">
        <v>3537</v>
      </c>
      <c r="J117" s="66">
        <v>9842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51471</v>
      </c>
      <c r="D120" s="149">
        <f>SUM(D121,D126,D130,D131,D134,D138,D146,D147,D150)</f>
        <v>49358</v>
      </c>
      <c r="E120" s="149">
        <f>SUM(E121,E126,E130,E131,E134,E138,E146,E147,E150)</f>
        <v>0</v>
      </c>
      <c r="F120" s="149">
        <f>SUM(F121,F126,F130,F131,F134,F138,F146,F147,F150)</f>
        <v>2113</v>
      </c>
      <c r="G120" s="150">
        <f>SUM(G121,G126,G130,G131,G134,G138,G146,G147,G150)</f>
        <v>0</v>
      </c>
      <c r="H120" s="76">
        <f t="shared" si="9"/>
        <v>52411</v>
      </c>
      <c r="I120" s="149">
        <f>SUM(I121,I126,I130,I131,I134,I138,I146,I147,I150)</f>
        <v>44698</v>
      </c>
      <c r="J120" s="149">
        <f>SUM(J121,J126,J130,J131,J134,J138,J146,J147,J150)</f>
        <v>5700</v>
      </c>
      <c r="K120" s="149">
        <f>SUM(K121,K126,K130,K131,K134,K138,K146,K147,K150)</f>
        <v>2013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14533</v>
      </c>
      <c r="D121" s="142">
        <f>SUM(D122:D125)</f>
        <v>14533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12503</v>
      </c>
      <c r="I121" s="142">
        <f t="shared" si="11"/>
        <v>12503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4417</v>
      </c>
      <c r="D122" s="66">
        <v>4417</v>
      </c>
      <c r="E122" s="66"/>
      <c r="F122" s="66"/>
      <c r="G122" s="134"/>
      <c r="H122" s="64">
        <f t="shared" si="9"/>
        <v>3187</v>
      </c>
      <c r="I122" s="66">
        <v>3187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8876</v>
      </c>
      <c r="D123" s="66">
        <v>8876</v>
      </c>
      <c r="E123" s="66"/>
      <c r="F123" s="66"/>
      <c r="G123" s="134"/>
      <c r="H123" s="64">
        <f t="shared" si="9"/>
        <v>8876</v>
      </c>
      <c r="I123" s="66">
        <v>8876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7.75" customHeight="1" x14ac:dyDescent="0.25">
      <c r="A125" s="39">
        <v>2314</v>
      </c>
      <c r="B125" s="63" t="s">
        <v>135</v>
      </c>
      <c r="C125" s="64">
        <f t="shared" si="10"/>
        <v>1240</v>
      </c>
      <c r="D125" s="66">
        <v>1240</v>
      </c>
      <c r="E125" s="66"/>
      <c r="F125" s="66"/>
      <c r="G125" s="134"/>
      <c r="H125" s="64">
        <f t="shared" si="9"/>
        <v>440</v>
      </c>
      <c r="I125" s="66">
        <v>440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4152</v>
      </c>
      <c r="D126" s="136">
        <f>SUM(D127:D129)</f>
        <v>2209</v>
      </c>
      <c r="E126" s="136">
        <f>SUM(E127:E129)</f>
        <v>0</v>
      </c>
      <c r="F126" s="136">
        <f>SUM(F127:F129)</f>
        <v>1943</v>
      </c>
      <c r="G126" s="137">
        <f>SUM(G127:G129)</f>
        <v>0</v>
      </c>
      <c r="H126" s="64">
        <f t="shared" si="9"/>
        <v>4012</v>
      </c>
      <c r="I126" s="136">
        <f>SUM(I127:I129)</f>
        <v>2169</v>
      </c>
      <c r="J126" s="136">
        <f>SUM(J127:J129)</f>
        <v>0</v>
      </c>
      <c r="K126" s="136">
        <f>SUM(K127:K129)</f>
        <v>1843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4152</v>
      </c>
      <c r="D128" s="66">
        <v>2209</v>
      </c>
      <c r="E128" s="66"/>
      <c r="F128" s="66">
        <v>1943</v>
      </c>
      <c r="G128" s="134"/>
      <c r="H128" s="64">
        <f t="shared" si="9"/>
        <v>4012</v>
      </c>
      <c r="I128" s="66">
        <v>2169</v>
      </c>
      <c r="J128" s="66"/>
      <c r="K128" s="66">
        <v>1843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550</v>
      </c>
      <c r="D131" s="136">
        <f>SUM(D132:D133)</f>
        <v>550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360</v>
      </c>
      <c r="I131" s="136">
        <f>SUM(I132:I133)</f>
        <v>360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550</v>
      </c>
      <c r="D132" s="66">
        <v>550</v>
      </c>
      <c r="E132" s="66"/>
      <c r="F132" s="66"/>
      <c r="G132" s="134"/>
      <c r="H132" s="64">
        <f t="shared" si="9"/>
        <v>360</v>
      </c>
      <c r="I132" s="66">
        <v>360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6.5" customHeight="1" x14ac:dyDescent="0.25">
      <c r="A134" s="130">
        <v>2350</v>
      </c>
      <c r="B134" s="99" t="s">
        <v>144</v>
      </c>
      <c r="C134" s="103">
        <f t="shared" si="10"/>
        <v>8709</v>
      </c>
      <c r="D134" s="131">
        <f>SUM(D135:D137)</f>
        <v>8539</v>
      </c>
      <c r="E134" s="131">
        <f>SUM(E135:E137)</f>
        <v>0</v>
      </c>
      <c r="F134" s="131">
        <f>SUM(F135:F137)</f>
        <v>170</v>
      </c>
      <c r="G134" s="132">
        <f>SUM(G135:G137)</f>
        <v>0</v>
      </c>
      <c r="H134" s="103">
        <f t="shared" si="9"/>
        <v>6309</v>
      </c>
      <c r="I134" s="131">
        <f>SUM(I135:I137)</f>
        <v>6139</v>
      </c>
      <c r="J134" s="131">
        <f>SUM(J135:J137)</f>
        <v>0</v>
      </c>
      <c r="K134" s="131">
        <f>SUM(K135:K137)</f>
        <v>170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1339</v>
      </c>
      <c r="D135" s="61">
        <v>1339</v>
      </c>
      <c r="E135" s="61"/>
      <c r="F135" s="61"/>
      <c r="G135" s="133"/>
      <c r="H135" s="59">
        <f t="shared" si="9"/>
        <v>1339</v>
      </c>
      <c r="I135" s="61">
        <v>1339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7200</v>
      </c>
      <c r="D136" s="66">
        <f>6700+500</f>
        <v>7200</v>
      </c>
      <c r="E136" s="66"/>
      <c r="F136" s="66"/>
      <c r="G136" s="134"/>
      <c r="H136" s="64">
        <f t="shared" si="9"/>
        <v>4800</v>
      </c>
      <c r="I136" s="66">
        <f>4340+460</f>
        <v>4800</v>
      </c>
      <c r="J136" s="66"/>
      <c r="K136" s="66"/>
      <c r="L136" s="134"/>
    </row>
    <row r="137" spans="1:12" ht="24" x14ac:dyDescent="0.25">
      <c r="A137" s="39">
        <v>2353</v>
      </c>
      <c r="B137" s="63" t="s">
        <v>147</v>
      </c>
      <c r="C137" s="64">
        <f t="shared" si="10"/>
        <v>170</v>
      </c>
      <c r="D137" s="66"/>
      <c r="E137" s="66"/>
      <c r="F137" s="66">
        <v>170</v>
      </c>
      <c r="G137" s="134"/>
      <c r="H137" s="64">
        <f t="shared" si="9"/>
        <v>170</v>
      </c>
      <c r="I137" s="66"/>
      <c r="J137" s="66"/>
      <c r="K137" s="66">
        <v>170</v>
      </c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23527</v>
      </c>
      <c r="D146" s="138">
        <v>23527</v>
      </c>
      <c r="E146" s="138"/>
      <c r="F146" s="138"/>
      <c r="G146" s="139"/>
      <c r="H146" s="103">
        <f t="shared" si="9"/>
        <v>29227</v>
      </c>
      <c r="I146" s="138">
        <v>23527</v>
      </c>
      <c r="J146" s="138">
        <v>5700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x14ac:dyDescent="0.25">
      <c r="A151" s="50">
        <v>2400</v>
      </c>
      <c r="B151" s="127" t="s">
        <v>161</v>
      </c>
      <c r="C151" s="51">
        <f t="shared" si="10"/>
        <v>150</v>
      </c>
      <c r="D151" s="151">
        <v>150</v>
      </c>
      <c r="E151" s="151"/>
      <c r="F151" s="151"/>
      <c r="G151" s="152"/>
      <c r="H151" s="51">
        <f t="shared" si="9"/>
        <v>115</v>
      </c>
      <c r="I151" s="151">
        <v>115</v>
      </c>
      <c r="J151" s="151"/>
      <c r="K151" s="151"/>
      <c r="L151" s="152"/>
    </row>
    <row r="152" spans="1:12" ht="24" x14ac:dyDescent="0.25">
      <c r="A152" s="50">
        <v>2500</v>
      </c>
      <c r="B152" s="127" t="s">
        <v>162</v>
      </c>
      <c r="C152" s="51">
        <f t="shared" si="10"/>
        <v>111</v>
      </c>
      <c r="D152" s="56">
        <f>SUM(D153,D159)</f>
        <v>111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111</v>
      </c>
      <c r="I152" s="56">
        <f>SUM(I153,I159)</f>
        <v>111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customHeight="1" x14ac:dyDescent="0.25">
      <c r="A153" s="141">
        <v>2510</v>
      </c>
      <c r="B153" s="58" t="s">
        <v>163</v>
      </c>
      <c r="C153" s="59">
        <f t="shared" si="10"/>
        <v>111</v>
      </c>
      <c r="D153" s="142">
        <f>SUM(D154:D158)</f>
        <v>111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111</v>
      </c>
      <c r="I153" s="142">
        <f>SUM(I154:I158)</f>
        <v>111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x14ac:dyDescent="0.25">
      <c r="A158" s="39">
        <v>2519</v>
      </c>
      <c r="B158" s="63" t="s">
        <v>168</v>
      </c>
      <c r="C158" s="64">
        <f t="shared" si="10"/>
        <v>111</v>
      </c>
      <c r="D158" s="66">
        <v>111</v>
      </c>
      <c r="E158" s="66"/>
      <c r="F158" s="66"/>
      <c r="G158" s="134"/>
      <c r="H158" s="64">
        <f t="shared" si="9"/>
        <v>111</v>
      </c>
      <c r="I158" s="66">
        <v>111</v>
      </c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25363</v>
      </c>
      <c r="D181" s="121">
        <f>SUM(D182,D211,D252,D265)</f>
        <v>25363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29371</v>
      </c>
      <c r="I181" s="121">
        <f t="shared" ref="I181:L181" si="27">SUM(I182,I211,I252,I265)</f>
        <v>22192</v>
      </c>
      <c r="J181" s="121">
        <f t="shared" si="27"/>
        <v>7179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25363</v>
      </c>
      <c r="D182" s="125">
        <f>D183+D187</f>
        <v>25363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29371</v>
      </c>
      <c r="I182" s="125">
        <f>I183+I187</f>
        <v>22192</v>
      </c>
      <c r="J182" s="125">
        <f>J183+J187</f>
        <v>7179</v>
      </c>
      <c r="K182" s="125">
        <f>K183+K187</f>
        <v>0</v>
      </c>
      <c r="L182" s="171">
        <f>L183+L187</f>
        <v>0</v>
      </c>
    </row>
    <row r="183" spans="1:12" x14ac:dyDescent="0.25">
      <c r="A183" s="50">
        <v>5100</v>
      </c>
      <c r="B183" s="127" t="s">
        <v>193</v>
      </c>
      <c r="C183" s="51">
        <f t="shared" si="24"/>
        <v>45</v>
      </c>
      <c r="D183" s="56">
        <f>SUM(D184:D186)</f>
        <v>45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244</v>
      </c>
      <c r="I183" s="56">
        <f>SUM(I184:I186)</f>
        <v>244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x14ac:dyDescent="0.25">
      <c r="A185" s="135">
        <v>5120</v>
      </c>
      <c r="B185" s="63" t="s">
        <v>195</v>
      </c>
      <c r="C185" s="64">
        <f>SUM(D185:G185)</f>
        <v>45</v>
      </c>
      <c r="D185" s="66">
        <v>45</v>
      </c>
      <c r="E185" s="66"/>
      <c r="F185" s="66"/>
      <c r="G185" s="134"/>
      <c r="H185" s="64">
        <f>SUM(I185:L185)</f>
        <v>244</v>
      </c>
      <c r="I185" s="66">
        <f>199+45</f>
        <v>244</v>
      </c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25318</v>
      </c>
      <c r="D187" s="56">
        <f>D188+D198+D199+D206+D207+D208+D210</f>
        <v>25318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29127</v>
      </c>
      <c r="I187" s="56">
        <f>I188+I198+I199+I206+I207+I208+I210</f>
        <v>21948</v>
      </c>
      <c r="J187" s="56">
        <f>J188+J198+J199+J206+J207+J208+J210</f>
        <v>7179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25318</v>
      </c>
      <c r="D199" s="136">
        <f>SUM(D200:D205)</f>
        <v>25318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29127</v>
      </c>
      <c r="I199" s="136">
        <f>SUM(I200:I205)</f>
        <v>21948</v>
      </c>
      <c r="J199" s="136">
        <f>SUM(J200:J205)</f>
        <v>7179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12679</v>
      </c>
      <c r="I201" s="66">
        <v>5500</v>
      </c>
      <c r="J201" s="66">
        <v>7179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17650</v>
      </c>
      <c r="D204" s="66">
        <v>17650</v>
      </c>
      <c r="E204" s="66"/>
      <c r="F204" s="66"/>
      <c r="G204" s="134"/>
      <c r="H204" s="64">
        <f t="shared" si="25"/>
        <v>15572</v>
      </c>
      <c r="I204" s="66">
        <v>15572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7668</v>
      </c>
      <c r="D205" s="66">
        <v>7668</v>
      </c>
      <c r="E205" s="66"/>
      <c r="F205" s="66"/>
      <c r="G205" s="134"/>
      <c r="H205" s="64">
        <f t="shared" si="25"/>
        <v>876</v>
      </c>
      <c r="I205" s="66">
        <f>2168-1292</f>
        <v>876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754231</v>
      </c>
      <c r="D272" s="206">
        <f>SUM(D269,D252,D211,D182,D174,D160,D75,D53,)</f>
        <v>735108</v>
      </c>
      <c r="E272" s="206">
        <f t="shared" ref="E272:L272" si="55">SUM(E269,E252,E211,E182,E174,E160,E75,E53)</f>
        <v>0</v>
      </c>
      <c r="F272" s="206">
        <f t="shared" si="55"/>
        <v>19123</v>
      </c>
      <c r="G272" s="207">
        <f t="shared" si="55"/>
        <v>0</v>
      </c>
      <c r="H272" s="208">
        <f t="shared" si="55"/>
        <v>1797552</v>
      </c>
      <c r="I272" s="206">
        <f t="shared" si="55"/>
        <v>690204</v>
      </c>
      <c r="J272" s="206">
        <f t="shared" si="55"/>
        <v>1088225</v>
      </c>
      <c r="K272" s="206">
        <f t="shared" si="55"/>
        <v>19123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ocsKKAxAYI1CECVAE6JCVJFbTGT8NX4fR+EsIs7nfyehMj5ZuqWQBX3bGgUtwIJLMU1RrIhvBU/6BZpW5hBcjA==" saltValue="HadDYVN+FWPPhguSQ8PhGA==" spinCount="100000" sheet="1" objects="1" scenarios="1"/>
  <autoFilter ref="A18:L284">
    <filterColumn colId="7">
      <filters>
        <filter val="1 092 713"/>
        <filter val="1 108"/>
        <filter val="1 200 497"/>
        <filter val="1 339"/>
        <filter val="1 462"/>
        <filter val="1 500"/>
        <filter val="1 514"/>
        <filter val="1 580 184"/>
        <filter val="1 620"/>
        <filter val="1 768 181"/>
        <filter val="1 778 429"/>
        <filter val="1 797 552"/>
        <filter val="10 981"/>
        <filter val="102 889"/>
        <filter val="11 027"/>
        <filter val="111"/>
        <filter val="115"/>
        <filter val="12 503"/>
        <filter val="12 679"/>
        <filter val="13 379"/>
        <filter val="135 272"/>
        <filter val="15 572"/>
        <filter val="16 197"/>
        <filter val="16 665"/>
        <filter val="170"/>
        <filter val="18 923"/>
        <filter val="187 997"/>
        <filter val="2 124"/>
        <filter val="2 174"/>
        <filter val="200"/>
        <filter val="22 624"/>
        <filter val="24 515"/>
        <filter val="244"/>
        <filter val="29 127"/>
        <filter val="29 227"/>
        <filter val="29 371"/>
        <filter val="3 187"/>
        <filter val="3 455"/>
        <filter val="302 077"/>
        <filter val="32"/>
        <filter val="360"/>
        <filter val="379 687"/>
        <filter val="4 012"/>
        <filter val="4 800"/>
        <filter val="4 895"/>
        <filter val="440"/>
        <filter val="5 170"/>
        <filter val="5 568"/>
        <filter val="52"/>
        <filter val="52 411"/>
        <filter val="53 486"/>
        <filter val="56"/>
        <filter val="58 093"/>
        <filter val="6 079"/>
        <filter val="6 309"/>
        <filter val="6 751"/>
        <filter val="69 661"/>
        <filter val="7 942"/>
        <filter val="77 610"/>
        <filter val="8 360"/>
        <filter val="8 876"/>
        <filter val="876"/>
        <filter val="88"/>
        <filter val="898"/>
        <filter val="9 362"/>
        <filter val="90 467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51" sqref="O51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617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316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317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318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319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320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179646</v>
      </c>
      <c r="D20" s="26">
        <f>SUM(D21,D24,D25,D41,D43)</f>
        <v>116804</v>
      </c>
      <c r="E20" s="26">
        <f>SUM(E21,E24,E43)</f>
        <v>62842</v>
      </c>
      <c r="F20" s="26">
        <f>SUM(F21,F26,F43)</f>
        <v>0</v>
      </c>
      <c r="G20" s="27">
        <f>SUM(G21,G45)</f>
        <v>0</v>
      </c>
      <c r="H20" s="25">
        <f>SUM(I20:L20)</f>
        <v>208738</v>
      </c>
      <c r="I20" s="26">
        <f>SUM(I21,I24,I25,I41,I43)</f>
        <v>173719</v>
      </c>
      <c r="J20" s="26">
        <f>SUM(J21,J24,J43)</f>
        <v>35019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179646</v>
      </c>
      <c r="D24" s="46">
        <f>D50</f>
        <v>116804</v>
      </c>
      <c r="E24" s="46">
        <f>E50</f>
        <v>62842</v>
      </c>
      <c r="F24" s="47" t="s">
        <v>37</v>
      </c>
      <c r="G24" s="48" t="s">
        <v>37</v>
      </c>
      <c r="H24" s="45">
        <f t="shared" si="1"/>
        <v>208738</v>
      </c>
      <c r="I24" s="46">
        <f>I51</f>
        <v>173719</v>
      </c>
      <c r="J24" s="46">
        <f>J51</f>
        <v>35019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179646</v>
      </c>
      <c r="D50" s="112">
        <f>SUM(D51,D269)</f>
        <v>116804</v>
      </c>
      <c r="E50" s="112">
        <f>SUM(E51,E269)</f>
        <v>62842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208738</v>
      </c>
      <c r="I50" s="112">
        <f>SUM(I51,I269)</f>
        <v>173719</v>
      </c>
      <c r="J50" s="112">
        <f>SUM(J51,J269)</f>
        <v>35019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179646</v>
      </c>
      <c r="D51" s="117">
        <f>SUM(D52,D181)</f>
        <v>116804</v>
      </c>
      <c r="E51" s="117">
        <f>SUM(E52,E181)</f>
        <v>62842</v>
      </c>
      <c r="F51" s="117">
        <f>SUM(F52,F181)</f>
        <v>0</v>
      </c>
      <c r="G51" s="118">
        <f>SUM(G52,G181)</f>
        <v>0</v>
      </c>
      <c r="H51" s="116">
        <f t="shared" si="6"/>
        <v>208738</v>
      </c>
      <c r="I51" s="117">
        <f>SUM(I52,I181)</f>
        <v>173719</v>
      </c>
      <c r="J51" s="117">
        <f>SUM(J52,J181)</f>
        <v>35019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179646</v>
      </c>
      <c r="D52" s="121">
        <f>SUM(D53,D75,D160,D174)</f>
        <v>116804</v>
      </c>
      <c r="E52" s="121">
        <f>SUM(E53,E75,E160,E174)</f>
        <v>62842</v>
      </c>
      <c r="F52" s="121">
        <f>SUM(F53,F75,F160,F174)</f>
        <v>0</v>
      </c>
      <c r="G52" s="122">
        <f>SUM(G53,G75,G160,G174)</f>
        <v>0</v>
      </c>
      <c r="H52" s="120">
        <f t="shared" si="6"/>
        <v>208738</v>
      </c>
      <c r="I52" s="121">
        <f>SUM(I53,I75,I160,I174)</f>
        <v>173719</v>
      </c>
      <c r="J52" s="121">
        <f>SUM(J53,J75,J160,J174)</f>
        <v>35019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179646</v>
      </c>
      <c r="D75" s="125">
        <f>SUM(D76,D83,D120,D151,D152)</f>
        <v>116804</v>
      </c>
      <c r="E75" s="125">
        <f t="shared" ref="E75:G75" si="7">SUM(E76,E83,E120,E151,E152)</f>
        <v>62842</v>
      </c>
      <c r="F75" s="125">
        <f t="shared" si="7"/>
        <v>0</v>
      </c>
      <c r="G75" s="126">
        <f t="shared" si="7"/>
        <v>0</v>
      </c>
      <c r="H75" s="124">
        <f t="shared" si="6"/>
        <v>208738</v>
      </c>
      <c r="I75" s="125">
        <f t="shared" ref="I75:L75" si="8">SUM(I76,I83,I120,I151,I152)</f>
        <v>173719</v>
      </c>
      <c r="J75" s="125">
        <f t="shared" si="8"/>
        <v>35019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179646</v>
      </c>
      <c r="D120" s="149">
        <f>SUM(D121,D126,D130,D131,D134,D138,D146,D147,D150)</f>
        <v>116804</v>
      </c>
      <c r="E120" s="149">
        <f>SUM(E121,E126,E130,E131,E134,E138,E146,E147,E150)</f>
        <v>62842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208738</v>
      </c>
      <c r="I120" s="149">
        <f>SUM(I121,I126,I130,I131,I134,I138,I146,I147,I150)</f>
        <v>173719</v>
      </c>
      <c r="J120" s="149">
        <f>SUM(J121,J126,J130,J131,J134,J138,J146,J147,J150)</f>
        <v>35019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9" customHeight="1" x14ac:dyDescent="0.25">
      <c r="A138" s="135">
        <v>2360</v>
      </c>
      <c r="B138" s="63" t="s">
        <v>148</v>
      </c>
      <c r="C138" s="64">
        <f t="shared" si="10"/>
        <v>179646</v>
      </c>
      <c r="D138" s="136">
        <f>SUM(D139:D145)</f>
        <v>116804</v>
      </c>
      <c r="E138" s="136">
        <f>SUM(E139:E145)</f>
        <v>62842</v>
      </c>
      <c r="F138" s="136">
        <f>SUM(F139:F145)</f>
        <v>0</v>
      </c>
      <c r="G138" s="137">
        <f>SUM(G139:G145)</f>
        <v>0</v>
      </c>
      <c r="H138" s="64">
        <f t="shared" si="9"/>
        <v>208738</v>
      </c>
      <c r="I138" s="136">
        <f>SUM(I139:I145)</f>
        <v>173719</v>
      </c>
      <c r="J138" s="136">
        <f>SUM(J139:J145)</f>
        <v>35019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179646</v>
      </c>
      <c r="D141" s="66">
        <v>116804</v>
      </c>
      <c r="E141" s="66">
        <v>62842</v>
      </c>
      <c r="F141" s="66"/>
      <c r="G141" s="134"/>
      <c r="H141" s="64">
        <f t="shared" si="9"/>
        <v>208738</v>
      </c>
      <c r="I141" s="66">
        <v>173719</v>
      </c>
      <c r="J141" s="66">
        <f>31862+3157</f>
        <v>35019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39">
        <v>6500</v>
      </c>
      <c r="B250" s="63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179646</v>
      </c>
      <c r="D272" s="206">
        <f>SUM(D269,D252,D211,D182,D174,D160,D75,D53,)</f>
        <v>116804</v>
      </c>
      <c r="E272" s="206">
        <f t="shared" ref="E272:L272" si="57">SUM(E269,E252,E211,E182,E174,E160,E75,E53)</f>
        <v>62842</v>
      </c>
      <c r="F272" s="206">
        <f t="shared" si="57"/>
        <v>0</v>
      </c>
      <c r="G272" s="207">
        <f t="shared" si="57"/>
        <v>0</v>
      </c>
      <c r="H272" s="208">
        <f t="shared" si="57"/>
        <v>208738</v>
      </c>
      <c r="I272" s="206">
        <f t="shared" si="57"/>
        <v>173719</v>
      </c>
      <c r="J272" s="206">
        <f t="shared" si="57"/>
        <v>35019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0TUsKCYzKMDx93oxKuM4a6U1s94W01CZP9QsYq6G8O1P9P8mVPKVXOIMoK93F1R9Y9axENKJeG+ij0YYwzk3VQ==" saltValue="6tk2F3EJZWvsz5TuoDq7Wg==" spinCount="100000" sheet="1" objects="1" scenarios="1"/>
  <autoFilter ref="A18:L284">
    <filterColumn colId="7">
      <filters>
        <filter val="208 73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P15" sqref="P1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448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316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317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449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7" customHeight="1" x14ac:dyDescent="0.25">
      <c r="A7" s="4" t="s">
        <v>10</v>
      </c>
      <c r="B7" s="5"/>
      <c r="C7" s="330" t="s">
        <v>410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450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9541</v>
      </c>
      <c r="D20" s="26">
        <f>SUM(D21,D24,D25,D41,D43)</f>
        <v>9541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9541</v>
      </c>
      <c r="I20" s="26">
        <f>SUM(I21,I24,I25,I41,I43)</f>
        <v>9541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9541</v>
      </c>
      <c r="D24" s="46">
        <v>9541</v>
      </c>
      <c r="E24" s="46"/>
      <c r="F24" s="47" t="s">
        <v>37</v>
      </c>
      <c r="G24" s="48" t="s">
        <v>37</v>
      </c>
      <c r="H24" s="45">
        <f t="shared" si="1"/>
        <v>9541</v>
      </c>
      <c r="I24" s="46">
        <v>9541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9541</v>
      </c>
      <c r="D50" s="112">
        <f>SUM(D51,D269)</f>
        <v>9541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9541</v>
      </c>
      <c r="I50" s="112">
        <f>SUM(I51,I269)</f>
        <v>9541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9541</v>
      </c>
      <c r="D51" s="117">
        <f>SUM(D52,D181)</f>
        <v>9541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9541</v>
      </c>
      <c r="I51" s="117">
        <f>SUM(I52,I181)</f>
        <v>9541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9541</v>
      </c>
      <c r="D52" s="121">
        <f>SUM(D53,D75,D160,D174)</f>
        <v>9541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9541</v>
      </c>
      <c r="I52" s="121">
        <f>SUM(I53,I75,I160,I174)</f>
        <v>9541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9541</v>
      </c>
      <c r="D53" s="125">
        <f>SUM(D54,D67)</f>
        <v>9541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9541</v>
      </c>
      <c r="I53" s="125">
        <f>SUM(I54,I67)</f>
        <v>9541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7650</v>
      </c>
      <c r="D54" s="56">
        <f>SUM(D55,D58,D66)</f>
        <v>7650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7650</v>
      </c>
      <c r="I54" s="56">
        <f>SUM(I55,I58,I66)</f>
        <v>7650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7650</v>
      </c>
      <c r="D55" s="131">
        <f>SUM(D56:D57)</f>
        <v>7650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2295</v>
      </c>
      <c r="I55" s="131">
        <f>SUM(I56:I57)</f>
        <v>2295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7650</v>
      </c>
      <c r="D57" s="66">
        <v>7650</v>
      </c>
      <c r="E57" s="66"/>
      <c r="F57" s="66"/>
      <c r="G57" s="134"/>
      <c r="H57" s="64">
        <f t="shared" si="6"/>
        <v>2295</v>
      </c>
      <c r="I57" s="66">
        <v>2295</v>
      </c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5355</v>
      </c>
      <c r="I66" s="138">
        <v>5355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1891</v>
      </c>
      <c r="D67" s="56">
        <f>SUM(D68:D69)</f>
        <v>1891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1891</v>
      </c>
      <c r="I67" s="56">
        <f>SUM(I68:I69)</f>
        <v>1891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1843</v>
      </c>
      <c r="D68" s="61">
        <v>1843</v>
      </c>
      <c r="E68" s="61"/>
      <c r="F68" s="61"/>
      <c r="G68" s="133"/>
      <c r="H68" s="59">
        <f t="shared" si="6"/>
        <v>1843</v>
      </c>
      <c r="I68" s="61">
        <v>1843</v>
      </c>
      <c r="J68" s="61"/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48</v>
      </c>
      <c r="D69" s="136">
        <f>SUM(D70:D74)</f>
        <v>48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48</v>
      </c>
      <c r="I69" s="136">
        <f>SUM(I70:I74)</f>
        <v>48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48</v>
      </c>
      <c r="D73" s="66">
        <v>48</v>
      </c>
      <c r="E73" s="66"/>
      <c r="F73" s="66"/>
      <c r="G73" s="134"/>
      <c r="H73" s="64">
        <f t="shared" si="6"/>
        <v>48</v>
      </c>
      <c r="I73" s="66">
        <v>48</v>
      </c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9541</v>
      </c>
      <c r="D272" s="206">
        <f>SUM(D269,D252,D211,D182,D174,D160,D75,D53,)</f>
        <v>9541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9541</v>
      </c>
      <c r="I272" s="206">
        <f t="shared" si="56"/>
        <v>9541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2.75" hidden="1" customHeight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KdV3Px9A0u06jQtBiFWKyXUZ7FwT5MJKnxMXsBFGRdsysIp4Fx/NpFc3iJCV0snfMx3OkbDQslS0sbjOaGDdyA==" saltValue="xkASKa7K5hyPP84uyAm1GA==" spinCount="100000" sheet="1" objects="1" scenarios="1"/>
  <autoFilter ref="A18:L284">
    <filterColumn colId="7">
      <filters>
        <filter val="1 843"/>
        <filter val="1 891"/>
        <filter val="2 295"/>
        <filter val="48"/>
        <filter val="5 355"/>
        <filter val="7 650"/>
        <filter val="9 541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592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593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591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275000</v>
      </c>
      <c r="D20" s="26">
        <f>SUM(D21,D24,D25,D41,D43)</f>
        <v>275000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125000</v>
      </c>
      <c r="I20" s="26">
        <f>SUM(I21,I24,I25,I41,I43)</f>
        <v>125000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275000</v>
      </c>
      <c r="D24" s="46">
        <f>275000</f>
        <v>275000</v>
      </c>
      <c r="E24" s="46"/>
      <c r="F24" s="47" t="s">
        <v>37</v>
      </c>
      <c r="G24" s="48" t="s">
        <v>37</v>
      </c>
      <c r="H24" s="45">
        <f t="shared" si="1"/>
        <v>125000</v>
      </c>
      <c r="I24" s="46">
        <f>I51</f>
        <v>125000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3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3" s="22" customFormat="1" ht="13.5" thickTop="1" thickBot="1" x14ac:dyDescent="0.3">
      <c r="A50" s="110"/>
      <c r="B50" s="23" t="s">
        <v>62</v>
      </c>
      <c r="C50" s="111">
        <f t="shared" ref="C50:C107" si="5">SUM(D50:G50)</f>
        <v>275000</v>
      </c>
      <c r="D50" s="112">
        <f>SUM(D51,D269)</f>
        <v>275000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125000</v>
      </c>
      <c r="I50" s="112">
        <f>SUM(I51,I269)</f>
        <v>125000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3" s="22" customFormat="1" ht="36.75" thickTop="1" x14ac:dyDescent="0.25">
      <c r="A51" s="114"/>
      <c r="B51" s="115" t="s">
        <v>63</v>
      </c>
      <c r="C51" s="116">
        <f>SUM(D51:G51)</f>
        <v>275000</v>
      </c>
      <c r="D51" s="117">
        <f>SUM(D52,D181)</f>
        <v>275000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125000</v>
      </c>
      <c r="I51" s="117">
        <f>SUM(I52,I181)</f>
        <v>125000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3" s="22" customFormat="1" ht="24" x14ac:dyDescent="0.25">
      <c r="A52" s="119"/>
      <c r="B52" s="17" t="s">
        <v>64</v>
      </c>
      <c r="C52" s="120">
        <f t="shared" si="5"/>
        <v>25000</v>
      </c>
      <c r="D52" s="121">
        <f>SUM(D53,D75,D160,D174)</f>
        <v>25000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25000</v>
      </c>
      <c r="I52" s="121">
        <f>SUM(I53,I75,I160,I174)</f>
        <v>25000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3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3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3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3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  <c r="M56" s="236"/>
    </row>
    <row r="57" spans="1:13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/>
      <c r="K57" s="66"/>
      <c r="L57" s="134"/>
      <c r="M57" s="236"/>
    </row>
    <row r="58" spans="1:13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3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  <c r="M59" s="236"/>
    </row>
    <row r="60" spans="1:13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/>
      <c r="K60" s="66"/>
      <c r="L60" s="134"/>
      <c r="M60" s="236"/>
    </row>
    <row r="61" spans="1:13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  <c r="M61" s="236"/>
    </row>
    <row r="62" spans="1:13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/>
      <c r="K62" s="66"/>
      <c r="L62" s="134"/>
      <c r="M62" s="236"/>
    </row>
    <row r="63" spans="1:13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/>
      <c r="K63" s="66"/>
      <c r="L63" s="134"/>
      <c r="M63" s="236"/>
    </row>
    <row r="64" spans="1:13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  <c r="M64" s="236"/>
    </row>
    <row r="65" spans="1:13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  <c r="M65" s="236"/>
    </row>
    <row r="66" spans="1:13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>
        <v>0</v>
      </c>
      <c r="J66" s="138"/>
      <c r="K66" s="138"/>
      <c r="L66" s="139"/>
      <c r="M66" s="236"/>
    </row>
    <row r="67" spans="1:13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3" ht="24" hidden="1" x14ac:dyDescent="0.25">
      <c r="A68" s="245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>
        <v>0</v>
      </c>
      <c r="J68" s="61"/>
      <c r="K68" s="61"/>
      <c r="L68" s="133"/>
      <c r="M68" s="236"/>
    </row>
    <row r="69" spans="1:13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3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/>
      <c r="K70" s="66"/>
      <c r="L70" s="134"/>
      <c r="M70" s="236"/>
    </row>
    <row r="71" spans="1:13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  <c r="M71" s="236"/>
    </row>
    <row r="72" spans="1:13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  <c r="M72" s="236"/>
    </row>
    <row r="73" spans="1:13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/>
      <c r="K73" s="66"/>
      <c r="L73" s="134"/>
      <c r="M73" s="236"/>
    </row>
    <row r="74" spans="1:13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  <c r="M74" s="236"/>
    </row>
    <row r="75" spans="1:13" x14ac:dyDescent="0.25">
      <c r="A75" s="123">
        <v>2000</v>
      </c>
      <c r="B75" s="123" t="s">
        <v>87</v>
      </c>
      <c r="C75" s="124">
        <f t="shared" si="5"/>
        <v>25000</v>
      </c>
      <c r="D75" s="125">
        <f>SUM(D76,D83,D120,D151,D152)</f>
        <v>25000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25000</v>
      </c>
      <c r="I75" s="125">
        <f t="shared" ref="I75:L75" si="8">SUM(I76,I83,I120,I151,I152)</f>
        <v>25000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3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3" ht="24" hidden="1" x14ac:dyDescent="0.25">
      <c r="A77" s="245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3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/>
      <c r="K78" s="66"/>
      <c r="L78" s="134"/>
      <c r="M78" s="236"/>
    </row>
    <row r="79" spans="1:13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/>
      <c r="K79" s="66"/>
      <c r="L79" s="134"/>
      <c r="M79" s="236"/>
    </row>
    <row r="80" spans="1:13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3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/>
      <c r="K81" s="66"/>
      <c r="L81" s="134"/>
      <c r="M81" s="236"/>
    </row>
    <row r="82" spans="1:13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/>
      <c r="K82" s="66"/>
      <c r="L82" s="134"/>
      <c r="M82" s="236"/>
    </row>
    <row r="83" spans="1:13" x14ac:dyDescent="0.25">
      <c r="A83" s="50">
        <v>2200</v>
      </c>
      <c r="B83" s="127" t="s">
        <v>93</v>
      </c>
      <c r="C83" s="51">
        <f>SUM(D83:G83)</f>
        <v>25000</v>
      </c>
      <c r="D83" s="56">
        <f>SUM(D84,D85,D91,D99,D107,D108,D114,D119)</f>
        <v>25000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25000</v>
      </c>
      <c r="I83" s="56">
        <f>SUM(I84,I85,I91,I99,I107,I108,I114,I119)</f>
        <v>25000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3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  <c r="M84" s="236"/>
    </row>
    <row r="85" spans="1:13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3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  <c r="M86" s="236"/>
    </row>
    <row r="87" spans="1:13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  <c r="M87" s="236"/>
    </row>
    <row r="88" spans="1:13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  <c r="M88" s="236"/>
    </row>
    <row r="89" spans="1:13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  <c r="M89" s="236"/>
    </row>
    <row r="90" spans="1:13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  <c r="M90" s="236"/>
    </row>
    <row r="91" spans="1:13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3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>
        <v>0</v>
      </c>
      <c r="J92" s="66"/>
      <c r="K92" s="66"/>
      <c r="L92" s="134"/>
      <c r="M92" s="236"/>
    </row>
    <row r="93" spans="1:13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/>
      <c r="K93" s="66"/>
      <c r="L93" s="134"/>
      <c r="M93" s="236"/>
    </row>
    <row r="94" spans="1:13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  <c r="M94" s="236"/>
    </row>
    <row r="95" spans="1:13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  <c r="M95" s="236"/>
    </row>
    <row r="96" spans="1:13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>
        <v>0</v>
      </c>
      <c r="J96" s="66"/>
      <c r="K96" s="66"/>
      <c r="L96" s="134"/>
      <c r="M96" s="236"/>
    </row>
    <row r="97" spans="1:13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  <c r="M97" s="236"/>
    </row>
    <row r="98" spans="1:13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>
        <v>0</v>
      </c>
      <c r="J98" s="66"/>
      <c r="K98" s="66"/>
      <c r="L98" s="134"/>
      <c r="M98" s="236"/>
    </row>
    <row r="99" spans="1:13" ht="36" x14ac:dyDescent="0.25">
      <c r="A99" s="135">
        <v>2240</v>
      </c>
      <c r="B99" s="63" t="s">
        <v>109</v>
      </c>
      <c r="C99" s="64">
        <f t="shared" si="5"/>
        <v>25000</v>
      </c>
      <c r="D99" s="136">
        <f>SUM(D100:D106)</f>
        <v>25000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25000</v>
      </c>
      <c r="I99" s="136">
        <f>SUM(I100:I106)</f>
        <v>25000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3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>
        <v>0</v>
      </c>
      <c r="J100" s="66"/>
      <c r="K100" s="66"/>
      <c r="L100" s="134"/>
      <c r="M100" s="236"/>
    </row>
    <row r="101" spans="1:13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/>
      <c r="K101" s="66"/>
      <c r="L101" s="134"/>
      <c r="M101" s="236"/>
    </row>
    <row r="102" spans="1:13" ht="24" x14ac:dyDescent="0.25">
      <c r="A102" s="39">
        <v>2243</v>
      </c>
      <c r="B102" s="63" t="s">
        <v>112</v>
      </c>
      <c r="C102" s="64">
        <f t="shared" si="5"/>
        <v>25000</v>
      </c>
      <c r="D102" s="66">
        <f>25000</f>
        <v>25000</v>
      </c>
      <c r="E102" s="66"/>
      <c r="F102" s="66"/>
      <c r="G102" s="134"/>
      <c r="H102" s="64">
        <f t="shared" si="6"/>
        <v>25000</v>
      </c>
      <c r="I102" s="66">
        <v>25000</v>
      </c>
      <c r="J102" s="66"/>
      <c r="K102" s="66"/>
      <c r="L102" s="134"/>
      <c r="M102" s="236"/>
    </row>
    <row r="103" spans="1:13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  <c r="M103" s="236"/>
    </row>
    <row r="104" spans="1:13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  <c r="M104" s="236"/>
    </row>
    <row r="105" spans="1:13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  <c r="M105" s="236"/>
    </row>
    <row r="106" spans="1:13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  <c r="M106" s="236"/>
    </row>
    <row r="107" spans="1:13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  <c r="M107" s="236"/>
    </row>
    <row r="108" spans="1:13" hidden="1" x14ac:dyDescent="0.25">
      <c r="A108" s="135">
        <v>2260</v>
      </c>
      <c r="B108" s="63" t="s">
        <v>118</v>
      </c>
      <c r="C108" s="64">
        <f t="shared" ref="C108:C174" si="9">SUM(D108:G108)</f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3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  <c r="M109" s="236"/>
    </row>
    <row r="110" spans="1:13" hidden="1" x14ac:dyDescent="0.25">
      <c r="A110" s="39">
        <v>2262</v>
      </c>
      <c r="B110" s="63" t="s">
        <v>120</v>
      </c>
      <c r="C110" s="64">
        <f t="shared" si="9"/>
        <v>0</v>
      </c>
      <c r="D110" s="66"/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  <c r="M110" s="236"/>
    </row>
    <row r="111" spans="1:13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  <c r="M111" s="236"/>
    </row>
    <row r="112" spans="1:13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  <c r="M112" s="236"/>
    </row>
    <row r="113" spans="1:13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  <c r="M113" s="236"/>
    </row>
    <row r="114" spans="1:13" hidden="1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3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  <c r="M115" s="236"/>
    </row>
    <row r="116" spans="1:13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  <c r="M116" s="236"/>
    </row>
    <row r="117" spans="1:13" ht="24" hidden="1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0</v>
      </c>
      <c r="I117" s="66">
        <v>0</v>
      </c>
      <c r="J117" s="66"/>
      <c r="K117" s="66"/>
      <c r="L117" s="134"/>
      <c r="M117" s="236"/>
    </row>
    <row r="118" spans="1:13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  <c r="M118" s="236"/>
    </row>
    <row r="119" spans="1:13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  <c r="M119" s="236"/>
    </row>
    <row r="120" spans="1:13" ht="38.25" hidden="1" customHeight="1" x14ac:dyDescent="0.25">
      <c r="A120" s="95">
        <v>2300</v>
      </c>
      <c r="B120" s="75" t="s">
        <v>130</v>
      </c>
      <c r="C120" s="76">
        <f t="shared" si="9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3" ht="24" hidden="1" x14ac:dyDescent="0.25">
      <c r="A121" s="245">
        <v>2310</v>
      </c>
      <c r="B121" s="58" t="s">
        <v>131</v>
      </c>
      <c r="C121" s="59">
        <f t="shared" si="9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3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  <c r="M122" s="236"/>
    </row>
    <row r="123" spans="1:13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/>
      <c r="K123" s="66"/>
      <c r="L123" s="134"/>
      <c r="M123" s="236"/>
    </row>
    <row r="124" spans="1:13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  <c r="M124" s="236"/>
    </row>
    <row r="125" spans="1:13" ht="36" hidden="1" customHeight="1" x14ac:dyDescent="0.25">
      <c r="A125" s="39">
        <v>2314</v>
      </c>
      <c r="B125" s="63" t="s">
        <v>135</v>
      </c>
      <c r="C125" s="64">
        <f t="shared" si="9"/>
        <v>0</v>
      </c>
      <c r="D125" s="66"/>
      <c r="E125" s="66"/>
      <c r="F125" s="66"/>
      <c r="G125" s="134"/>
      <c r="H125" s="64">
        <f t="shared" si="10"/>
        <v>0</v>
      </c>
      <c r="I125" s="66">
        <v>0</v>
      </c>
      <c r="J125" s="66"/>
      <c r="K125" s="66"/>
      <c r="L125" s="134"/>
      <c r="M125" s="236"/>
    </row>
    <row r="126" spans="1:13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3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  <c r="M127" s="236"/>
    </row>
    <row r="128" spans="1:13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/>
      <c r="K128" s="66"/>
      <c r="L128" s="134"/>
      <c r="M128" s="236"/>
    </row>
    <row r="129" spans="1:13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  <c r="M129" s="236"/>
    </row>
    <row r="130" spans="1:13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  <c r="M130" s="236"/>
    </row>
    <row r="131" spans="1:13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3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>
        <v>0</v>
      </c>
      <c r="J132" s="66"/>
      <c r="K132" s="66"/>
      <c r="L132" s="134"/>
      <c r="M132" s="236"/>
    </row>
    <row r="133" spans="1:13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  <c r="M133" s="236"/>
    </row>
    <row r="134" spans="1:13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3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  <c r="M135" s="236"/>
    </row>
    <row r="136" spans="1:13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  <c r="M136" s="236"/>
    </row>
    <row r="137" spans="1:13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/>
      <c r="K137" s="66"/>
      <c r="L137" s="134"/>
      <c r="M137" s="236"/>
    </row>
    <row r="138" spans="1:13" ht="24.75" hidden="1" customHeight="1" x14ac:dyDescent="0.25">
      <c r="A138" s="135">
        <v>2360</v>
      </c>
      <c r="B138" s="63" t="s">
        <v>148</v>
      </c>
      <c r="C138" s="64">
        <f t="shared" si="9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3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/>
      <c r="K139" s="66"/>
      <c r="L139" s="134"/>
      <c r="M139" s="236"/>
    </row>
    <row r="140" spans="1:13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  <c r="M140" s="236"/>
    </row>
    <row r="141" spans="1:13" hidden="1" x14ac:dyDescent="0.25">
      <c r="A141" s="38">
        <v>2363</v>
      </c>
      <c r="B141" s="63" t="s">
        <v>151</v>
      </c>
      <c r="C141" s="64">
        <f t="shared" si="9"/>
        <v>0</v>
      </c>
      <c r="D141" s="66"/>
      <c r="E141" s="66"/>
      <c r="F141" s="66"/>
      <c r="G141" s="134"/>
      <c r="H141" s="64">
        <f t="shared" si="10"/>
        <v>0</v>
      </c>
      <c r="I141" s="66">
        <v>0</v>
      </c>
      <c r="J141" s="66"/>
      <c r="K141" s="66"/>
      <c r="L141" s="134"/>
      <c r="M141" s="236"/>
    </row>
    <row r="142" spans="1:13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  <c r="M142" s="236"/>
    </row>
    <row r="143" spans="1:13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  <c r="M143" s="236"/>
    </row>
    <row r="144" spans="1:13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  <c r="M144" s="236"/>
    </row>
    <row r="145" spans="1:13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  <c r="M145" s="236"/>
    </row>
    <row r="146" spans="1:13" hidden="1" x14ac:dyDescent="0.25">
      <c r="A146" s="130">
        <v>2370</v>
      </c>
      <c r="B146" s="99" t="s">
        <v>156</v>
      </c>
      <c r="C146" s="103">
        <f t="shared" si="9"/>
        <v>0</v>
      </c>
      <c r="D146" s="138"/>
      <c r="E146" s="138"/>
      <c r="F146" s="138"/>
      <c r="G146" s="139"/>
      <c r="H146" s="103">
        <f t="shared" si="10"/>
        <v>0</v>
      </c>
      <c r="I146" s="138">
        <v>0</v>
      </c>
      <c r="J146" s="138"/>
      <c r="K146" s="138"/>
      <c r="L146" s="139"/>
      <c r="M146" s="236"/>
    </row>
    <row r="147" spans="1:13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3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  <c r="M148" s="236"/>
    </row>
    <row r="149" spans="1:13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  <c r="M149" s="236"/>
    </row>
    <row r="150" spans="1:13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  <c r="M150" s="236"/>
    </row>
    <row r="151" spans="1:13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  <c r="M151" s="236"/>
    </row>
    <row r="152" spans="1:13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3" ht="16.5" hidden="1" customHeight="1" x14ac:dyDescent="0.25">
      <c r="A153" s="245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3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  <c r="M154" s="236"/>
    </row>
    <row r="155" spans="1:13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  <c r="M155" s="236"/>
    </row>
    <row r="156" spans="1:13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/>
      <c r="K156" s="66"/>
      <c r="L156" s="134"/>
      <c r="M156" s="236"/>
    </row>
    <row r="157" spans="1:13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  <c r="M157" s="236"/>
    </row>
    <row r="158" spans="1:13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  <c r="M158" s="236"/>
    </row>
    <row r="159" spans="1:13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  <c r="M159" s="236"/>
    </row>
    <row r="160" spans="1:13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3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3" ht="36" hidden="1" x14ac:dyDescent="0.25">
      <c r="A162" s="245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3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  <c r="M163" s="236"/>
    </row>
    <row r="164" spans="1:13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/>
      <c r="K164" s="66"/>
      <c r="L164" s="134"/>
      <c r="M164" s="236"/>
    </row>
    <row r="165" spans="1:13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/>
      <c r="K165" s="66"/>
      <c r="L165" s="134"/>
      <c r="M165" s="236"/>
    </row>
    <row r="166" spans="1:13" ht="84" hidden="1" x14ac:dyDescent="0.25">
      <c r="A166" s="245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3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/>
      <c r="K167" s="66"/>
      <c r="L167" s="134"/>
      <c r="M167" s="236"/>
    </row>
    <row r="168" spans="1:13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/>
      <c r="K168" s="66"/>
      <c r="L168" s="134"/>
      <c r="M168" s="236"/>
    </row>
    <row r="169" spans="1:13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/>
      <c r="K169" s="66"/>
      <c r="L169" s="134"/>
      <c r="M169" s="236"/>
    </row>
    <row r="170" spans="1:13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/>
      <c r="K170" s="160"/>
      <c r="L170" s="162"/>
      <c r="M170" s="236"/>
    </row>
    <row r="171" spans="1:13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3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  <c r="M172" s="236"/>
    </row>
    <row r="173" spans="1:13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  <c r="M173" s="236"/>
    </row>
    <row r="174" spans="1:13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3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3" ht="36" hidden="1" x14ac:dyDescent="0.25">
      <c r="A176" s="245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/>
      <c r="K176" s="61"/>
      <c r="L176" s="133"/>
      <c r="M176" s="236"/>
    </row>
    <row r="177" spans="1:13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/>
      <c r="K177" s="66"/>
      <c r="L177" s="134"/>
      <c r="M177" s="236"/>
    </row>
    <row r="178" spans="1:13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3" ht="24" hidden="1" x14ac:dyDescent="0.25">
      <c r="A179" s="245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3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/>
      <c r="K180" s="66"/>
      <c r="L180" s="134"/>
      <c r="M180" s="236"/>
    </row>
    <row r="181" spans="1:13" s="22" customFormat="1" ht="24" x14ac:dyDescent="0.25">
      <c r="A181" s="169"/>
      <c r="B181" s="18" t="s">
        <v>191</v>
      </c>
      <c r="C181" s="120">
        <f t="shared" si="24"/>
        <v>250000</v>
      </c>
      <c r="D181" s="121">
        <f>SUM(D182,D211,D252,D265)</f>
        <v>250000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100000</v>
      </c>
      <c r="I181" s="121">
        <f t="shared" ref="I181:L181" si="27">SUM(I182,I211,I252,I265)</f>
        <v>100000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3" x14ac:dyDescent="0.25">
      <c r="A182" s="123">
        <v>5000</v>
      </c>
      <c r="B182" s="123" t="s">
        <v>192</v>
      </c>
      <c r="C182" s="124">
        <f t="shared" si="24"/>
        <v>250000</v>
      </c>
      <c r="D182" s="125">
        <f>D183+D187</f>
        <v>250000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100000</v>
      </c>
      <c r="I182" s="125">
        <f>I183+I187</f>
        <v>100000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3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3" hidden="1" x14ac:dyDescent="0.25">
      <c r="A184" s="245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/>
      <c r="K184" s="61"/>
      <c r="L184" s="133"/>
      <c r="M184" s="236"/>
    </row>
    <row r="185" spans="1:13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  <c r="M185" s="236"/>
    </row>
    <row r="186" spans="1:13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/>
      <c r="K186" s="66"/>
      <c r="L186" s="134"/>
      <c r="M186" s="236"/>
    </row>
    <row r="187" spans="1:13" ht="24" x14ac:dyDescent="0.25">
      <c r="A187" s="50">
        <v>5200</v>
      </c>
      <c r="B187" s="127" t="s">
        <v>197</v>
      </c>
      <c r="C187" s="51">
        <f t="shared" si="24"/>
        <v>250000</v>
      </c>
      <c r="D187" s="56">
        <f>D188+D198+D199+D206+D207+D208+D210</f>
        <v>250000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100000</v>
      </c>
      <c r="I187" s="56">
        <f>I188+I198+I199+I206+I207+I208+I210</f>
        <v>100000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3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3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/>
      <c r="K189" s="61"/>
      <c r="L189" s="133"/>
      <c r="M189" s="236"/>
    </row>
    <row r="190" spans="1:13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/>
      <c r="K190" s="66"/>
      <c r="L190" s="134"/>
      <c r="M190" s="236"/>
    </row>
    <row r="191" spans="1:13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/>
      <c r="K191" s="66"/>
      <c r="L191" s="134"/>
      <c r="M191" s="236"/>
    </row>
    <row r="192" spans="1:13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/>
      <c r="K192" s="66"/>
      <c r="L192" s="134"/>
      <c r="M192" s="236"/>
    </row>
    <row r="193" spans="1:13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  <c r="M193" s="236"/>
    </row>
    <row r="194" spans="1:13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/>
      <c r="K194" s="66"/>
      <c r="L194" s="134"/>
      <c r="M194" s="236"/>
    </row>
    <row r="195" spans="1:13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/>
      <c r="K195" s="66"/>
      <c r="L195" s="134"/>
      <c r="M195" s="236"/>
    </row>
    <row r="196" spans="1:13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/>
      <c r="K196" s="66"/>
      <c r="L196" s="134"/>
      <c r="M196" s="236"/>
    </row>
    <row r="197" spans="1:13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/>
      <c r="K197" s="66"/>
      <c r="L197" s="134"/>
      <c r="M197" s="236"/>
    </row>
    <row r="198" spans="1:13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/>
      <c r="K198" s="66"/>
      <c r="L198" s="134"/>
      <c r="M198" s="236"/>
    </row>
    <row r="199" spans="1:13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3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/>
      <c r="K200" s="66"/>
      <c r="L200" s="134"/>
      <c r="M200" s="236"/>
    </row>
    <row r="201" spans="1:13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/>
      <c r="K201" s="66"/>
      <c r="L201" s="134"/>
      <c r="M201" s="236"/>
    </row>
    <row r="202" spans="1:13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/>
      <c r="K202" s="66"/>
      <c r="L202" s="134"/>
      <c r="M202" s="236"/>
    </row>
    <row r="203" spans="1:13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/>
      <c r="K203" s="66"/>
      <c r="L203" s="134"/>
      <c r="M203" s="236"/>
    </row>
    <row r="204" spans="1:13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/>
      <c r="K204" s="66"/>
      <c r="L204" s="134"/>
      <c r="M204" s="236"/>
    </row>
    <row r="205" spans="1:13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>
        <v>0</v>
      </c>
      <c r="J205" s="66"/>
      <c r="K205" s="66"/>
      <c r="L205" s="134"/>
      <c r="M205" s="236"/>
    </row>
    <row r="206" spans="1:13" ht="24" x14ac:dyDescent="0.25">
      <c r="A206" s="135">
        <v>5240</v>
      </c>
      <c r="B206" s="63" t="s">
        <v>216</v>
      </c>
      <c r="C206" s="172">
        <f t="shared" si="24"/>
        <v>250000</v>
      </c>
      <c r="D206" s="66">
        <f>250000</f>
        <v>250000</v>
      </c>
      <c r="E206" s="66"/>
      <c r="F206" s="66"/>
      <c r="G206" s="134"/>
      <c r="H206" s="64">
        <f t="shared" si="25"/>
        <v>100000</v>
      </c>
      <c r="I206" s="66">
        <v>100000</v>
      </c>
      <c r="J206" s="66"/>
      <c r="K206" s="66"/>
      <c r="L206" s="134"/>
      <c r="M206" s="236"/>
    </row>
    <row r="207" spans="1:13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>
        <v>0</v>
      </c>
      <c r="J207" s="66"/>
      <c r="K207" s="66"/>
      <c r="L207" s="134"/>
      <c r="M207" s="236"/>
    </row>
    <row r="208" spans="1:13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3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/>
      <c r="K209" s="66"/>
      <c r="L209" s="134"/>
      <c r="M209" s="236"/>
    </row>
    <row r="210" spans="1:13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/>
      <c r="K210" s="138"/>
      <c r="L210" s="139"/>
      <c r="M210" s="236"/>
    </row>
    <row r="211" spans="1:13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3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3" ht="24" hidden="1" x14ac:dyDescent="0.25">
      <c r="A213" s="245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/>
      <c r="K213" s="61"/>
      <c r="L213" s="133"/>
      <c r="M213" s="236"/>
    </row>
    <row r="214" spans="1:13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3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/>
      <c r="K215" s="61"/>
      <c r="L215" s="133"/>
      <c r="M215" s="236"/>
    </row>
    <row r="216" spans="1:13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3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  <c r="M217" s="236"/>
    </row>
    <row r="218" spans="1:13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/>
      <c r="K218" s="66"/>
      <c r="L218" s="134"/>
      <c r="M218" s="236"/>
    </row>
    <row r="219" spans="1:13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3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/>
      <c r="K220" s="66"/>
      <c r="L220" s="134"/>
      <c r="M220" s="236"/>
    </row>
    <row r="221" spans="1:13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/>
      <c r="K221" s="66"/>
      <c r="L221" s="134"/>
      <c r="M221" s="236"/>
    </row>
    <row r="222" spans="1:13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/>
      <c r="K222" s="66"/>
      <c r="L222" s="134"/>
      <c r="M222" s="236"/>
    </row>
    <row r="223" spans="1:13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/>
      <c r="K223" s="66"/>
      <c r="L223" s="134"/>
      <c r="M223" s="236"/>
    </row>
    <row r="224" spans="1:13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/>
      <c r="K224" s="66"/>
      <c r="L224" s="134"/>
      <c r="M224" s="236"/>
    </row>
    <row r="225" spans="1:13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/>
      <c r="K225" s="66"/>
      <c r="L225" s="134"/>
      <c r="M225" s="236"/>
    </row>
    <row r="226" spans="1:13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/>
      <c r="K226" s="66"/>
      <c r="L226" s="134"/>
      <c r="M226" s="236"/>
    </row>
    <row r="227" spans="1:13" ht="24" hidden="1" x14ac:dyDescent="0.25">
      <c r="A227" s="245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3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/>
      <c r="K228" s="66"/>
      <c r="L228" s="134"/>
      <c r="M228" s="236"/>
    </row>
    <row r="229" spans="1:13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/>
      <c r="K229" s="66"/>
      <c r="L229" s="134"/>
      <c r="M229" s="236"/>
    </row>
    <row r="230" spans="1:13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/>
      <c r="K230" s="66"/>
      <c r="L230" s="134"/>
      <c r="M230" s="236"/>
    </row>
    <row r="231" spans="1:13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/>
      <c r="K231" s="66"/>
      <c r="L231" s="134"/>
      <c r="M231" s="236"/>
    </row>
    <row r="232" spans="1:13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3" ht="24" hidden="1" x14ac:dyDescent="0.25">
      <c r="A233" s="245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3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/>
      <c r="K234" s="66"/>
      <c r="L234" s="134"/>
      <c r="M234" s="236"/>
    </row>
    <row r="235" spans="1:13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/>
      <c r="K235" s="66"/>
      <c r="L235" s="134"/>
      <c r="M235" s="236"/>
    </row>
    <row r="236" spans="1:13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/>
      <c r="K236" s="66"/>
      <c r="L236" s="134"/>
      <c r="M236" s="236"/>
    </row>
    <row r="237" spans="1:13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/>
      <c r="K237" s="61"/>
      <c r="L237" s="133"/>
      <c r="M237" s="236"/>
    </row>
    <row r="238" spans="1:13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  <c r="M238" s="236"/>
    </row>
    <row r="239" spans="1:13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/>
      <c r="K239" s="66"/>
      <c r="L239" s="134"/>
      <c r="M239" s="236"/>
    </row>
    <row r="240" spans="1:13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245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/>
      <c r="K242" s="66"/>
      <c r="L242" s="134"/>
      <c r="M242" s="236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/>
      <c r="K243" s="66"/>
      <c r="L243" s="134"/>
      <c r="M243" s="236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/>
      <c r="K244" s="66"/>
      <c r="L244" s="134"/>
      <c r="M244" s="236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/>
      <c r="K246" s="66"/>
      <c r="L246" s="134"/>
      <c r="M246" s="236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>
        <v>0</v>
      </c>
      <c r="J247" s="66"/>
      <c r="K247" s="66"/>
      <c r="L247" s="134"/>
      <c r="M247" s="236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  <c r="M248" s="236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23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/>
      <c r="K251" s="66"/>
      <c r="L251" s="134"/>
      <c r="M251" s="23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245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/>
      <c r="K254" s="61"/>
      <c r="L254" s="133"/>
      <c r="M254" s="236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  <c r="M255" s="237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/>
      <c r="K256" s="66"/>
      <c r="L256" s="134"/>
      <c r="M256" s="236"/>
    </row>
    <row r="257" spans="1:13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3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/>
      <c r="K258" s="66"/>
      <c r="L258" s="134"/>
      <c r="M258" s="236"/>
    </row>
    <row r="259" spans="1:13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/>
      <c r="K259" s="66"/>
      <c r="L259" s="134"/>
      <c r="M259" s="236"/>
    </row>
    <row r="260" spans="1:13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/>
      <c r="K260" s="66"/>
      <c r="L260" s="134"/>
      <c r="M260" s="236"/>
    </row>
    <row r="261" spans="1:13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>
        <v>0</v>
      </c>
      <c r="J261" s="66"/>
      <c r="K261" s="66"/>
      <c r="L261" s="134"/>
      <c r="M261" s="236"/>
    </row>
    <row r="262" spans="1:13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/>
      <c r="K262" s="66"/>
      <c r="L262" s="134"/>
      <c r="M262" s="236"/>
    </row>
    <row r="263" spans="1:13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3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/>
      <c r="K264" s="72"/>
      <c r="L264" s="194"/>
      <c r="M264" s="236"/>
    </row>
    <row r="265" spans="1:13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3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3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3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/>
      <c r="K268" s="138"/>
      <c r="L268" s="139"/>
      <c r="M268" s="236"/>
    </row>
    <row r="269" spans="1:13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3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/>
      <c r="K270" s="66"/>
      <c r="L270" s="134"/>
      <c r="M270" s="236"/>
    </row>
    <row r="271" spans="1:13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/>
      <c r="K271" s="61"/>
      <c r="L271" s="133"/>
      <c r="M271" s="236"/>
    </row>
    <row r="272" spans="1:13" ht="12.75" thickBot="1" x14ac:dyDescent="0.3">
      <c r="A272" s="205"/>
      <c r="B272" s="205" t="s">
        <v>283</v>
      </c>
      <c r="C272" s="206">
        <f>SUM(C269,C252,C211,C182,C174,C160,C75,C53)</f>
        <v>275000</v>
      </c>
      <c r="D272" s="206">
        <f>SUM(D269,D252,D211,D182,D174,D160,D75,D53,)</f>
        <v>275000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125000</v>
      </c>
      <c r="I272" s="206">
        <f t="shared" si="57"/>
        <v>125000</v>
      </c>
      <c r="J272" s="206">
        <f t="shared" si="57"/>
        <v>0</v>
      </c>
      <c r="K272" s="206">
        <f t="shared" si="57"/>
        <v>0</v>
      </c>
      <c r="L272" s="207">
        <f t="shared" si="57"/>
        <v>0</v>
      </c>
    </row>
    <row r="273" spans="1:13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3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3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3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3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/>
      <c r="K277" s="72"/>
      <c r="L277" s="194"/>
      <c r="M277" s="236"/>
    </row>
    <row r="278" spans="1:13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/>
      <c r="K278" s="66"/>
      <c r="L278" s="134"/>
      <c r="M278" s="236"/>
    </row>
    <row r="279" spans="1:13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/>
      <c r="K279" s="66"/>
      <c r="L279" s="134"/>
      <c r="M279" s="236"/>
    </row>
    <row r="280" spans="1:13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/>
      <c r="K280" s="66"/>
      <c r="L280" s="134"/>
      <c r="M280" s="236"/>
    </row>
    <row r="281" spans="1:13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/>
      <c r="K281" s="66"/>
      <c r="L281" s="134"/>
      <c r="M281" s="236"/>
    </row>
    <row r="282" spans="1:13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/>
      <c r="K282" s="160"/>
      <c r="L282" s="162"/>
      <c r="M282" s="236"/>
    </row>
    <row r="283" spans="1:13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  <c r="M283" s="238"/>
    </row>
    <row r="284" spans="1:13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  <c r="M284" s="238"/>
    </row>
    <row r="285" spans="1:13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3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3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3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LUVsLJtBjJnBs+5DJO9rajMOW0xVebY+OS8S7LiacJrs8Sgy7pdPFrIFxAu8cehkzRzDmrQmowdBRWdXw2l0SQ==" saltValue="Fk9xmZ4Gyjvv9hGvVIATSA==" spinCount="100000" sheet="1" objects="1" scenarios="1"/>
  <autoFilter ref="A18:M284">
    <filterColumn colId="7">
      <filters>
        <filter val="100 000"/>
        <filter val="125 000"/>
        <filter val="25 0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Q12" sqref="Q1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451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316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317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318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452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453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3542</v>
      </c>
      <c r="D20" s="26">
        <f>SUM(D21,D24,D25,D41,D43)</f>
        <v>3542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3542</v>
      </c>
      <c r="I20" s="26">
        <f>SUM(I21,I24,I25,I41,I43)</f>
        <v>3542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3542</v>
      </c>
      <c r="D21" s="31">
        <f>SUM(D22:D23)</f>
        <v>3542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3542</v>
      </c>
      <c r="I21" s="31">
        <f>SUM(I22:I23)</f>
        <v>3542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3542</v>
      </c>
      <c r="D23" s="41">
        <v>3542</v>
      </c>
      <c r="E23" s="41"/>
      <c r="F23" s="41"/>
      <c r="G23" s="42"/>
      <c r="H23" s="40">
        <f t="shared" si="1"/>
        <v>3542</v>
      </c>
      <c r="I23" s="41">
        <v>3542</v>
      </c>
      <c r="J23" s="41"/>
      <c r="K23" s="41"/>
      <c r="L23" s="43"/>
    </row>
    <row r="24" spans="1:12" s="22" customFormat="1" ht="24.75" hidden="1" thickBot="1" x14ac:dyDescent="0.3">
      <c r="A24" s="44">
        <v>19300</v>
      </c>
      <c r="B24" s="44" t="s">
        <v>36</v>
      </c>
      <c r="C24" s="45">
        <f t="shared" si="0"/>
        <v>0</v>
      </c>
      <c r="D24" s="46"/>
      <c r="E24" s="46"/>
      <c r="F24" s="47" t="s">
        <v>37</v>
      </c>
      <c r="G24" s="48" t="s">
        <v>37</v>
      </c>
      <c r="H24" s="45">
        <f t="shared" si="1"/>
        <v>0</v>
      </c>
      <c r="I24" s="46"/>
      <c r="J24" s="46"/>
      <c r="K24" s="47" t="s">
        <v>37</v>
      </c>
      <c r="L24" s="48" t="s">
        <v>37</v>
      </c>
    </row>
    <row r="25" spans="1:12" s="22" customFormat="1" ht="24" hidden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3542</v>
      </c>
      <c r="D50" s="112">
        <f>SUM(D51,D269)</f>
        <v>3542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3542</v>
      </c>
      <c r="I50" s="112">
        <f>SUM(I51,I269)</f>
        <v>3542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3542</v>
      </c>
      <c r="D51" s="117">
        <f>SUM(D52,D181)</f>
        <v>3542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3542</v>
      </c>
      <c r="I51" s="117">
        <f>SUM(I52,I181)</f>
        <v>3542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3542</v>
      </c>
      <c r="D52" s="121">
        <f>SUM(D53,D75,D160,D174)</f>
        <v>3542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3542</v>
      </c>
      <c r="I52" s="121">
        <f>SUM(I53,I75,I160,I174)</f>
        <v>3542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3542</v>
      </c>
      <c r="D75" s="125">
        <f>SUM(D76,D83,D120,D151,D152)</f>
        <v>3542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3542</v>
      </c>
      <c r="I75" s="125">
        <f t="shared" ref="I75:L75" si="8">SUM(I76,I83,I120,I151,I152)</f>
        <v>3542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3542</v>
      </c>
      <c r="D83" s="56">
        <f>SUM(D84,D85,D91,D99,D107,D108,D114,D119)</f>
        <v>3542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3542</v>
      </c>
      <c r="I83" s="56">
        <f>SUM(I84,I85,I91,I99,I107,I108,I114,I119)</f>
        <v>3542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3542</v>
      </c>
      <c r="D91" s="136">
        <f>SUM(D92:D98)</f>
        <v>3542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3542</v>
      </c>
      <c r="I91" s="136">
        <f>SUM(I92:I98)</f>
        <v>3542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3542</v>
      </c>
      <c r="D92" s="66">
        <v>3542</v>
      </c>
      <c r="E92" s="66"/>
      <c r="F92" s="66"/>
      <c r="G92" s="134"/>
      <c r="H92" s="64">
        <f t="shared" si="6"/>
        <v>3542</v>
      </c>
      <c r="I92" s="66">
        <v>3542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3542</v>
      </c>
      <c r="D272" s="206">
        <f>SUM(D269,D252,D211,D182,D174,D160,D75,D53,)</f>
        <v>3542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3542</v>
      </c>
      <c r="I272" s="206">
        <f t="shared" si="56"/>
        <v>3542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-3542</v>
      </c>
      <c r="D273" s="210">
        <f>SUM(D24,D25,D41)-D51</f>
        <v>-3542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-3542</v>
      </c>
      <c r="I273" s="210">
        <f>SUM(I24,I25,I41)-I51</f>
        <v>-3542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3542</v>
      </c>
      <c r="D274" s="213">
        <f t="shared" si="57"/>
        <v>3542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3542</v>
      </c>
      <c r="I274" s="213">
        <f t="shared" si="57"/>
        <v>3542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3542</v>
      </c>
      <c r="D275" s="112">
        <f t="shared" si="58"/>
        <v>3542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3542</v>
      </c>
      <c r="I275" s="112">
        <f t="shared" si="58"/>
        <v>3542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/jBT0C3nd5cAI8nKpY+djOSGgGTv+ql8Ec0mYh00GvnLTS1nSQ+JAX25tJy0dKZQPmPT9uBNNvOU9v6SmBmmcQ==" saltValue="qLyD+enrGBRXGBlz5G9LoQ==" spinCount="100000" sheet="1" objects="1" scenarios="1"/>
  <autoFilter ref="A18:L284">
    <filterColumn colId="7">
      <filters>
        <filter val="-3 542"/>
        <filter val="3 54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R136" sqref="R136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322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323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324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325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326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327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328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722602</v>
      </c>
      <c r="D20" s="26">
        <f>SUM(D21,D24,D25,D41,D43)</f>
        <v>698839</v>
      </c>
      <c r="E20" s="26">
        <f>SUM(E21,E24,E43)</f>
        <v>0</v>
      </c>
      <c r="F20" s="26">
        <f>SUM(F21,F26,F43)</f>
        <v>23763</v>
      </c>
      <c r="G20" s="27">
        <f>SUM(G21,G45)</f>
        <v>0</v>
      </c>
      <c r="H20" s="25">
        <f>SUM(I20:L20)</f>
        <v>1477910</v>
      </c>
      <c r="I20" s="26">
        <f>SUM(I21,I24,I25,I41,I43)</f>
        <v>655814</v>
      </c>
      <c r="J20" s="26">
        <f>SUM(J21,J24,J43)</f>
        <v>798333</v>
      </c>
      <c r="K20" s="26">
        <f>SUM(K21,K26,K43)</f>
        <v>23763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6328</v>
      </c>
      <c r="D21" s="31">
        <f>SUM(D22:D23)</f>
        <v>0</v>
      </c>
      <c r="E21" s="31">
        <f>SUM(E22:E23)</f>
        <v>0</v>
      </c>
      <c r="F21" s="31">
        <f>SUM(F22:F23)</f>
        <v>6328</v>
      </c>
      <c r="G21" s="32">
        <f>SUM(G22:G23)</f>
        <v>0</v>
      </c>
      <c r="H21" s="30">
        <f t="shared" ref="H21:H47" si="1">SUM(I21:L21)</f>
        <v>6328</v>
      </c>
      <c r="I21" s="31">
        <f>SUM(I22:I23)</f>
        <v>0</v>
      </c>
      <c r="J21" s="31">
        <f>SUM(J22:J23)</f>
        <v>0</v>
      </c>
      <c r="K21" s="31">
        <f>SUM(K22:K23)</f>
        <v>6328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6328</v>
      </c>
      <c r="D23" s="41"/>
      <c r="E23" s="41"/>
      <c r="F23" s="41">
        <v>6328</v>
      </c>
      <c r="G23" s="42"/>
      <c r="H23" s="40">
        <f t="shared" si="1"/>
        <v>6328</v>
      </c>
      <c r="I23" s="41"/>
      <c r="J23" s="41"/>
      <c r="K23" s="41">
        <v>6328</v>
      </c>
      <c r="L23" s="43"/>
    </row>
    <row r="24" spans="1:12" s="22" customFormat="1" ht="24.75" thickBot="1" x14ac:dyDescent="0.3">
      <c r="A24" s="44">
        <v>19300</v>
      </c>
      <c r="B24" s="44" t="s">
        <v>36</v>
      </c>
      <c r="C24" s="45">
        <f t="shared" si="0"/>
        <v>698839</v>
      </c>
      <c r="D24" s="46">
        <v>698839</v>
      </c>
      <c r="E24" s="46"/>
      <c r="F24" s="47" t="s">
        <v>37</v>
      </c>
      <c r="G24" s="48" t="s">
        <v>37</v>
      </c>
      <c r="H24" s="45">
        <f t="shared" si="1"/>
        <v>1454147</v>
      </c>
      <c r="I24" s="46">
        <f>I51</f>
        <v>655814</v>
      </c>
      <c r="J24" s="46">
        <f>J51</f>
        <v>798333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17395</v>
      </c>
      <c r="D26" s="53" t="s">
        <v>37</v>
      </c>
      <c r="E26" s="53" t="s">
        <v>37</v>
      </c>
      <c r="F26" s="56">
        <f>SUM(F27,F31,F33,F36)</f>
        <v>17395</v>
      </c>
      <c r="G26" s="54" t="s">
        <v>37</v>
      </c>
      <c r="H26" s="51">
        <f>SUM(I26:L26)</f>
        <v>17395</v>
      </c>
      <c r="I26" s="53" t="s">
        <v>37</v>
      </c>
      <c r="J26" s="53" t="s">
        <v>37</v>
      </c>
      <c r="K26" s="56">
        <f>SUM(K27,K31,K33,K36)</f>
        <v>17395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8270</v>
      </c>
      <c r="D33" s="53" t="s">
        <v>37</v>
      </c>
      <c r="E33" s="53" t="s">
        <v>37</v>
      </c>
      <c r="F33" s="56">
        <f>SUM(F34:F35)</f>
        <v>8270</v>
      </c>
      <c r="G33" s="54" t="s">
        <v>37</v>
      </c>
      <c r="H33" s="51">
        <f t="shared" si="1"/>
        <v>8270</v>
      </c>
      <c r="I33" s="53" t="s">
        <v>37</v>
      </c>
      <c r="J33" s="53" t="s">
        <v>37</v>
      </c>
      <c r="K33" s="56">
        <f>SUM(K34:K35)</f>
        <v>8270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8270</v>
      </c>
      <c r="D34" s="60" t="s">
        <v>37</v>
      </c>
      <c r="E34" s="60" t="s">
        <v>37</v>
      </c>
      <c r="F34" s="61">
        <v>8270</v>
      </c>
      <c r="G34" s="62" t="s">
        <v>37</v>
      </c>
      <c r="H34" s="59">
        <f t="shared" si="1"/>
        <v>8270</v>
      </c>
      <c r="I34" s="60" t="s">
        <v>37</v>
      </c>
      <c r="J34" s="60" t="s">
        <v>37</v>
      </c>
      <c r="K34" s="61">
        <v>8270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9125</v>
      </c>
      <c r="D36" s="53" t="s">
        <v>37</v>
      </c>
      <c r="E36" s="53" t="s">
        <v>37</v>
      </c>
      <c r="F36" s="56">
        <f>SUM(F37:F40)</f>
        <v>9125</v>
      </c>
      <c r="G36" s="54" t="s">
        <v>37</v>
      </c>
      <c r="H36" s="51">
        <f t="shared" si="1"/>
        <v>9125</v>
      </c>
      <c r="I36" s="53" t="s">
        <v>37</v>
      </c>
      <c r="J36" s="53" t="s">
        <v>37</v>
      </c>
      <c r="K36" s="56">
        <f>SUM(K37:K40)</f>
        <v>9125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9125</v>
      </c>
      <c r="D40" s="77" t="s">
        <v>37</v>
      </c>
      <c r="E40" s="77" t="s">
        <v>37</v>
      </c>
      <c r="F40" s="78">
        <v>9125</v>
      </c>
      <c r="G40" s="79" t="s">
        <v>37</v>
      </c>
      <c r="H40" s="76">
        <f t="shared" si="1"/>
        <v>9125</v>
      </c>
      <c r="I40" s="77" t="s">
        <v>37</v>
      </c>
      <c r="J40" s="77" t="s">
        <v>37</v>
      </c>
      <c r="K40" s="78">
        <v>9125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40</v>
      </c>
      <c r="D43" s="87">
        <f>D44</f>
        <v>0</v>
      </c>
      <c r="E43" s="87">
        <f t="shared" ref="E43:F43" si="3">E44</f>
        <v>0</v>
      </c>
      <c r="F43" s="87">
        <f t="shared" si="3"/>
        <v>40</v>
      </c>
      <c r="G43" s="54" t="s">
        <v>37</v>
      </c>
      <c r="H43" s="88">
        <f t="shared" si="2"/>
        <v>40</v>
      </c>
      <c r="I43" s="87">
        <f>I44</f>
        <v>0</v>
      </c>
      <c r="J43" s="87">
        <f t="shared" ref="J43:K43" si="4">J44</f>
        <v>0</v>
      </c>
      <c r="K43" s="87">
        <f t="shared" si="4"/>
        <v>40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40</v>
      </c>
      <c r="D44" s="89"/>
      <c r="E44" s="90"/>
      <c r="F44" s="89">
        <v>40</v>
      </c>
      <c r="G44" s="91" t="s">
        <v>37</v>
      </c>
      <c r="H44" s="92">
        <f t="shared" si="2"/>
        <v>40</v>
      </c>
      <c r="I44" s="36"/>
      <c r="J44" s="93"/>
      <c r="K44" s="93">
        <v>40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722602</v>
      </c>
      <c r="D50" s="112">
        <f>SUM(D51,D269)</f>
        <v>698839</v>
      </c>
      <c r="E50" s="112">
        <f>SUM(E51,E269)</f>
        <v>0</v>
      </c>
      <c r="F50" s="112">
        <f>SUM(F51,F269)</f>
        <v>23763</v>
      </c>
      <c r="G50" s="113">
        <f>SUM(G51,G269)</f>
        <v>0</v>
      </c>
      <c r="H50" s="111">
        <f t="shared" ref="H50:H107" si="6">SUM(I50:L50)</f>
        <v>1477910</v>
      </c>
      <c r="I50" s="112">
        <f>SUM(I51,I269)</f>
        <v>655814</v>
      </c>
      <c r="J50" s="112">
        <f>SUM(J51,J269)</f>
        <v>798333</v>
      </c>
      <c r="K50" s="112">
        <f>SUM(K51,K269)</f>
        <v>23763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722602</v>
      </c>
      <c r="D51" s="117">
        <f>SUM(D52,D181)</f>
        <v>698839</v>
      </c>
      <c r="E51" s="117">
        <f>SUM(E52,E181)</f>
        <v>0</v>
      </c>
      <c r="F51" s="117">
        <f>SUM(F52,F181)</f>
        <v>23763</v>
      </c>
      <c r="G51" s="118">
        <f>SUM(G52,G181)</f>
        <v>0</v>
      </c>
      <c r="H51" s="116">
        <f t="shared" si="6"/>
        <v>1477910</v>
      </c>
      <c r="I51" s="117">
        <f>SUM(I52,I181)</f>
        <v>655814</v>
      </c>
      <c r="J51" s="117">
        <f>SUM(J52,J181)</f>
        <v>798333</v>
      </c>
      <c r="K51" s="117">
        <f>SUM(K52,K181)</f>
        <v>23763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700202</v>
      </c>
      <c r="D52" s="121">
        <f>SUM(D53,D75,D160,D174)</f>
        <v>678439</v>
      </c>
      <c r="E52" s="121">
        <f>SUM(E53,E75,E160,E174)</f>
        <v>0</v>
      </c>
      <c r="F52" s="121">
        <f>SUM(F53,F75,F160,F174)</f>
        <v>21763</v>
      </c>
      <c r="G52" s="122">
        <f>SUM(G53,G75,G160,G174)</f>
        <v>0</v>
      </c>
      <c r="H52" s="120">
        <f t="shared" si="6"/>
        <v>1453850</v>
      </c>
      <c r="I52" s="121">
        <f>SUM(I53,I75,I160,I174)</f>
        <v>637254</v>
      </c>
      <c r="J52" s="121">
        <f>SUM(J53,J75,J160,J174)</f>
        <v>794833</v>
      </c>
      <c r="K52" s="121">
        <f>SUM(K53,K75,K160,K174)</f>
        <v>21763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538051</v>
      </c>
      <c r="D53" s="125">
        <f>SUM(D54,D67)</f>
        <v>538051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1271335</v>
      </c>
      <c r="I53" s="125">
        <f>SUM(I54,I67)</f>
        <v>493099</v>
      </c>
      <c r="J53" s="125">
        <f>SUM(J54,J67)</f>
        <v>778236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374292</v>
      </c>
      <c r="D54" s="56">
        <f>SUM(D55,D58,D66)</f>
        <v>374292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957845</v>
      </c>
      <c r="I54" s="56">
        <f>SUM(I55,I58,I66)</f>
        <v>336589</v>
      </c>
      <c r="J54" s="56">
        <f>SUM(J55,J58,J66)</f>
        <v>621256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314604</v>
      </c>
      <c r="D55" s="131">
        <f>SUM(D56:D57)</f>
        <v>314604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916523</v>
      </c>
      <c r="I55" s="131">
        <f>SUM(I56:I57)</f>
        <v>304957</v>
      </c>
      <c r="J55" s="131">
        <f>SUM(J56:J57)</f>
        <v>611566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314604</v>
      </c>
      <c r="D57" s="66">
        <v>314604</v>
      </c>
      <c r="E57" s="66"/>
      <c r="F57" s="66"/>
      <c r="G57" s="134"/>
      <c r="H57" s="64">
        <f t="shared" si="6"/>
        <v>916523</v>
      </c>
      <c r="I57" s="66">
        <v>304957</v>
      </c>
      <c r="J57" s="66">
        <v>611566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55413</v>
      </c>
      <c r="D58" s="136">
        <f>SUM(D59:D65)</f>
        <v>55413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37047</v>
      </c>
      <c r="I58" s="136">
        <f>SUM(I59:I65)</f>
        <v>27357</v>
      </c>
      <c r="J58" s="136">
        <f>SUM(J59:J65)</f>
        <v>9690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8351</v>
      </c>
      <c r="D59" s="66">
        <v>8351</v>
      </c>
      <c r="E59" s="66"/>
      <c r="F59" s="66"/>
      <c r="G59" s="134"/>
      <c r="H59" s="64">
        <f t="shared" si="6"/>
        <v>8337</v>
      </c>
      <c r="I59" s="66">
        <v>8337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2050</v>
      </c>
      <c r="D60" s="66">
        <v>2050</v>
      </c>
      <c r="E60" s="66"/>
      <c r="F60" s="66"/>
      <c r="G60" s="134"/>
      <c r="H60" s="64">
        <f t="shared" si="6"/>
        <v>2050</v>
      </c>
      <c r="I60" s="66">
        <v>2050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1672</v>
      </c>
      <c r="D62" s="66">
        <v>1672</v>
      </c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2700</v>
      </c>
      <c r="D63" s="66">
        <v>2700</v>
      </c>
      <c r="E63" s="66"/>
      <c r="F63" s="66"/>
      <c r="G63" s="134"/>
      <c r="H63" s="64">
        <f t="shared" si="6"/>
        <v>5076</v>
      </c>
      <c r="I63" s="66">
        <v>5076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40100</v>
      </c>
      <c r="D64" s="66">
        <v>40100</v>
      </c>
      <c r="E64" s="66"/>
      <c r="F64" s="66"/>
      <c r="G64" s="134"/>
      <c r="H64" s="64">
        <f t="shared" si="6"/>
        <v>11630</v>
      </c>
      <c r="I64" s="66">
        <f>41924-30294</f>
        <v>11630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540</v>
      </c>
      <c r="D65" s="66">
        <v>540</v>
      </c>
      <c r="E65" s="66"/>
      <c r="F65" s="66"/>
      <c r="G65" s="134"/>
      <c r="H65" s="64">
        <f t="shared" si="6"/>
        <v>9954</v>
      </c>
      <c r="I65" s="66">
        <v>264</v>
      </c>
      <c r="J65" s="66">
        <v>9690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4275</v>
      </c>
      <c r="D66" s="138">
        <v>4275</v>
      </c>
      <c r="E66" s="138"/>
      <c r="F66" s="138"/>
      <c r="G66" s="139"/>
      <c r="H66" s="103">
        <f t="shared" si="6"/>
        <v>4275</v>
      </c>
      <c r="I66" s="138">
        <v>4275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163759</v>
      </c>
      <c r="D67" s="56">
        <f>SUM(D68:D69)</f>
        <v>163759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313490</v>
      </c>
      <c r="I67" s="56">
        <f>SUM(I68:I69)</f>
        <v>156510</v>
      </c>
      <c r="J67" s="56">
        <f>SUM(J68:J69)</f>
        <v>156980</v>
      </c>
      <c r="K67" s="56">
        <f>SUM(K68:K69)</f>
        <v>0</v>
      </c>
      <c r="L67" s="140">
        <f>SUM(L68:L69)</f>
        <v>0</v>
      </c>
    </row>
    <row r="68" spans="1:12" ht="24" x14ac:dyDescent="0.25">
      <c r="A68" s="244">
        <v>1210</v>
      </c>
      <c r="B68" s="58" t="s">
        <v>80</v>
      </c>
      <c r="C68" s="59">
        <f t="shared" si="5"/>
        <v>99607</v>
      </c>
      <c r="D68" s="61">
        <v>99607</v>
      </c>
      <c r="E68" s="61"/>
      <c r="F68" s="61"/>
      <c r="G68" s="133"/>
      <c r="H68" s="59">
        <f t="shared" si="6"/>
        <v>241925</v>
      </c>
      <c r="I68" s="61">
        <f>98143-7298</f>
        <v>90845</v>
      </c>
      <c r="J68" s="61">
        <v>151080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64152</v>
      </c>
      <c r="D69" s="136">
        <f>SUM(D70:D74)</f>
        <v>64152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71565</v>
      </c>
      <c r="I69" s="136">
        <f>SUM(I70:I74)</f>
        <v>65665</v>
      </c>
      <c r="J69" s="136">
        <f>SUM(J70:J74)</f>
        <v>5900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39187</v>
      </c>
      <c r="D70" s="66">
        <v>39187</v>
      </c>
      <c r="E70" s="66"/>
      <c r="F70" s="66"/>
      <c r="G70" s="134"/>
      <c r="H70" s="64">
        <f t="shared" si="6"/>
        <v>46419</v>
      </c>
      <c r="I70" s="66">
        <v>40519</v>
      </c>
      <c r="J70" s="66">
        <v>5900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23907</v>
      </c>
      <c r="D73" s="66">
        <v>23907</v>
      </c>
      <c r="E73" s="66"/>
      <c r="F73" s="66"/>
      <c r="G73" s="134"/>
      <c r="H73" s="64">
        <f t="shared" si="6"/>
        <v>22838</v>
      </c>
      <c r="I73" s="66">
        <v>22838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1058</v>
      </c>
      <c r="D74" s="66">
        <v>1058</v>
      </c>
      <c r="E74" s="66"/>
      <c r="F74" s="66"/>
      <c r="G74" s="134"/>
      <c r="H74" s="64">
        <f t="shared" si="6"/>
        <v>2308</v>
      </c>
      <c r="I74" s="66">
        <f>2250+58</f>
        <v>2308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162151</v>
      </c>
      <c r="D75" s="125">
        <f>SUM(D76,D83,D120,D151,D152)</f>
        <v>140388</v>
      </c>
      <c r="E75" s="125">
        <f t="shared" ref="E75:G75" si="7">SUM(E76,E83,E120,E151,E152)</f>
        <v>0</v>
      </c>
      <c r="F75" s="125">
        <f t="shared" si="7"/>
        <v>21763</v>
      </c>
      <c r="G75" s="126">
        <f t="shared" si="7"/>
        <v>0</v>
      </c>
      <c r="H75" s="124">
        <f t="shared" si="6"/>
        <v>182515</v>
      </c>
      <c r="I75" s="125">
        <f t="shared" ref="I75:L75" si="8">SUM(I76,I83,I120,I151,I152)</f>
        <v>144155</v>
      </c>
      <c r="J75" s="125">
        <f t="shared" si="8"/>
        <v>16597</v>
      </c>
      <c r="K75" s="125">
        <f t="shared" si="8"/>
        <v>21763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55</v>
      </c>
      <c r="D76" s="56">
        <f>SUM(D77,D80)</f>
        <v>55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55</v>
      </c>
      <c r="I76" s="56">
        <f>SUM(I77,I80)</f>
        <v>55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x14ac:dyDescent="0.25">
      <c r="A77" s="244">
        <v>2110</v>
      </c>
      <c r="B77" s="58" t="s">
        <v>89</v>
      </c>
      <c r="C77" s="59">
        <f t="shared" si="5"/>
        <v>55</v>
      </c>
      <c r="D77" s="142">
        <f>SUM(D78:D79)</f>
        <v>55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55</v>
      </c>
      <c r="I77" s="142">
        <f>SUM(I78:I79)</f>
        <v>55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x14ac:dyDescent="0.25">
      <c r="A79" s="39">
        <v>2112</v>
      </c>
      <c r="B79" s="63" t="s">
        <v>91</v>
      </c>
      <c r="C79" s="64">
        <f t="shared" si="5"/>
        <v>55</v>
      </c>
      <c r="D79" s="66">
        <v>55</v>
      </c>
      <c r="E79" s="66"/>
      <c r="F79" s="66"/>
      <c r="G79" s="134"/>
      <c r="H79" s="64">
        <f t="shared" si="6"/>
        <v>55</v>
      </c>
      <c r="I79" s="66">
        <v>55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122080</v>
      </c>
      <c r="D83" s="56">
        <f>SUM(D84,D85,D91,D99,D107,D108,D114,D119)</f>
        <v>102692</v>
      </c>
      <c r="E83" s="56">
        <f>SUM(E84,E85,E91,E99,E107,E108,E114,E119)</f>
        <v>0</v>
      </c>
      <c r="F83" s="56">
        <f>SUM(F84,F85,F91,F99,F107,F108,F114,F119)</f>
        <v>19388</v>
      </c>
      <c r="G83" s="140">
        <f>SUM(G84,G85,G91,G99,G107,G108,G114,G119)</f>
        <v>0</v>
      </c>
      <c r="H83" s="51">
        <f t="shared" si="6"/>
        <v>137985</v>
      </c>
      <c r="I83" s="56">
        <f>SUM(I84,I85,I91,I99,I107,I108,I114,I119)</f>
        <v>110225</v>
      </c>
      <c r="J83" s="56">
        <f>SUM(J84,J85,J91,J99,J107,J108,J114,J119)</f>
        <v>8372</v>
      </c>
      <c r="K83" s="56">
        <f>SUM(K84,K85,K91,K99,K107,K108,K114,K119)</f>
        <v>19388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1177</v>
      </c>
      <c r="D84" s="138">
        <v>1107</v>
      </c>
      <c r="E84" s="138"/>
      <c r="F84" s="138">
        <v>70</v>
      </c>
      <c r="G84" s="138"/>
      <c r="H84" s="103">
        <f>SUM(I84:L84)</f>
        <v>1152</v>
      </c>
      <c r="I84" s="138">
        <v>1132</v>
      </c>
      <c r="J84" s="138"/>
      <c r="K84" s="138">
        <v>20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94096</v>
      </c>
      <c r="D85" s="136">
        <f>SUM(D86:D90)</f>
        <v>79198</v>
      </c>
      <c r="E85" s="136">
        <f>SUM(E86:E90)</f>
        <v>0</v>
      </c>
      <c r="F85" s="136">
        <f>SUM(F86:F90)</f>
        <v>14898</v>
      </c>
      <c r="G85" s="137">
        <f>SUM(G86:G90)</f>
        <v>0</v>
      </c>
      <c r="H85" s="64">
        <f t="shared" si="6"/>
        <v>94337</v>
      </c>
      <c r="I85" s="136">
        <f>SUM(I86:I90)</f>
        <v>78389</v>
      </c>
      <c r="J85" s="136">
        <f>SUM(J86:J90)</f>
        <v>0</v>
      </c>
      <c r="K85" s="136">
        <f>SUM(K86:K90)</f>
        <v>15948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52020</v>
      </c>
      <c r="D86" s="66">
        <v>46520</v>
      </c>
      <c r="E86" s="66"/>
      <c r="F86" s="66">
        <v>5500</v>
      </c>
      <c r="G86" s="134"/>
      <c r="H86" s="64">
        <f t="shared" si="6"/>
        <v>50242</v>
      </c>
      <c r="I86" s="66">
        <v>43742</v>
      </c>
      <c r="J86" s="66"/>
      <c r="K86" s="66">
        <v>6500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8398</v>
      </c>
      <c r="D87" s="66">
        <v>4898</v>
      </c>
      <c r="E87" s="66"/>
      <c r="F87" s="66">
        <v>3500</v>
      </c>
      <c r="G87" s="134"/>
      <c r="H87" s="64">
        <f t="shared" si="6"/>
        <v>8794</v>
      </c>
      <c r="I87" s="66">
        <v>5294</v>
      </c>
      <c r="J87" s="66"/>
      <c r="K87" s="66">
        <v>3500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32003</v>
      </c>
      <c r="D88" s="66">
        <v>27003</v>
      </c>
      <c r="E88" s="66"/>
      <c r="F88" s="66">
        <v>5000</v>
      </c>
      <c r="G88" s="134"/>
      <c r="H88" s="64">
        <f t="shared" si="6"/>
        <v>33246</v>
      </c>
      <c r="I88" s="66">
        <v>28196</v>
      </c>
      <c r="J88" s="66"/>
      <c r="K88" s="66">
        <v>5050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1675</v>
      </c>
      <c r="D89" s="66">
        <v>777</v>
      </c>
      <c r="E89" s="66"/>
      <c r="F89" s="66">
        <v>898</v>
      </c>
      <c r="G89" s="134"/>
      <c r="H89" s="64">
        <f t="shared" si="6"/>
        <v>2055</v>
      </c>
      <c r="I89" s="66">
        <v>1157</v>
      </c>
      <c r="J89" s="66"/>
      <c r="K89" s="66">
        <v>898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2636</v>
      </c>
      <c r="D91" s="136">
        <f>SUM(D92:D98)</f>
        <v>2636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3536</v>
      </c>
      <c r="I91" s="136">
        <f>SUM(I92:I98)</f>
        <v>3536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100</v>
      </c>
      <c r="D92" s="66">
        <v>100</v>
      </c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1000</v>
      </c>
      <c r="I94" s="61">
        <v>1000</v>
      </c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2536</v>
      </c>
      <c r="D98" s="66">
        <v>2536</v>
      </c>
      <c r="E98" s="66"/>
      <c r="F98" s="66"/>
      <c r="G98" s="134"/>
      <c r="H98" s="64">
        <f t="shared" si="6"/>
        <v>2536</v>
      </c>
      <c r="I98" s="66">
        <v>2536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7098</v>
      </c>
      <c r="D99" s="136">
        <f>SUM(D100:D106)</f>
        <v>7098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6978</v>
      </c>
      <c r="I99" s="136">
        <f>SUM(I100:I106)</f>
        <v>6978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3060</v>
      </c>
      <c r="D102" s="66">
        <v>3060</v>
      </c>
      <c r="E102" s="66"/>
      <c r="F102" s="66"/>
      <c r="G102" s="134"/>
      <c r="H102" s="64">
        <f t="shared" si="6"/>
        <v>2940</v>
      </c>
      <c r="I102" s="66">
        <v>2940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4038</v>
      </c>
      <c r="D103" s="66">
        <v>4038</v>
      </c>
      <c r="E103" s="66"/>
      <c r="F103" s="66"/>
      <c r="G103" s="134"/>
      <c r="H103" s="64">
        <f t="shared" si="6"/>
        <v>4038</v>
      </c>
      <c r="I103" s="66">
        <v>4038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3123</v>
      </c>
      <c r="D107" s="136">
        <v>3123</v>
      </c>
      <c r="E107" s="136"/>
      <c r="F107" s="136"/>
      <c r="G107" s="145"/>
      <c r="H107" s="64">
        <f t="shared" si="6"/>
        <v>3123</v>
      </c>
      <c r="I107" s="136">
        <v>3123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13950</v>
      </c>
      <c r="D108" s="136">
        <f>SUM(D109:D113)</f>
        <v>9530</v>
      </c>
      <c r="E108" s="136">
        <f>SUM(E109:E113)</f>
        <v>0</v>
      </c>
      <c r="F108" s="136">
        <f>SUM(F109:F113)</f>
        <v>4420</v>
      </c>
      <c r="G108" s="137">
        <f>SUM(G109:G113)</f>
        <v>0</v>
      </c>
      <c r="H108" s="64">
        <f t="shared" ref="H108:H175" si="9">SUM(I108:L108)</f>
        <v>12950</v>
      </c>
      <c r="I108" s="136">
        <f>SUM(I109:I113)</f>
        <v>9530</v>
      </c>
      <c r="J108" s="136">
        <f>SUM(J109:J113)</f>
        <v>0</v>
      </c>
      <c r="K108" s="136">
        <f>SUM(K109:K113)</f>
        <v>3420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1000</v>
      </c>
      <c r="D110" s="66"/>
      <c r="E110" s="66"/>
      <c r="F110" s="66">
        <v>1000</v>
      </c>
      <c r="G110" s="134"/>
      <c r="H110" s="64">
        <f t="shared" si="9"/>
        <v>0</v>
      </c>
      <c r="I110" s="66"/>
      <c r="J110" s="66"/>
      <c r="K110" s="66"/>
      <c r="L110" s="134"/>
    </row>
    <row r="111" spans="1:12" x14ac:dyDescent="0.25">
      <c r="A111" s="39">
        <v>2263</v>
      </c>
      <c r="B111" s="63" t="s">
        <v>121</v>
      </c>
      <c r="C111" s="64">
        <f t="shared" si="5"/>
        <v>9400</v>
      </c>
      <c r="D111" s="66">
        <v>9400</v>
      </c>
      <c r="E111" s="66"/>
      <c r="F111" s="66"/>
      <c r="G111" s="134"/>
      <c r="H111" s="64">
        <f t="shared" si="9"/>
        <v>9400</v>
      </c>
      <c r="I111" s="66">
        <v>9400</v>
      </c>
      <c r="J111" s="66"/>
      <c r="K111" s="66"/>
      <c r="L111" s="134"/>
    </row>
    <row r="112" spans="1:12" ht="24" x14ac:dyDescent="0.25">
      <c r="A112" s="39">
        <v>2264</v>
      </c>
      <c r="B112" s="63" t="s">
        <v>122</v>
      </c>
      <c r="C112" s="64">
        <f t="shared" si="5"/>
        <v>3420</v>
      </c>
      <c r="D112" s="66"/>
      <c r="E112" s="66"/>
      <c r="F112" s="66">
        <v>3420</v>
      </c>
      <c r="G112" s="134"/>
      <c r="H112" s="64">
        <f t="shared" si="9"/>
        <v>3420</v>
      </c>
      <c r="I112" s="66"/>
      <c r="J112" s="66"/>
      <c r="K112" s="66">
        <v>3420</v>
      </c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130</v>
      </c>
      <c r="D113" s="66">
        <v>130</v>
      </c>
      <c r="E113" s="66"/>
      <c r="F113" s="66"/>
      <c r="G113" s="134"/>
      <c r="H113" s="64">
        <f t="shared" si="9"/>
        <v>130</v>
      </c>
      <c r="I113" s="66">
        <v>130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15909</v>
      </c>
      <c r="I114" s="136">
        <f>SUM(I115:I118)</f>
        <v>7537</v>
      </c>
      <c r="J114" s="136">
        <f>SUM(J115:J118)</f>
        <v>8372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15909</v>
      </c>
      <c r="I117" s="66">
        <v>7537</v>
      </c>
      <c r="J117" s="66">
        <v>8372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39779</v>
      </c>
      <c r="D120" s="149">
        <f>SUM(D121,D126,D130,D131,D134,D138,D146,D147,D150)</f>
        <v>37404</v>
      </c>
      <c r="E120" s="149">
        <f>SUM(E121,E126,E130,E131,E134,E138,E146,E147,E150)</f>
        <v>0</v>
      </c>
      <c r="F120" s="149">
        <f>SUM(F121,F126,F130,F131,F134,F138,F146,F147,F150)</f>
        <v>2375</v>
      </c>
      <c r="G120" s="150">
        <f>SUM(G121,G126,G130,G131,G134,G138,G146,G147,G150)</f>
        <v>0</v>
      </c>
      <c r="H120" s="76">
        <f t="shared" si="9"/>
        <v>44238</v>
      </c>
      <c r="I120" s="149">
        <f>SUM(I121,I126,I130,I131,I134,I138,I146,I147,I150)</f>
        <v>33638</v>
      </c>
      <c r="J120" s="149">
        <f>SUM(J121,J126,J130,J131,J134,J138,J146,J147,J150)</f>
        <v>8225</v>
      </c>
      <c r="K120" s="149">
        <f>SUM(K121,K126,K130,K131,K134,K138,K146,K147,K150)</f>
        <v>2375</v>
      </c>
      <c r="L120" s="150">
        <f>SUM(L121,L126,L130,L131,L134,L138,L146,L147,L150)</f>
        <v>0</v>
      </c>
    </row>
    <row r="121" spans="1:12" ht="24" x14ac:dyDescent="0.25">
      <c r="A121" s="244">
        <v>2310</v>
      </c>
      <c r="B121" s="58" t="s">
        <v>131</v>
      </c>
      <c r="C121" s="59">
        <f t="shared" si="10"/>
        <v>15542</v>
      </c>
      <c r="D121" s="142">
        <f>SUM(D122:D125)</f>
        <v>15542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11776</v>
      </c>
      <c r="I121" s="142">
        <f t="shared" si="11"/>
        <v>11776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7532</v>
      </c>
      <c r="D122" s="66">
        <v>7532</v>
      </c>
      <c r="E122" s="66"/>
      <c r="F122" s="66"/>
      <c r="G122" s="134"/>
      <c r="H122" s="64">
        <f t="shared" si="9"/>
        <v>3766</v>
      </c>
      <c r="I122" s="66">
        <v>3766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8010</v>
      </c>
      <c r="D123" s="66">
        <v>8010</v>
      </c>
      <c r="E123" s="66"/>
      <c r="F123" s="66"/>
      <c r="G123" s="134"/>
      <c r="H123" s="64">
        <f t="shared" si="9"/>
        <v>8010</v>
      </c>
      <c r="I123" s="66">
        <v>8010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646</v>
      </c>
      <c r="D126" s="136">
        <f>SUM(D127:D129)</f>
        <v>271</v>
      </c>
      <c r="E126" s="136">
        <f>SUM(E127:E129)</f>
        <v>0</v>
      </c>
      <c r="F126" s="136">
        <f>SUM(F127:F129)</f>
        <v>375</v>
      </c>
      <c r="G126" s="137">
        <f>SUM(G127:G129)</f>
        <v>0</v>
      </c>
      <c r="H126" s="64">
        <f t="shared" si="9"/>
        <v>646</v>
      </c>
      <c r="I126" s="136">
        <f>SUM(I127:I129)</f>
        <v>271</v>
      </c>
      <c r="J126" s="136">
        <f>SUM(J127:J129)</f>
        <v>0</v>
      </c>
      <c r="K126" s="136">
        <f>SUM(K127:K129)</f>
        <v>375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646</v>
      </c>
      <c r="D128" s="66">
        <v>271</v>
      </c>
      <c r="E128" s="66"/>
      <c r="F128" s="66">
        <v>375</v>
      </c>
      <c r="G128" s="134"/>
      <c r="H128" s="64">
        <f t="shared" si="9"/>
        <v>646</v>
      </c>
      <c r="I128" s="66">
        <v>271</v>
      </c>
      <c r="J128" s="66"/>
      <c r="K128" s="66">
        <v>375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312</v>
      </c>
      <c r="D131" s="136">
        <f>SUM(D132:D133)</f>
        <v>312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312</v>
      </c>
      <c r="I131" s="136">
        <f>SUM(I132:I133)</f>
        <v>312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312</v>
      </c>
      <c r="D132" s="66">
        <v>312</v>
      </c>
      <c r="E132" s="66"/>
      <c r="F132" s="66"/>
      <c r="G132" s="134"/>
      <c r="H132" s="64">
        <f t="shared" si="9"/>
        <v>312</v>
      </c>
      <c r="I132" s="66">
        <v>312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7.25" customHeight="1" x14ac:dyDescent="0.25">
      <c r="A134" s="130">
        <v>2350</v>
      </c>
      <c r="B134" s="99" t="s">
        <v>144</v>
      </c>
      <c r="C134" s="103">
        <f t="shared" si="10"/>
        <v>8279</v>
      </c>
      <c r="D134" s="131">
        <f>SUM(D135:D137)</f>
        <v>6279</v>
      </c>
      <c r="E134" s="131">
        <f>SUM(E135:E137)</f>
        <v>0</v>
      </c>
      <c r="F134" s="131">
        <f>SUM(F135:F137)</f>
        <v>2000</v>
      </c>
      <c r="G134" s="132">
        <f>SUM(G135:G137)</f>
        <v>0</v>
      </c>
      <c r="H134" s="103">
        <f t="shared" si="9"/>
        <v>8279</v>
      </c>
      <c r="I134" s="131">
        <f>SUM(I135:I137)</f>
        <v>6279</v>
      </c>
      <c r="J134" s="131">
        <f>SUM(J135:J137)</f>
        <v>0</v>
      </c>
      <c r="K134" s="131">
        <f>SUM(K135:K137)</f>
        <v>2000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1547</v>
      </c>
      <c r="D135" s="61">
        <v>1547</v>
      </c>
      <c r="E135" s="61"/>
      <c r="F135" s="61"/>
      <c r="G135" s="133"/>
      <c r="H135" s="59">
        <f t="shared" si="9"/>
        <v>1547</v>
      </c>
      <c r="I135" s="61">
        <v>1547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6732</v>
      </c>
      <c r="D136" s="66">
        <f>3171+300+1261</f>
        <v>4732</v>
      </c>
      <c r="E136" s="66"/>
      <c r="F136" s="66">
        <v>2000</v>
      </c>
      <c r="G136" s="134"/>
      <c r="H136" s="64">
        <f t="shared" si="9"/>
        <v>6732</v>
      </c>
      <c r="I136" s="66">
        <f>3171+300+1261</f>
        <v>4732</v>
      </c>
      <c r="J136" s="66"/>
      <c r="K136" s="66">
        <f>1700+300</f>
        <v>2000</v>
      </c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>
        <f>1261-1261</f>
        <v>0</v>
      </c>
      <c r="E137" s="66"/>
      <c r="F137" s="66">
        <f>300-300</f>
        <v>0</v>
      </c>
      <c r="G137" s="134"/>
      <c r="H137" s="64">
        <f t="shared" si="9"/>
        <v>0</v>
      </c>
      <c r="I137" s="66">
        <f>1261-1261</f>
        <v>0</v>
      </c>
      <c r="J137" s="66"/>
      <c r="K137" s="66">
        <f>300-300</f>
        <v>0</v>
      </c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15000</v>
      </c>
      <c r="D146" s="138">
        <v>15000</v>
      </c>
      <c r="E146" s="138"/>
      <c r="F146" s="138"/>
      <c r="G146" s="139"/>
      <c r="H146" s="103">
        <f t="shared" si="9"/>
        <v>23225</v>
      </c>
      <c r="I146" s="138">
        <v>15000</v>
      </c>
      <c r="J146" s="138">
        <v>8225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33"/>
    </row>
    <row r="152" spans="1:12" ht="24" x14ac:dyDescent="0.25">
      <c r="A152" s="50">
        <v>2500</v>
      </c>
      <c r="B152" s="127" t="s">
        <v>162</v>
      </c>
      <c r="C152" s="51">
        <f t="shared" si="10"/>
        <v>237</v>
      </c>
      <c r="D152" s="56">
        <f>SUM(D153,D159)</f>
        <v>237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237</v>
      </c>
      <c r="I152" s="56">
        <f>SUM(I153,I159)</f>
        <v>237</v>
      </c>
      <c r="J152" s="56">
        <f t="shared" ref="J152:L152" si="13">SUM(J153,J159)</f>
        <v>0</v>
      </c>
      <c r="K152" s="56">
        <f t="shared" si="13"/>
        <v>0</v>
      </c>
      <c r="L152" s="144">
        <f t="shared" si="13"/>
        <v>0</v>
      </c>
    </row>
    <row r="153" spans="1:12" ht="27.75" customHeight="1" x14ac:dyDescent="0.25">
      <c r="A153" s="244">
        <v>2510</v>
      </c>
      <c r="B153" s="58" t="s">
        <v>163</v>
      </c>
      <c r="C153" s="59">
        <f t="shared" si="10"/>
        <v>237</v>
      </c>
      <c r="D153" s="142">
        <f>SUM(D154:D158)</f>
        <v>237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237</v>
      </c>
      <c r="I153" s="142">
        <f>SUM(I154:I158)</f>
        <v>237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x14ac:dyDescent="0.25">
      <c r="A155" s="39">
        <v>2513</v>
      </c>
      <c r="B155" s="63" t="s">
        <v>165</v>
      </c>
      <c r="C155" s="64">
        <f t="shared" si="10"/>
        <v>237</v>
      </c>
      <c r="D155" s="66">
        <v>237</v>
      </c>
      <c r="E155" s="66"/>
      <c r="F155" s="66"/>
      <c r="G155" s="134"/>
      <c r="H155" s="64">
        <f t="shared" si="9"/>
        <v>237</v>
      </c>
      <c r="I155" s="66">
        <v>237</v>
      </c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244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244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244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244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22400</v>
      </c>
      <c r="D181" s="121">
        <f>SUM(D182,D211,D252,D265)</f>
        <v>20400</v>
      </c>
      <c r="E181" s="121">
        <f t="shared" ref="E181:G181" si="26">SUM(E182,E211,E252,E265)</f>
        <v>0</v>
      </c>
      <c r="F181" s="121">
        <f t="shared" si="26"/>
        <v>2000</v>
      </c>
      <c r="G181" s="121">
        <f t="shared" si="26"/>
        <v>0</v>
      </c>
      <c r="H181" s="120">
        <f>SUM(I181:L181)</f>
        <v>24060</v>
      </c>
      <c r="I181" s="121">
        <f t="shared" ref="I181:L181" si="27">SUM(I182,I211,I252,I265)</f>
        <v>18560</v>
      </c>
      <c r="J181" s="121">
        <f t="shared" si="27"/>
        <v>3500</v>
      </c>
      <c r="K181" s="121">
        <f t="shared" si="27"/>
        <v>2000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22400</v>
      </c>
      <c r="D182" s="125">
        <f>D183+D187</f>
        <v>20400</v>
      </c>
      <c r="E182" s="125">
        <f>E183+E187</f>
        <v>0</v>
      </c>
      <c r="F182" s="125">
        <f>F183+F187</f>
        <v>2000</v>
      </c>
      <c r="G182" s="125">
        <f>G183+G187</f>
        <v>0</v>
      </c>
      <c r="H182" s="124">
        <f t="shared" si="25"/>
        <v>24060</v>
      </c>
      <c r="I182" s="125">
        <f>I183+I187</f>
        <v>18560</v>
      </c>
      <c r="J182" s="125">
        <f>J183+J187</f>
        <v>3500</v>
      </c>
      <c r="K182" s="125">
        <f>K183+K187</f>
        <v>2000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244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22400</v>
      </c>
      <c r="D187" s="56">
        <f>D188+D198+D199+D206+D207+D208+D210</f>
        <v>20400</v>
      </c>
      <c r="E187" s="56">
        <f>E188+E198+E199+E206+E207+E208+E210</f>
        <v>0</v>
      </c>
      <c r="F187" s="56">
        <f>F188+F198+F199+F206+F207+F208+F210</f>
        <v>2000</v>
      </c>
      <c r="G187" s="140">
        <f>G188+G198+G199+G206+G207+G208+G210</f>
        <v>0</v>
      </c>
      <c r="H187" s="51">
        <f t="shared" si="25"/>
        <v>24060</v>
      </c>
      <c r="I187" s="56">
        <f>I188+I198+I199+I206+I207+I208+I210</f>
        <v>18560</v>
      </c>
      <c r="J187" s="56">
        <f>J188+J198+J199+J206+J207+J208+J210</f>
        <v>3500</v>
      </c>
      <c r="K187" s="56">
        <f>K188+K198+K199+K206+K207+K208+K210</f>
        <v>2000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22400</v>
      </c>
      <c r="D199" s="136">
        <f>SUM(D200:D205)</f>
        <v>20400</v>
      </c>
      <c r="E199" s="136">
        <f>SUM(E200:E205)</f>
        <v>0</v>
      </c>
      <c r="F199" s="136">
        <f>SUM(F200:F205)</f>
        <v>2000</v>
      </c>
      <c r="G199" s="137">
        <f>SUM(G200:G205)</f>
        <v>0</v>
      </c>
      <c r="H199" s="64">
        <f t="shared" si="25"/>
        <v>24060</v>
      </c>
      <c r="I199" s="136">
        <f>SUM(I200:I205)</f>
        <v>18560</v>
      </c>
      <c r="J199" s="136">
        <f>SUM(J200:J205)</f>
        <v>3500</v>
      </c>
      <c r="K199" s="136">
        <f>SUM(K200:K205)</f>
        <v>2000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6000</v>
      </c>
      <c r="D201" s="66">
        <v>6000</v>
      </c>
      <c r="E201" s="66"/>
      <c r="F201" s="66"/>
      <c r="G201" s="134"/>
      <c r="H201" s="64">
        <f t="shared" si="25"/>
        <v>9500</v>
      </c>
      <c r="I201" s="66">
        <v>6000</v>
      </c>
      <c r="J201" s="66">
        <v>3500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11600</v>
      </c>
      <c r="D204" s="66">
        <v>11600</v>
      </c>
      <c r="E204" s="66"/>
      <c r="F204" s="66"/>
      <c r="G204" s="134"/>
      <c r="H204" s="64">
        <f t="shared" si="25"/>
        <v>12560</v>
      </c>
      <c r="I204" s="66">
        <v>12560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4800</v>
      </c>
      <c r="D205" s="66">
        <v>2800</v>
      </c>
      <c r="E205" s="66"/>
      <c r="F205" s="66">
        <v>2000</v>
      </c>
      <c r="G205" s="134"/>
      <c r="H205" s="64">
        <f t="shared" si="25"/>
        <v>2000</v>
      </c>
      <c r="I205" s="66"/>
      <c r="J205" s="66"/>
      <c r="K205" s="66">
        <v>2000</v>
      </c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244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244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244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244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244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722602</v>
      </c>
      <c r="D272" s="206">
        <f>SUM(D269,D252,D211,D182,D174,D160,D75,D53,)</f>
        <v>698839</v>
      </c>
      <c r="E272" s="206">
        <f t="shared" ref="E272:L272" si="55">SUM(E269,E252,E211,E182,E174,E160,E75,E53)</f>
        <v>0</v>
      </c>
      <c r="F272" s="206">
        <f t="shared" si="55"/>
        <v>23763</v>
      </c>
      <c r="G272" s="207">
        <f t="shared" si="55"/>
        <v>0</v>
      </c>
      <c r="H272" s="208">
        <f t="shared" si="55"/>
        <v>1477910</v>
      </c>
      <c r="I272" s="206">
        <f t="shared" si="55"/>
        <v>655814</v>
      </c>
      <c r="J272" s="206">
        <f t="shared" si="55"/>
        <v>798333</v>
      </c>
      <c r="K272" s="206">
        <f t="shared" si="55"/>
        <v>23763</v>
      </c>
      <c r="L272" s="207">
        <f t="shared" si="55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-6328</v>
      </c>
      <c r="D273" s="210">
        <f>SUM(D24,D25,D41)-D51</f>
        <v>0</v>
      </c>
      <c r="E273" s="210">
        <f>SUM(E24,E25,E41)-E51</f>
        <v>0</v>
      </c>
      <c r="F273" s="210">
        <f>(F26+F43)-F51</f>
        <v>-6328</v>
      </c>
      <c r="G273" s="211">
        <f>G45-G51</f>
        <v>0</v>
      </c>
      <c r="H273" s="209">
        <f>SUM(I273:L273)</f>
        <v>-6328</v>
      </c>
      <c r="I273" s="210">
        <f>SUM(I24,I25,I41)-I51</f>
        <v>0</v>
      </c>
      <c r="J273" s="210">
        <f>SUM(J24,J25,J41)-J51</f>
        <v>0</v>
      </c>
      <c r="K273" s="210">
        <f>(K26+K43)-K51</f>
        <v>-6328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6">SUM(C275,C276)-C283+C284</f>
        <v>6328</v>
      </c>
      <c r="D274" s="213">
        <f t="shared" si="56"/>
        <v>0</v>
      </c>
      <c r="E274" s="213">
        <f t="shared" si="56"/>
        <v>0</v>
      </c>
      <c r="F274" s="213">
        <f t="shared" si="56"/>
        <v>6328</v>
      </c>
      <c r="G274" s="214">
        <f t="shared" si="56"/>
        <v>0</v>
      </c>
      <c r="H274" s="215">
        <f t="shared" si="56"/>
        <v>6328</v>
      </c>
      <c r="I274" s="213">
        <f t="shared" si="56"/>
        <v>0</v>
      </c>
      <c r="J274" s="213">
        <f t="shared" si="56"/>
        <v>0</v>
      </c>
      <c r="K274" s="213">
        <f t="shared" si="56"/>
        <v>6328</v>
      </c>
      <c r="L274" s="216">
        <f t="shared" si="56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7">C21-C269</f>
        <v>6328</v>
      </c>
      <c r="D275" s="112">
        <f t="shared" si="57"/>
        <v>0</v>
      </c>
      <c r="E275" s="112">
        <f t="shared" si="57"/>
        <v>0</v>
      </c>
      <c r="F275" s="112">
        <f t="shared" si="57"/>
        <v>6328</v>
      </c>
      <c r="G275" s="113">
        <f t="shared" si="57"/>
        <v>0</v>
      </c>
      <c r="H275" s="218">
        <f t="shared" si="57"/>
        <v>6328</v>
      </c>
      <c r="I275" s="112">
        <f t="shared" si="57"/>
        <v>0</v>
      </c>
      <c r="J275" s="112">
        <f t="shared" si="57"/>
        <v>0</v>
      </c>
      <c r="K275" s="112">
        <f t="shared" si="57"/>
        <v>6328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cdqu65/hiRVG2H8TMdp7SIz9h01jULHVYpN71YaasL9+TA09RcpREzruBcAo9Y/E+ftdqYe7GIY80uovyIPVSg==" saltValue="lHX8KI01/Rwu9lpb6f+sLg==" spinCount="100000" sheet="1" objects="1" scenarios="1"/>
  <autoFilter ref="A18:L284">
    <filterColumn colId="7">
      <filters>
        <filter val="1 000"/>
        <filter val="1 152"/>
        <filter val="1 271 335"/>
        <filter val="1 453 850"/>
        <filter val="1 454 147"/>
        <filter val="1 477 910"/>
        <filter val="1 547"/>
        <filter val="11 630"/>
        <filter val="11 776"/>
        <filter val="12 560"/>
        <filter val="12 950"/>
        <filter val="130"/>
        <filter val="137 985"/>
        <filter val="15 909"/>
        <filter val="17 395"/>
        <filter val="182 515"/>
        <filter val="2 000"/>
        <filter val="2 050"/>
        <filter val="2 055"/>
        <filter val="2 308"/>
        <filter val="2 536"/>
        <filter val="2 940"/>
        <filter val="22 838"/>
        <filter val="23 225"/>
        <filter val="237"/>
        <filter val="24 060"/>
        <filter val="241 925"/>
        <filter val="3 123"/>
        <filter val="3 420"/>
        <filter val="3 536"/>
        <filter val="3 766"/>
        <filter val="312"/>
        <filter val="313 490"/>
        <filter val="33 246"/>
        <filter val="37 047"/>
        <filter val="4 038"/>
        <filter val="4 275"/>
        <filter val="40"/>
        <filter val="44 238"/>
        <filter val="46 419"/>
        <filter val="5 076"/>
        <filter val="50 242"/>
        <filter val="55"/>
        <filter val="6 328"/>
        <filter val="-6 328"/>
        <filter val="6 732"/>
        <filter val="6 978"/>
        <filter val="646"/>
        <filter val="71 565"/>
        <filter val="8 010"/>
        <filter val="8 270"/>
        <filter val="8 279"/>
        <filter val="8 337"/>
        <filter val="8 794"/>
        <filter val="9 125"/>
        <filter val="9 400"/>
        <filter val="9 500"/>
        <filter val="9 954"/>
        <filter val="916 523"/>
        <filter val="94 337"/>
        <filter val="957 845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138" sqref="O138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618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323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324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325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326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327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119612</v>
      </c>
      <c r="D20" s="26">
        <f>SUM(D21,D24,D25,D41,D43)</f>
        <v>119612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194278</v>
      </c>
      <c r="I20" s="26">
        <f>SUM(I21,I24,I25,I41,I43)</f>
        <v>165424</v>
      </c>
      <c r="J20" s="26">
        <f>SUM(J21,J24,J43)</f>
        <v>28854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119612</v>
      </c>
      <c r="D24" s="46">
        <v>119612</v>
      </c>
      <c r="E24" s="46"/>
      <c r="F24" s="47" t="s">
        <v>37</v>
      </c>
      <c r="G24" s="48" t="s">
        <v>37</v>
      </c>
      <c r="H24" s="45">
        <f t="shared" si="1"/>
        <v>194278</v>
      </c>
      <c r="I24" s="46">
        <f>I51</f>
        <v>165424</v>
      </c>
      <c r="J24" s="46">
        <f>J51</f>
        <v>28854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89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119612</v>
      </c>
      <c r="D50" s="112">
        <f>SUM(D51,D269)</f>
        <v>119612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194278</v>
      </c>
      <c r="I50" s="112">
        <f>SUM(I51,I269)</f>
        <v>165424</v>
      </c>
      <c r="J50" s="112">
        <f>SUM(J51,J269)</f>
        <v>28854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119612</v>
      </c>
      <c r="D51" s="117">
        <f>SUM(D52,D181)</f>
        <v>119612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194278</v>
      </c>
      <c r="I51" s="117">
        <f>SUM(I52,I181)</f>
        <v>165424</v>
      </c>
      <c r="J51" s="117">
        <f>SUM(J52,J181)</f>
        <v>28854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119612</v>
      </c>
      <c r="D52" s="121">
        <f>SUM(D53,D75,D160,D174)</f>
        <v>119612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194278</v>
      </c>
      <c r="I52" s="121">
        <f>SUM(I53,I75,I160,I174)</f>
        <v>165424</v>
      </c>
      <c r="J52" s="121">
        <f>SUM(J53,J75,J160,J174)</f>
        <v>28854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119612</v>
      </c>
      <c r="D75" s="125">
        <f>SUM(D76,D83,D120,D151,D152)</f>
        <v>119612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194278</v>
      </c>
      <c r="I75" s="125">
        <f t="shared" ref="I75:L75" si="8">SUM(I76,I83,I120,I151,I152)</f>
        <v>165424</v>
      </c>
      <c r="J75" s="125">
        <f t="shared" si="8"/>
        <v>28854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119612</v>
      </c>
      <c r="D120" s="149">
        <f>SUM(D121,D126,D130,D131,D134,D138,D146,D147,D150)</f>
        <v>119612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194278</v>
      </c>
      <c r="I120" s="149">
        <f>SUM(I121,I126,I130,I131,I134,I138,I146,I147,I150)</f>
        <v>165424</v>
      </c>
      <c r="J120" s="149">
        <f>SUM(J121,J126,J130,J131,J134,J138,J146,J147,J150)</f>
        <v>28854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9" customHeight="1" x14ac:dyDescent="0.25">
      <c r="A138" s="135">
        <v>2360</v>
      </c>
      <c r="B138" s="63" t="s">
        <v>148</v>
      </c>
      <c r="C138" s="64">
        <f t="shared" si="10"/>
        <v>119612</v>
      </c>
      <c r="D138" s="136">
        <f>SUM(D139:D145)</f>
        <v>119612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194278</v>
      </c>
      <c r="I138" s="136">
        <f>SUM(I139:I145)</f>
        <v>165424</v>
      </c>
      <c r="J138" s="136">
        <f>SUM(J139:J145)</f>
        <v>28854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119612</v>
      </c>
      <c r="D141" s="66">
        <v>119612</v>
      </c>
      <c r="E141" s="66"/>
      <c r="F141" s="66"/>
      <c r="G141" s="134"/>
      <c r="H141" s="64">
        <f t="shared" si="9"/>
        <v>194278</v>
      </c>
      <c r="I141" s="66">
        <v>165424</v>
      </c>
      <c r="J141" s="66">
        <v>28854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39">
        <v>6500</v>
      </c>
      <c r="B250" s="63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119612</v>
      </c>
      <c r="D272" s="206">
        <f>SUM(D269,D252,D211,D182,D174,D160,D75,D53,)</f>
        <v>119612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194278</v>
      </c>
      <c r="I272" s="206">
        <f t="shared" si="57"/>
        <v>165424</v>
      </c>
      <c r="J272" s="206">
        <f t="shared" si="57"/>
        <v>28854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YqarcRSlnyiXBoENh1N4eVVPJ+Mmimz4WOtyTVvD6uBJ038QLWjqRfa9fbOsHiFwlwoSazeisyy7aDvehP585w==" saltValue="6QsCUuBe6znnBaFRLut2+g==" spinCount="100000" sheet="1" objects="1" scenarios="1"/>
  <autoFilter ref="A18:L284">
    <filterColumn colId="7">
      <filters>
        <filter val="194 27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B150" sqref="B150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329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330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331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332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38" t="s">
        <v>333</v>
      </c>
      <c r="D9" s="338"/>
      <c r="E9" s="338"/>
      <c r="F9" s="338"/>
      <c r="G9" s="338"/>
      <c r="H9" s="338"/>
      <c r="I9" s="338"/>
      <c r="J9" s="338"/>
      <c r="K9" s="338"/>
      <c r="L9" s="339"/>
    </row>
    <row r="10" spans="1:12" ht="12.75" customHeight="1" x14ac:dyDescent="0.25">
      <c r="A10" s="4"/>
      <c r="B10" s="5" t="s">
        <v>15</v>
      </c>
      <c r="C10" s="338" t="s">
        <v>334</v>
      </c>
      <c r="D10" s="338"/>
      <c r="E10" s="338"/>
      <c r="F10" s="338"/>
      <c r="G10" s="338"/>
      <c r="H10" s="338"/>
      <c r="I10" s="338"/>
      <c r="J10" s="338"/>
      <c r="K10" s="338"/>
      <c r="L10" s="339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38" t="s">
        <v>335</v>
      </c>
      <c r="D12" s="338"/>
      <c r="E12" s="338"/>
      <c r="F12" s="338"/>
      <c r="G12" s="338"/>
      <c r="H12" s="338"/>
      <c r="I12" s="338"/>
      <c r="J12" s="338"/>
      <c r="K12" s="338"/>
      <c r="L12" s="339"/>
    </row>
    <row r="13" spans="1:12" ht="12.75" customHeight="1" x14ac:dyDescent="0.25">
      <c r="A13" s="4"/>
      <c r="B13" s="5" t="s">
        <v>20</v>
      </c>
      <c r="C13" s="338"/>
      <c r="D13" s="338"/>
      <c r="E13" s="338"/>
      <c r="F13" s="338"/>
      <c r="G13" s="338"/>
      <c r="H13" s="338"/>
      <c r="I13" s="338"/>
      <c r="J13" s="338"/>
      <c r="K13" s="338"/>
      <c r="L13" s="339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340122</v>
      </c>
      <c r="D20" s="26">
        <f>SUM(D21,D24,D25,D41,D43)</f>
        <v>306382</v>
      </c>
      <c r="E20" s="26">
        <f>SUM(E21,E24,E43)</f>
        <v>0</v>
      </c>
      <c r="F20" s="26">
        <f>SUM(F21,F26,F43)</f>
        <v>33740</v>
      </c>
      <c r="G20" s="27">
        <f>SUM(G21,G45)</f>
        <v>0</v>
      </c>
      <c r="H20" s="25">
        <f>SUM(I20:L20)</f>
        <v>465232</v>
      </c>
      <c r="I20" s="26">
        <f>SUM(I21,I24,I25,I41,I43)</f>
        <v>285856</v>
      </c>
      <c r="J20" s="26">
        <f>SUM(J21,J24,J43)</f>
        <v>145636</v>
      </c>
      <c r="K20" s="26">
        <f>SUM(K21,K26,K43)</f>
        <v>33740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306382</v>
      </c>
      <c r="D24" s="46">
        <v>306382</v>
      </c>
      <c r="E24" s="46"/>
      <c r="F24" s="47" t="s">
        <v>37</v>
      </c>
      <c r="G24" s="48" t="s">
        <v>37</v>
      </c>
      <c r="H24" s="45">
        <f t="shared" si="1"/>
        <v>431492</v>
      </c>
      <c r="I24" s="46">
        <f>I51</f>
        <v>285856</v>
      </c>
      <c r="J24" s="46">
        <f>J51</f>
        <v>145636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33740</v>
      </c>
      <c r="D26" s="53" t="s">
        <v>37</v>
      </c>
      <c r="E26" s="53" t="s">
        <v>37</v>
      </c>
      <c r="F26" s="56">
        <f>SUM(F27,F31,F33,F36)</f>
        <v>33740</v>
      </c>
      <c r="G26" s="54" t="s">
        <v>37</v>
      </c>
      <c r="H26" s="51">
        <f>SUM(I26:L26)</f>
        <v>33740</v>
      </c>
      <c r="I26" s="53" t="s">
        <v>37</v>
      </c>
      <c r="J26" s="53" t="s">
        <v>37</v>
      </c>
      <c r="K26" s="56">
        <f>SUM(K27,K31,K33,K36)</f>
        <v>33740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503</v>
      </c>
      <c r="D33" s="53" t="s">
        <v>37</v>
      </c>
      <c r="E33" s="53" t="s">
        <v>37</v>
      </c>
      <c r="F33" s="56">
        <f>SUM(F34:F35)</f>
        <v>503</v>
      </c>
      <c r="G33" s="54" t="s">
        <v>37</v>
      </c>
      <c r="H33" s="51">
        <f t="shared" si="1"/>
        <v>503</v>
      </c>
      <c r="I33" s="53" t="s">
        <v>37</v>
      </c>
      <c r="J33" s="53" t="s">
        <v>37</v>
      </c>
      <c r="K33" s="56">
        <f>SUM(K34:K35)</f>
        <v>503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503</v>
      </c>
      <c r="D34" s="60" t="s">
        <v>37</v>
      </c>
      <c r="E34" s="60" t="s">
        <v>37</v>
      </c>
      <c r="F34" s="61">
        <v>503</v>
      </c>
      <c r="G34" s="62" t="s">
        <v>37</v>
      </c>
      <c r="H34" s="59">
        <f t="shared" si="1"/>
        <v>503</v>
      </c>
      <c r="I34" s="60" t="s">
        <v>37</v>
      </c>
      <c r="J34" s="60" t="s">
        <v>37</v>
      </c>
      <c r="K34" s="61">
        <v>503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33237</v>
      </c>
      <c r="D36" s="53" t="s">
        <v>37</v>
      </c>
      <c r="E36" s="53" t="s">
        <v>37</v>
      </c>
      <c r="F36" s="56">
        <f>SUM(F37:F40)</f>
        <v>33237</v>
      </c>
      <c r="G36" s="54" t="s">
        <v>37</v>
      </c>
      <c r="H36" s="51">
        <f t="shared" si="1"/>
        <v>33237</v>
      </c>
      <c r="I36" s="53" t="s">
        <v>37</v>
      </c>
      <c r="J36" s="53" t="s">
        <v>37</v>
      </c>
      <c r="K36" s="56">
        <f>SUM(K37:K40)</f>
        <v>33237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33237</v>
      </c>
      <c r="D40" s="77" t="s">
        <v>37</v>
      </c>
      <c r="E40" s="77" t="s">
        <v>37</v>
      </c>
      <c r="F40" s="78">
        <v>33237</v>
      </c>
      <c r="G40" s="79" t="s">
        <v>37</v>
      </c>
      <c r="H40" s="76">
        <f t="shared" si="1"/>
        <v>33237</v>
      </c>
      <c r="I40" s="77" t="s">
        <v>37</v>
      </c>
      <c r="J40" s="77" t="s">
        <v>37</v>
      </c>
      <c r="K40" s="78">
        <v>33237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340122</v>
      </c>
      <c r="D50" s="112">
        <f>SUM(D51,D269)</f>
        <v>306382</v>
      </c>
      <c r="E50" s="112">
        <f>SUM(E51,E269)</f>
        <v>0</v>
      </c>
      <c r="F50" s="112">
        <f>SUM(F51,F269)</f>
        <v>33740</v>
      </c>
      <c r="G50" s="113">
        <f>SUM(G51,G269)</f>
        <v>0</v>
      </c>
      <c r="H50" s="111">
        <f t="shared" ref="H50:H107" si="6">SUM(I50:L50)</f>
        <v>465232</v>
      </c>
      <c r="I50" s="112">
        <f>SUM(I51,I269)</f>
        <v>285856</v>
      </c>
      <c r="J50" s="112">
        <f>SUM(J51,J269)</f>
        <v>145636</v>
      </c>
      <c r="K50" s="112">
        <f>SUM(K51,K269)</f>
        <v>33740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340122</v>
      </c>
      <c r="D51" s="117">
        <f>SUM(D52,D181)</f>
        <v>306382</v>
      </c>
      <c r="E51" s="117">
        <f>SUM(E52,E181)</f>
        <v>0</v>
      </c>
      <c r="F51" s="117">
        <f>SUM(F52,F181)</f>
        <v>33740</v>
      </c>
      <c r="G51" s="118">
        <f>SUM(G52,G181)</f>
        <v>0</v>
      </c>
      <c r="H51" s="116">
        <f t="shared" si="6"/>
        <v>465232</v>
      </c>
      <c r="I51" s="117">
        <f>SUM(I52,I181)</f>
        <v>285856</v>
      </c>
      <c r="J51" s="117">
        <f>SUM(J52,J181)</f>
        <v>145636</v>
      </c>
      <c r="K51" s="117">
        <f>SUM(K52,K181)</f>
        <v>33740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338423</v>
      </c>
      <c r="D52" s="121">
        <f>SUM(D53,D75,D160,D174)</f>
        <v>304683</v>
      </c>
      <c r="E52" s="121">
        <f>SUM(E53,E75,E160,E174)</f>
        <v>0</v>
      </c>
      <c r="F52" s="121">
        <f>SUM(F53,F75,F160,F174)</f>
        <v>33740</v>
      </c>
      <c r="G52" s="122">
        <f>SUM(G53,G75,G160,G174)</f>
        <v>0</v>
      </c>
      <c r="H52" s="120">
        <f t="shared" si="6"/>
        <v>460557</v>
      </c>
      <c r="I52" s="121">
        <f>SUM(I53,I75,I160,I174)</f>
        <v>282181</v>
      </c>
      <c r="J52" s="121">
        <f>SUM(J53,J75,J160,J174)</f>
        <v>144636</v>
      </c>
      <c r="K52" s="121">
        <f>SUM(K53,K75,K160,K174)</f>
        <v>33740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222918</v>
      </c>
      <c r="D53" s="125">
        <f>SUM(D54,D67)</f>
        <v>222918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349888</v>
      </c>
      <c r="I53" s="125">
        <f>SUM(I54,I67)</f>
        <v>208228</v>
      </c>
      <c r="J53" s="125">
        <f>SUM(J54,J67)</f>
        <v>141660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160912</v>
      </c>
      <c r="D54" s="56">
        <f>SUM(D55,D58,D66)</f>
        <v>160912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262144</v>
      </c>
      <c r="I54" s="56">
        <f>SUM(I55,I58,I66)</f>
        <v>149302</v>
      </c>
      <c r="J54" s="56">
        <f>SUM(J55,J58,J66)</f>
        <v>112842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135453</v>
      </c>
      <c r="D55" s="131">
        <f>SUM(D56:D57)</f>
        <v>135453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249798</v>
      </c>
      <c r="I55" s="131">
        <f>SUM(I56:I57)</f>
        <v>137546</v>
      </c>
      <c r="J55" s="131">
        <f>SUM(J56:J57)</f>
        <v>112252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135453</v>
      </c>
      <c r="D57" s="66">
        <v>135453</v>
      </c>
      <c r="E57" s="66"/>
      <c r="F57" s="66"/>
      <c r="G57" s="134"/>
      <c r="H57" s="64">
        <f t="shared" si="6"/>
        <v>249798</v>
      </c>
      <c r="I57" s="66">
        <v>137546</v>
      </c>
      <c r="J57" s="66">
        <v>112252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23739</v>
      </c>
      <c r="D58" s="136">
        <f>SUM(D59:D65)</f>
        <v>23739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10053</v>
      </c>
      <c r="I58" s="136">
        <f>SUM(I59:I65)</f>
        <v>9463</v>
      </c>
      <c r="J58" s="136">
        <f>SUM(J59:J65)</f>
        <v>590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4173</v>
      </c>
      <c r="D59" s="66">
        <v>4173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1095</v>
      </c>
      <c r="D60" s="66">
        <v>1095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1426</v>
      </c>
      <c r="D62" s="66">
        <v>1426</v>
      </c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2229</v>
      </c>
      <c r="D63" s="66">
        <v>2229</v>
      </c>
      <c r="E63" s="66"/>
      <c r="F63" s="66"/>
      <c r="G63" s="134"/>
      <c r="H63" s="64">
        <f t="shared" si="6"/>
        <v>2570</v>
      </c>
      <c r="I63" s="66">
        <v>2570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14816</v>
      </c>
      <c r="D64" s="66">
        <v>14816</v>
      </c>
      <c r="E64" s="66"/>
      <c r="F64" s="66"/>
      <c r="G64" s="134"/>
      <c r="H64" s="64">
        <f t="shared" si="6"/>
        <v>1699</v>
      </c>
      <c r="I64" s="66">
        <f>14052-12353</f>
        <v>1699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590</v>
      </c>
      <c r="I65" s="66"/>
      <c r="J65" s="66">
        <v>590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1720</v>
      </c>
      <c r="D66" s="138">
        <v>1720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62006</v>
      </c>
      <c r="D67" s="56">
        <f>SUM(D68:D69)</f>
        <v>62006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87744</v>
      </c>
      <c r="I67" s="56">
        <f>SUM(I68:I69)</f>
        <v>58926</v>
      </c>
      <c r="J67" s="56">
        <f>SUM(J68:J69)</f>
        <v>28818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41812</v>
      </c>
      <c r="D68" s="61">
        <v>41812</v>
      </c>
      <c r="E68" s="61"/>
      <c r="F68" s="61"/>
      <c r="G68" s="133"/>
      <c r="H68" s="59">
        <f t="shared" si="6"/>
        <v>66457</v>
      </c>
      <c r="I68" s="61">
        <f>41935-2976</f>
        <v>38959</v>
      </c>
      <c r="J68" s="61">
        <v>27498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20194</v>
      </c>
      <c r="D69" s="136">
        <f>SUM(D70:D74)</f>
        <v>20194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21287</v>
      </c>
      <c r="I69" s="136">
        <f>SUM(I70:I74)</f>
        <v>19967</v>
      </c>
      <c r="J69" s="136">
        <f>SUM(J70:J74)</f>
        <v>1320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12653</v>
      </c>
      <c r="D70" s="66">
        <v>12653</v>
      </c>
      <c r="E70" s="66"/>
      <c r="F70" s="66"/>
      <c r="G70" s="134"/>
      <c r="H70" s="64">
        <f t="shared" si="6"/>
        <v>13743</v>
      </c>
      <c r="I70" s="66">
        <v>12423</v>
      </c>
      <c r="J70" s="66">
        <v>1320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7041</v>
      </c>
      <c r="D73" s="66">
        <v>7041</v>
      </c>
      <c r="E73" s="66"/>
      <c r="F73" s="66"/>
      <c r="G73" s="134"/>
      <c r="H73" s="64">
        <f t="shared" si="6"/>
        <v>7044</v>
      </c>
      <c r="I73" s="66">
        <v>7044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115505</v>
      </c>
      <c r="D75" s="125">
        <f>SUM(D76,D83,D120,D151,D152)</f>
        <v>81765</v>
      </c>
      <c r="E75" s="125">
        <f t="shared" ref="E75:G75" si="7">SUM(E76,E83,E120,E151,E152)</f>
        <v>0</v>
      </c>
      <c r="F75" s="125">
        <f t="shared" si="7"/>
        <v>33740</v>
      </c>
      <c r="G75" s="126">
        <f t="shared" si="7"/>
        <v>0</v>
      </c>
      <c r="H75" s="124">
        <f t="shared" si="6"/>
        <v>110669</v>
      </c>
      <c r="I75" s="125">
        <f t="shared" ref="I75:L75" si="8">SUM(I76,I83,I120,I151,I152)</f>
        <v>73953</v>
      </c>
      <c r="J75" s="125">
        <f t="shared" si="8"/>
        <v>2976</v>
      </c>
      <c r="K75" s="125">
        <f t="shared" si="8"/>
        <v>33740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50</v>
      </c>
      <c r="D76" s="56">
        <f>SUM(D77,D80)</f>
        <v>50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50</v>
      </c>
      <c r="I76" s="56">
        <f>SUM(I77,I80)</f>
        <v>50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x14ac:dyDescent="0.25">
      <c r="A77" s="141">
        <v>2110</v>
      </c>
      <c r="B77" s="58" t="s">
        <v>89</v>
      </c>
      <c r="C77" s="59">
        <f t="shared" si="5"/>
        <v>50</v>
      </c>
      <c r="D77" s="142">
        <f>SUM(D78:D79)</f>
        <v>50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50</v>
      </c>
      <c r="I77" s="142">
        <f>SUM(I78:I79)</f>
        <v>50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x14ac:dyDescent="0.25">
      <c r="A79" s="39">
        <v>2112</v>
      </c>
      <c r="B79" s="63" t="s">
        <v>91</v>
      </c>
      <c r="C79" s="64">
        <f t="shared" si="5"/>
        <v>50</v>
      </c>
      <c r="D79" s="66">
        <v>50</v>
      </c>
      <c r="E79" s="66"/>
      <c r="F79" s="66"/>
      <c r="G79" s="134"/>
      <c r="H79" s="64">
        <f t="shared" si="6"/>
        <v>50</v>
      </c>
      <c r="I79" s="66">
        <v>50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101228</v>
      </c>
      <c r="D83" s="56">
        <f>SUM(D84,D85,D91,D99,D107,D108,D114,D119)</f>
        <v>67488</v>
      </c>
      <c r="E83" s="56">
        <f>SUM(E84,E85,E91,E99,E107,E108,E114,E119)</f>
        <v>0</v>
      </c>
      <c r="F83" s="56">
        <f>SUM(F84,F85,F91,F99,F107,F108,F114,F119)</f>
        <v>33740</v>
      </c>
      <c r="G83" s="140">
        <f>SUM(G84,G85,G91,G99,G107,G108,G114,G119)</f>
        <v>0</v>
      </c>
      <c r="H83" s="51">
        <f t="shared" si="6"/>
        <v>98392</v>
      </c>
      <c r="I83" s="56">
        <f>SUM(I84,I85,I91,I99,I107,I108,I114,I119)</f>
        <v>62930</v>
      </c>
      <c r="J83" s="56">
        <f>SUM(J84,J85,J91,J99,J107,J108,J114,J119)</f>
        <v>1722</v>
      </c>
      <c r="K83" s="56">
        <f>SUM(K84,K85,K91,K99,K107,K108,K114,K119)</f>
        <v>33740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1581</v>
      </c>
      <c r="D84" s="138">
        <v>1581</v>
      </c>
      <c r="E84" s="138"/>
      <c r="F84" s="138"/>
      <c r="G84" s="138"/>
      <c r="H84" s="103">
        <f>SUM(I84:L84)</f>
        <v>1581</v>
      </c>
      <c r="I84" s="138">
        <v>1581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63405</v>
      </c>
      <c r="D85" s="136">
        <f>SUM(D86:D90)</f>
        <v>31585</v>
      </c>
      <c r="E85" s="136">
        <f>SUM(E86:E90)</f>
        <v>0</v>
      </c>
      <c r="F85" s="136">
        <f>SUM(F86:F90)</f>
        <v>31820</v>
      </c>
      <c r="G85" s="137">
        <f>SUM(G86:G90)</f>
        <v>0</v>
      </c>
      <c r="H85" s="64">
        <f t="shared" si="6"/>
        <v>57260</v>
      </c>
      <c r="I85" s="136">
        <f>SUM(I86:I90)</f>
        <v>25440</v>
      </c>
      <c r="J85" s="136">
        <f>SUM(J86:J90)</f>
        <v>0</v>
      </c>
      <c r="K85" s="136">
        <f>SUM(K86:K90)</f>
        <v>31820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48853</v>
      </c>
      <c r="D86" s="66">
        <v>23365</v>
      </c>
      <c r="E86" s="66"/>
      <c r="F86" s="66">
        <v>25488</v>
      </c>
      <c r="G86" s="134"/>
      <c r="H86" s="64">
        <f t="shared" si="6"/>
        <v>42528</v>
      </c>
      <c r="I86" s="66">
        <v>17040</v>
      </c>
      <c r="J86" s="66"/>
      <c r="K86" s="66">
        <v>25488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2103</v>
      </c>
      <c r="D87" s="66">
        <v>1186</v>
      </c>
      <c r="E87" s="66"/>
      <c r="F87" s="66">
        <v>917</v>
      </c>
      <c r="G87" s="134"/>
      <c r="H87" s="64">
        <f t="shared" si="6"/>
        <v>2350</v>
      </c>
      <c r="I87" s="66">
        <v>1433</v>
      </c>
      <c r="J87" s="66"/>
      <c r="K87" s="66">
        <v>917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12040</v>
      </c>
      <c r="D88" s="66">
        <v>6720</v>
      </c>
      <c r="E88" s="66"/>
      <c r="F88" s="66">
        <v>5320</v>
      </c>
      <c r="G88" s="134"/>
      <c r="H88" s="64">
        <f t="shared" si="6"/>
        <v>12040</v>
      </c>
      <c r="I88" s="66">
        <v>6720</v>
      </c>
      <c r="J88" s="66"/>
      <c r="K88" s="66">
        <v>5320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409</v>
      </c>
      <c r="D89" s="66">
        <v>314</v>
      </c>
      <c r="E89" s="66"/>
      <c r="F89" s="66">
        <v>95</v>
      </c>
      <c r="G89" s="134"/>
      <c r="H89" s="64">
        <f t="shared" si="6"/>
        <v>342</v>
      </c>
      <c r="I89" s="66">
        <v>247</v>
      </c>
      <c r="J89" s="66"/>
      <c r="K89" s="66">
        <v>95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3589</v>
      </c>
      <c r="D91" s="136">
        <f>SUM(D92:D98)</f>
        <v>3589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5573</v>
      </c>
      <c r="I91" s="136">
        <f>SUM(I92:I98)</f>
        <v>3653</v>
      </c>
      <c r="J91" s="136">
        <f>SUM(J92:J98)</f>
        <v>0</v>
      </c>
      <c r="K91" s="136">
        <f>SUM(K92:K98)</f>
        <v>1920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274</v>
      </c>
      <c r="D92" s="66">
        <v>274</v>
      </c>
      <c r="E92" s="66"/>
      <c r="F92" s="66"/>
      <c r="G92" s="134"/>
      <c r="H92" s="64">
        <f t="shared" si="6"/>
        <v>38</v>
      </c>
      <c r="I92" s="66">
        <f>37+1</f>
        <v>38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1920</v>
      </c>
      <c r="I94" s="61"/>
      <c r="J94" s="61"/>
      <c r="K94" s="61">
        <v>1920</v>
      </c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3315</v>
      </c>
      <c r="D98" s="66">
        <v>3315</v>
      </c>
      <c r="E98" s="66"/>
      <c r="F98" s="66"/>
      <c r="G98" s="134"/>
      <c r="H98" s="64">
        <f t="shared" si="6"/>
        <v>3615</v>
      </c>
      <c r="I98" s="66">
        <v>3615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6494</v>
      </c>
      <c r="D99" s="136">
        <f>SUM(D100:D106)</f>
        <v>6494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6377</v>
      </c>
      <c r="I99" s="136">
        <f>SUM(I100:I106)</f>
        <v>6377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x14ac:dyDescent="0.25">
      <c r="A101" s="39">
        <v>2242</v>
      </c>
      <c r="B101" s="63" t="s">
        <v>111</v>
      </c>
      <c r="C101" s="64">
        <f t="shared" si="5"/>
        <v>687</v>
      </c>
      <c r="D101" s="66">
        <v>687</v>
      </c>
      <c r="E101" s="66"/>
      <c r="F101" s="66"/>
      <c r="G101" s="134"/>
      <c r="H101" s="64">
        <f t="shared" si="6"/>
        <v>687</v>
      </c>
      <c r="I101" s="66">
        <v>687</v>
      </c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531</v>
      </c>
      <c r="D102" s="66">
        <v>531</v>
      </c>
      <c r="E102" s="66"/>
      <c r="F102" s="66"/>
      <c r="G102" s="134"/>
      <c r="H102" s="64">
        <f t="shared" si="6"/>
        <v>414</v>
      </c>
      <c r="I102" s="66">
        <v>414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5276</v>
      </c>
      <c r="D103" s="66">
        <v>5276</v>
      </c>
      <c r="E103" s="66"/>
      <c r="F103" s="66"/>
      <c r="G103" s="134"/>
      <c r="H103" s="64">
        <f t="shared" si="6"/>
        <v>5276</v>
      </c>
      <c r="I103" s="66">
        <v>5276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670</v>
      </c>
      <c r="D107" s="136">
        <v>670</v>
      </c>
      <c r="E107" s="136"/>
      <c r="F107" s="136"/>
      <c r="G107" s="145"/>
      <c r="H107" s="64">
        <f t="shared" si="6"/>
        <v>560</v>
      </c>
      <c r="I107" s="136">
        <v>560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25489</v>
      </c>
      <c r="D108" s="136">
        <f>SUM(D109:D113)</f>
        <v>23569</v>
      </c>
      <c r="E108" s="136">
        <f>SUM(E109:E113)</f>
        <v>0</v>
      </c>
      <c r="F108" s="136">
        <f>SUM(F109:F113)</f>
        <v>1920</v>
      </c>
      <c r="G108" s="137">
        <f>SUM(G109:G113)</f>
        <v>0</v>
      </c>
      <c r="H108" s="64">
        <f t="shared" ref="H108:H175" si="9">SUM(I108:L108)</f>
        <v>23569</v>
      </c>
      <c r="I108" s="136">
        <f>SUM(I109:I113)</f>
        <v>23569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x14ac:dyDescent="0.25">
      <c r="A109" s="39">
        <v>2261</v>
      </c>
      <c r="B109" s="63" t="s">
        <v>119</v>
      </c>
      <c r="C109" s="64">
        <f t="shared" si="5"/>
        <v>23543</v>
      </c>
      <c r="D109" s="66">
        <v>23543</v>
      </c>
      <c r="E109" s="66"/>
      <c r="F109" s="66"/>
      <c r="G109" s="134"/>
      <c r="H109" s="64">
        <f t="shared" si="9"/>
        <v>23543</v>
      </c>
      <c r="I109" s="66">
        <v>23543</v>
      </c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1920</v>
      </c>
      <c r="D110" s="66"/>
      <c r="E110" s="66"/>
      <c r="F110" s="66">
        <v>1920</v>
      </c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3472</v>
      </c>
      <c r="I114" s="136">
        <f>SUM(I115:I118)</f>
        <v>1750</v>
      </c>
      <c r="J114" s="136">
        <f>SUM(J115:J118)</f>
        <v>1722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3472</v>
      </c>
      <c r="I117" s="66">
        <v>1750</v>
      </c>
      <c r="J117" s="66">
        <v>1722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13953</v>
      </c>
      <c r="D120" s="149">
        <f>SUM(D121,D126,D130,D131,D134,D138,D146,D147,D150)</f>
        <v>13953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11953</v>
      </c>
      <c r="I120" s="149">
        <f>SUM(I121,I126,I130,I131,I134,I138,I146,I147,I150)</f>
        <v>10699</v>
      </c>
      <c r="J120" s="149">
        <f>SUM(J121,J126,J130,J131,J134,J138,J146,J147,J150)</f>
        <v>1254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7378</v>
      </c>
      <c r="D121" s="142">
        <f>SUM(D122:D125)</f>
        <v>7378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4541</v>
      </c>
      <c r="I121" s="142">
        <f t="shared" si="11"/>
        <v>4541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700</v>
      </c>
      <c r="D122" s="66">
        <v>700</v>
      </c>
      <c r="E122" s="66"/>
      <c r="F122" s="66"/>
      <c r="G122" s="134"/>
      <c r="H122" s="64">
        <f t="shared" si="9"/>
        <v>700</v>
      </c>
      <c r="I122" s="66">
        <v>700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6228</v>
      </c>
      <c r="D123" s="66">
        <v>6228</v>
      </c>
      <c r="E123" s="66"/>
      <c r="F123" s="66"/>
      <c r="G123" s="134"/>
      <c r="H123" s="64">
        <f t="shared" si="9"/>
        <v>3391</v>
      </c>
      <c r="I123" s="66">
        <v>3391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4" customHeight="1" x14ac:dyDescent="0.25">
      <c r="A125" s="39">
        <v>2314</v>
      </c>
      <c r="B125" s="63" t="s">
        <v>135</v>
      </c>
      <c r="C125" s="64">
        <f t="shared" si="10"/>
        <v>450</v>
      </c>
      <c r="D125" s="66">
        <v>450</v>
      </c>
      <c r="E125" s="66"/>
      <c r="F125" s="66"/>
      <c r="G125" s="134"/>
      <c r="H125" s="64">
        <f t="shared" si="9"/>
        <v>450</v>
      </c>
      <c r="I125" s="66">
        <v>450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976</v>
      </c>
      <c r="D126" s="136">
        <f>SUM(D127:D129)</f>
        <v>976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799</v>
      </c>
      <c r="I126" s="136">
        <f>SUM(I127:I129)</f>
        <v>799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976</v>
      </c>
      <c r="D128" s="66">
        <v>976</v>
      </c>
      <c r="E128" s="66"/>
      <c r="F128" s="66"/>
      <c r="G128" s="134"/>
      <c r="H128" s="64">
        <f t="shared" si="9"/>
        <v>799</v>
      </c>
      <c r="I128" s="66">
        <v>799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100</v>
      </c>
      <c r="D131" s="136">
        <f>SUM(D132:D133)</f>
        <v>100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100</v>
      </c>
      <c r="I131" s="136">
        <f>SUM(I132:I133)</f>
        <v>100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100</v>
      </c>
      <c r="D132" s="66">
        <v>100</v>
      </c>
      <c r="E132" s="66"/>
      <c r="F132" s="66"/>
      <c r="G132" s="134"/>
      <c r="H132" s="64">
        <f t="shared" si="9"/>
        <v>100</v>
      </c>
      <c r="I132" s="66">
        <v>100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4.25" customHeight="1" x14ac:dyDescent="0.25">
      <c r="A134" s="130">
        <v>2350</v>
      </c>
      <c r="B134" s="99" t="s">
        <v>144</v>
      </c>
      <c r="C134" s="103">
        <f t="shared" si="10"/>
        <v>2619</v>
      </c>
      <c r="D134" s="131">
        <f>SUM(D135:D137)</f>
        <v>2619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2439</v>
      </c>
      <c r="I134" s="131">
        <f>SUM(I135:I137)</f>
        <v>2439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470</v>
      </c>
      <c r="D135" s="61">
        <v>470</v>
      </c>
      <c r="E135" s="61"/>
      <c r="F135" s="61"/>
      <c r="G135" s="133"/>
      <c r="H135" s="59">
        <f t="shared" si="9"/>
        <v>470</v>
      </c>
      <c r="I135" s="61">
        <v>470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1862</v>
      </c>
      <c r="D136" s="66">
        <f>1482+380</f>
        <v>1862</v>
      </c>
      <c r="E136" s="66"/>
      <c r="F136" s="66"/>
      <c r="G136" s="134"/>
      <c r="H136" s="64">
        <f t="shared" si="9"/>
        <v>1682</v>
      </c>
      <c r="I136" s="66">
        <f>1482+200</f>
        <v>1682</v>
      </c>
      <c r="J136" s="66"/>
      <c r="K136" s="66"/>
      <c r="L136" s="134"/>
    </row>
    <row r="137" spans="1:12" ht="24" x14ac:dyDescent="0.25">
      <c r="A137" s="39">
        <v>2353</v>
      </c>
      <c r="B137" s="63" t="s">
        <v>147</v>
      </c>
      <c r="C137" s="64">
        <f t="shared" si="10"/>
        <v>287</v>
      </c>
      <c r="D137" s="66">
        <v>287</v>
      </c>
      <c r="E137" s="66"/>
      <c r="F137" s="66"/>
      <c r="G137" s="134"/>
      <c r="H137" s="64">
        <f t="shared" si="9"/>
        <v>287</v>
      </c>
      <c r="I137" s="66">
        <v>287</v>
      </c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60</v>
      </c>
      <c r="D138" s="136">
        <f>SUM(D139:D145)</f>
        <v>60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60</v>
      </c>
      <c r="D139" s="66">
        <v>60</v>
      </c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2620</v>
      </c>
      <c r="D146" s="138">
        <v>2620</v>
      </c>
      <c r="E146" s="138"/>
      <c r="F146" s="138"/>
      <c r="G146" s="139"/>
      <c r="H146" s="103">
        <f t="shared" si="9"/>
        <v>3874</v>
      </c>
      <c r="I146" s="138">
        <v>2620</v>
      </c>
      <c r="J146" s="138">
        <v>1254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x14ac:dyDescent="0.25">
      <c r="A150" s="130">
        <v>2390</v>
      </c>
      <c r="B150" s="99" t="s">
        <v>160</v>
      </c>
      <c r="C150" s="103">
        <f t="shared" si="10"/>
        <v>200</v>
      </c>
      <c r="D150" s="138">
        <v>200</v>
      </c>
      <c r="E150" s="138"/>
      <c r="F150" s="138"/>
      <c r="G150" s="139"/>
      <c r="H150" s="103">
        <f t="shared" si="9"/>
        <v>200</v>
      </c>
      <c r="I150" s="138">
        <v>200</v>
      </c>
      <c r="J150" s="138"/>
      <c r="K150" s="138"/>
      <c r="L150" s="139"/>
    </row>
    <row r="151" spans="1:12" x14ac:dyDescent="0.25">
      <c r="A151" s="50">
        <v>2400</v>
      </c>
      <c r="B151" s="127" t="s">
        <v>161</v>
      </c>
      <c r="C151" s="51">
        <f t="shared" si="10"/>
        <v>193</v>
      </c>
      <c r="D151" s="151">
        <v>193</v>
      </c>
      <c r="E151" s="151"/>
      <c r="F151" s="151"/>
      <c r="G151" s="152"/>
      <c r="H151" s="51">
        <f t="shared" si="9"/>
        <v>193</v>
      </c>
      <c r="I151" s="151">
        <v>193</v>
      </c>
      <c r="J151" s="151"/>
      <c r="K151" s="151"/>
      <c r="L151" s="152"/>
    </row>
    <row r="152" spans="1:12" ht="24" x14ac:dyDescent="0.25">
      <c r="A152" s="50">
        <v>2500</v>
      </c>
      <c r="B152" s="127" t="s">
        <v>162</v>
      </c>
      <c r="C152" s="51">
        <f t="shared" si="10"/>
        <v>81</v>
      </c>
      <c r="D152" s="56">
        <f>SUM(D153,D159)</f>
        <v>81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81</v>
      </c>
      <c r="I152" s="56">
        <f>SUM(I153,I159)</f>
        <v>81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3.25" customHeight="1" x14ac:dyDescent="0.25">
      <c r="A153" s="141">
        <v>2510</v>
      </c>
      <c r="B153" s="58" t="s">
        <v>163</v>
      </c>
      <c r="C153" s="59">
        <f t="shared" si="10"/>
        <v>81</v>
      </c>
      <c r="D153" s="142">
        <f>SUM(D154:D158)</f>
        <v>81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81</v>
      </c>
      <c r="I153" s="142">
        <f>SUM(I154:I158)</f>
        <v>81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x14ac:dyDescent="0.25">
      <c r="A158" s="39">
        <v>2519</v>
      </c>
      <c r="B158" s="63" t="s">
        <v>168</v>
      </c>
      <c r="C158" s="64">
        <f t="shared" si="10"/>
        <v>81</v>
      </c>
      <c r="D158" s="66">
        <v>81</v>
      </c>
      <c r="E158" s="66"/>
      <c r="F158" s="66"/>
      <c r="G158" s="134"/>
      <c r="H158" s="64">
        <f t="shared" si="9"/>
        <v>81</v>
      </c>
      <c r="I158" s="66">
        <v>81</v>
      </c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1699</v>
      </c>
      <c r="D181" s="121">
        <f>SUM(D182,D211,D252,D265)</f>
        <v>1699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4675</v>
      </c>
      <c r="I181" s="121">
        <f t="shared" ref="I181:L181" si="27">SUM(I182,I211,I252,I265)</f>
        <v>3675</v>
      </c>
      <c r="J181" s="121">
        <f t="shared" si="27"/>
        <v>1000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1699</v>
      </c>
      <c r="D182" s="125">
        <f>D183+D187</f>
        <v>1699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4675</v>
      </c>
      <c r="I182" s="125">
        <f>I183+I187</f>
        <v>3675</v>
      </c>
      <c r="J182" s="125">
        <f>J183+J187</f>
        <v>1000</v>
      </c>
      <c r="K182" s="125">
        <f>K183+K187</f>
        <v>0</v>
      </c>
      <c r="L182" s="171">
        <f>L183+L187</f>
        <v>0</v>
      </c>
    </row>
    <row r="183" spans="1:12" x14ac:dyDescent="0.25">
      <c r="A183" s="50">
        <v>5100</v>
      </c>
      <c r="B183" s="127" t="s">
        <v>193</v>
      </c>
      <c r="C183" s="51">
        <f t="shared" si="24"/>
        <v>199</v>
      </c>
      <c r="D183" s="56">
        <f>SUM(D184:D186)</f>
        <v>199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75</v>
      </c>
      <c r="I183" s="56">
        <f>SUM(I184:I186)</f>
        <v>75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x14ac:dyDescent="0.25">
      <c r="A185" s="135">
        <v>5120</v>
      </c>
      <c r="B185" s="63" t="s">
        <v>195</v>
      </c>
      <c r="C185" s="64">
        <f>SUM(D185:G185)</f>
        <v>199</v>
      </c>
      <c r="D185" s="66">
        <v>199</v>
      </c>
      <c r="E185" s="66"/>
      <c r="F185" s="66"/>
      <c r="G185" s="134"/>
      <c r="H185" s="64">
        <f>SUM(I185:L185)</f>
        <v>75</v>
      </c>
      <c r="I185" s="66">
        <v>75</v>
      </c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1500</v>
      </c>
      <c r="D187" s="56">
        <f>D188+D198+D199+D206+D207+D208+D210</f>
        <v>1500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4600</v>
      </c>
      <c r="I187" s="56">
        <f>I188+I198+I199+I206+I207+I208+I210</f>
        <v>3600</v>
      </c>
      <c r="J187" s="56">
        <f>J188+J198+J199+J206+J207+J208+J210</f>
        <v>1000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1500</v>
      </c>
      <c r="D199" s="136">
        <f>SUM(D200:D205)</f>
        <v>1500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4600</v>
      </c>
      <c r="I199" s="136">
        <f>SUM(I200:I205)</f>
        <v>3600</v>
      </c>
      <c r="J199" s="136">
        <f>SUM(J200:J205)</f>
        <v>1000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1000</v>
      </c>
      <c r="D201" s="66">
        <v>1000</v>
      </c>
      <c r="E201" s="66"/>
      <c r="F201" s="66"/>
      <c r="G201" s="134"/>
      <c r="H201" s="64">
        <f t="shared" si="25"/>
        <v>2000</v>
      </c>
      <c r="I201" s="66">
        <v>1000</v>
      </c>
      <c r="J201" s="66">
        <v>1000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2600</v>
      </c>
      <c r="I204" s="66">
        <v>2600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500</v>
      </c>
      <c r="D205" s="66">
        <v>500</v>
      </c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340122</v>
      </c>
      <c r="D272" s="206">
        <f>SUM(D269,D252,D211,D182,D174,D160,D75,D53,)</f>
        <v>306382</v>
      </c>
      <c r="E272" s="206">
        <f t="shared" ref="E272:L272" si="55">SUM(E269,E252,E211,E182,E174,E160,E75,E53)</f>
        <v>0</v>
      </c>
      <c r="F272" s="206">
        <f t="shared" si="55"/>
        <v>33740</v>
      </c>
      <c r="G272" s="207">
        <f t="shared" si="55"/>
        <v>0</v>
      </c>
      <c r="H272" s="208">
        <f t="shared" si="55"/>
        <v>465232</v>
      </c>
      <c r="I272" s="206">
        <f t="shared" si="55"/>
        <v>285856</v>
      </c>
      <c r="J272" s="206">
        <f t="shared" si="55"/>
        <v>145636</v>
      </c>
      <c r="K272" s="206">
        <f t="shared" si="55"/>
        <v>33740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1q3SzTcH+AlyvInQPfeUYtrsZZn04BKdls3R3N520koBuceIIExVKhswDfB/7bnSQoRlbD+eVYDAlej6tQGQ8w==" saltValue="0MTomI5133JX3mG3IuFZsw==" spinCount="100000" sheet="1" objects="1" scenarios="1"/>
  <autoFilter ref="A18:L284">
    <filterColumn colId="7">
      <filters>
        <filter val="1 025"/>
        <filter val="1 581"/>
        <filter val="1 682"/>
        <filter val="1 699"/>
        <filter val="1 920"/>
        <filter val="10 053"/>
        <filter val="100"/>
        <filter val="11 953"/>
        <filter val="110 669"/>
        <filter val="12 040"/>
        <filter val="13 743"/>
        <filter val="193"/>
        <filter val="2 000"/>
        <filter val="2 293"/>
        <filter val="2 350"/>
        <filter val="2 439"/>
        <filter val="2 570"/>
        <filter val="2 600"/>
        <filter val="200"/>
        <filter val="21 287"/>
        <filter val="23 543"/>
        <filter val="23 569"/>
        <filter val="249 798"/>
        <filter val="26"/>
        <filter val="262 144"/>
        <filter val="287"/>
        <filter val="3 391"/>
        <filter val="3 472"/>
        <filter val="3 615"/>
        <filter val="3 874"/>
        <filter val="33 237"/>
        <filter val="33 740"/>
        <filter val="342"/>
        <filter val="349 888"/>
        <filter val="38"/>
        <filter val="4 169"/>
        <filter val="4 541"/>
        <filter val="4 600"/>
        <filter val="4 675"/>
        <filter val="414"/>
        <filter val="42 528"/>
        <filter val="431 492"/>
        <filter val="450"/>
        <filter val="460 557"/>
        <filter val="465 232"/>
        <filter val="470"/>
        <filter val="5 276"/>
        <filter val="5 573"/>
        <filter val="50"/>
        <filter val="500"/>
        <filter val="503"/>
        <filter val="560"/>
        <filter val="57 260"/>
        <filter val="590"/>
        <filter val="6 377"/>
        <filter val="66 457"/>
        <filter val="687"/>
        <filter val="7 044"/>
        <filter val="700"/>
        <filter val="75"/>
        <filter val="799"/>
        <filter val="81"/>
        <filter val="87 744"/>
        <filter val="98 39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138" sqref="O138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619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330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331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332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38" t="s">
        <v>333</v>
      </c>
      <c r="D9" s="338"/>
      <c r="E9" s="338"/>
      <c r="F9" s="338"/>
      <c r="G9" s="338"/>
      <c r="H9" s="338"/>
      <c r="I9" s="338"/>
      <c r="J9" s="338"/>
      <c r="K9" s="338"/>
      <c r="L9" s="339"/>
    </row>
    <row r="10" spans="1:12" ht="12.75" customHeight="1" x14ac:dyDescent="0.25">
      <c r="A10" s="4"/>
      <c r="B10" s="5" t="s">
        <v>15</v>
      </c>
      <c r="C10" s="338" t="s">
        <v>334</v>
      </c>
      <c r="D10" s="338"/>
      <c r="E10" s="338"/>
      <c r="F10" s="338"/>
      <c r="G10" s="338"/>
      <c r="H10" s="338"/>
      <c r="I10" s="338"/>
      <c r="J10" s="338"/>
      <c r="K10" s="338"/>
      <c r="L10" s="339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38" t="s">
        <v>335</v>
      </c>
      <c r="D12" s="338"/>
      <c r="E12" s="338"/>
      <c r="F12" s="338"/>
      <c r="G12" s="338"/>
      <c r="H12" s="338"/>
      <c r="I12" s="338"/>
      <c r="J12" s="338"/>
      <c r="K12" s="338"/>
      <c r="L12" s="339"/>
    </row>
    <row r="13" spans="1:12" ht="12.75" customHeight="1" x14ac:dyDescent="0.25">
      <c r="A13" s="4"/>
      <c r="B13" s="5" t="s">
        <v>20</v>
      </c>
      <c r="C13" s="338"/>
      <c r="D13" s="338"/>
      <c r="E13" s="338"/>
      <c r="F13" s="338"/>
      <c r="G13" s="338"/>
      <c r="H13" s="338"/>
      <c r="I13" s="338"/>
      <c r="J13" s="338"/>
      <c r="K13" s="338"/>
      <c r="L13" s="339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22849</v>
      </c>
      <c r="D20" s="26">
        <f>SUM(D21,D24,D25,D41,D43)</f>
        <v>22849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35842</v>
      </c>
      <c r="I20" s="26">
        <f>SUM(I21,I24,I25,I41,I43)</f>
        <v>29585</v>
      </c>
      <c r="J20" s="26">
        <f>SUM(J21,J24,J43)</f>
        <v>6257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22849</v>
      </c>
      <c r="D24" s="46">
        <v>22849</v>
      </c>
      <c r="E24" s="46"/>
      <c r="F24" s="47" t="s">
        <v>37</v>
      </c>
      <c r="G24" s="48" t="s">
        <v>37</v>
      </c>
      <c r="H24" s="45">
        <f t="shared" si="1"/>
        <v>35842</v>
      </c>
      <c r="I24" s="46">
        <f>I51</f>
        <v>29585</v>
      </c>
      <c r="J24" s="46">
        <f>J51</f>
        <v>6257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22844</v>
      </c>
      <c r="D50" s="112">
        <f>SUM(D51,D269)</f>
        <v>22844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35842</v>
      </c>
      <c r="I50" s="112">
        <f>SUM(I51,I269)</f>
        <v>29585</v>
      </c>
      <c r="J50" s="112">
        <f>SUM(J51,J269)</f>
        <v>6257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22844</v>
      </c>
      <c r="D51" s="117">
        <f>SUM(D52,D181)</f>
        <v>22844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35842</v>
      </c>
      <c r="I51" s="117">
        <f>SUM(I52,I181)</f>
        <v>29585</v>
      </c>
      <c r="J51" s="117">
        <f>SUM(J52,J181)</f>
        <v>6257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22844</v>
      </c>
      <c r="D52" s="121">
        <f>SUM(D53,D75,D160,D174)</f>
        <v>22844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35842</v>
      </c>
      <c r="I52" s="121">
        <f>SUM(I53,I75,I160,I174)</f>
        <v>29585</v>
      </c>
      <c r="J52" s="121">
        <f>SUM(J53,J75,J160,J174)</f>
        <v>6257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22844</v>
      </c>
      <c r="D75" s="125">
        <f>SUM(D76,D83,D120,D151,D152)</f>
        <v>22844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35842</v>
      </c>
      <c r="I75" s="125">
        <f t="shared" ref="I75:L75" si="8">SUM(I76,I83,I120,I151,I152)</f>
        <v>29585</v>
      </c>
      <c r="J75" s="125">
        <f t="shared" si="8"/>
        <v>6257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22844</v>
      </c>
      <c r="D120" s="149">
        <f>SUM(D121,D126,D130,D131,D134,D138,D146,D147,D150)</f>
        <v>22844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35842</v>
      </c>
      <c r="I120" s="149">
        <f>SUM(I121,I126,I130,I131,I134,I138,I146,I147,I150)</f>
        <v>29585</v>
      </c>
      <c r="J120" s="149">
        <f>SUM(J121,J126,J130,J131,J134,J138,J146,J147,J150)</f>
        <v>6257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4.5" customHeight="1" x14ac:dyDescent="0.25">
      <c r="A138" s="135">
        <v>2360</v>
      </c>
      <c r="B138" s="63" t="s">
        <v>148</v>
      </c>
      <c r="C138" s="64">
        <f t="shared" si="10"/>
        <v>22844</v>
      </c>
      <c r="D138" s="136">
        <f>SUM(D139:D145)</f>
        <v>22844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35842</v>
      </c>
      <c r="I138" s="136">
        <f>SUM(I139:I145)</f>
        <v>29585</v>
      </c>
      <c r="J138" s="136">
        <f>SUM(J139:J145)</f>
        <v>6257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22844</v>
      </c>
      <c r="D141" s="66">
        <v>22844</v>
      </c>
      <c r="E141" s="66"/>
      <c r="F141" s="66"/>
      <c r="G141" s="134"/>
      <c r="H141" s="64">
        <f t="shared" si="9"/>
        <v>35842</v>
      </c>
      <c r="I141" s="66">
        <v>29585</v>
      </c>
      <c r="J141" s="66">
        <v>6257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39">
        <v>6500</v>
      </c>
      <c r="B250" s="63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22844</v>
      </c>
      <c r="D272" s="206">
        <f>SUM(D269,D252,D211,D182,D174,D160,D75,D53,)</f>
        <v>22844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35842</v>
      </c>
      <c r="I272" s="206">
        <f t="shared" si="57"/>
        <v>29585</v>
      </c>
      <c r="J272" s="206">
        <f t="shared" si="57"/>
        <v>6257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5</v>
      </c>
      <c r="D273" s="210">
        <f>SUM(D24,D25,D41)-D51</f>
        <v>5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vtsgPJme9QlI9+CXWW4zKQam0lircC2uLKjy9OMjT6MfjPVAlI3470MCvIwVglmW7ng1nws7YIJCHD+j8jIMWQ==" saltValue="12gRZgbpZbQDtvgNBvQxUg==" spinCount="100000" sheet="1" objects="1" scenarios="1"/>
  <autoFilter ref="A18:L284">
    <filterColumn colId="7">
      <filters>
        <filter val="35 84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O4" sqref="O4"/>
    </sheetView>
  </sheetViews>
  <sheetFormatPr defaultColWidth="9.140625"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336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337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338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339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340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341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342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454818</v>
      </c>
      <c r="D20" s="26">
        <f>SUM(D21,D24,D25,D41,D43)</f>
        <v>437965</v>
      </c>
      <c r="E20" s="26">
        <f>SUM(E21,E24,E43)</f>
        <v>0</v>
      </c>
      <c r="F20" s="26">
        <f>SUM(F21,F26,F43)</f>
        <v>16853</v>
      </c>
      <c r="G20" s="27">
        <f>SUM(G21,G45)</f>
        <v>0</v>
      </c>
      <c r="H20" s="25">
        <f>SUM(I20:L20)</f>
        <v>624665</v>
      </c>
      <c r="I20" s="26">
        <f>SUM(I21,I24,I25,I41,I43)</f>
        <v>414780</v>
      </c>
      <c r="J20" s="26">
        <f>SUM(J21,J24,J43)</f>
        <v>193032</v>
      </c>
      <c r="K20" s="26">
        <f>SUM(K21,K26,K43)</f>
        <v>16853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437965</v>
      </c>
      <c r="D24" s="46">
        <v>437965</v>
      </c>
      <c r="E24" s="46"/>
      <c r="F24" s="47" t="s">
        <v>37</v>
      </c>
      <c r="G24" s="48" t="s">
        <v>37</v>
      </c>
      <c r="H24" s="45">
        <f t="shared" si="1"/>
        <v>607812</v>
      </c>
      <c r="I24" s="46">
        <f>I51</f>
        <v>414780</v>
      </c>
      <c r="J24" s="46">
        <f>J51</f>
        <v>193032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16757</v>
      </c>
      <c r="D26" s="53" t="s">
        <v>37</v>
      </c>
      <c r="E26" s="53" t="s">
        <v>37</v>
      </c>
      <c r="F26" s="56">
        <f>SUM(F27,F31,F33,F36)</f>
        <v>16757</v>
      </c>
      <c r="G26" s="54" t="s">
        <v>37</v>
      </c>
      <c r="H26" s="51">
        <f>SUM(I26:L26)</f>
        <v>16757</v>
      </c>
      <c r="I26" s="53" t="s">
        <v>37</v>
      </c>
      <c r="J26" s="53" t="s">
        <v>37</v>
      </c>
      <c r="K26" s="56">
        <f>SUM(K27,K31,K33,K36)</f>
        <v>16757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12927</v>
      </c>
      <c r="D33" s="53" t="s">
        <v>37</v>
      </c>
      <c r="E33" s="53" t="s">
        <v>37</v>
      </c>
      <c r="F33" s="56">
        <f>SUM(F34:F35)</f>
        <v>12927</v>
      </c>
      <c r="G33" s="54" t="s">
        <v>37</v>
      </c>
      <c r="H33" s="51">
        <f t="shared" si="1"/>
        <v>12927</v>
      </c>
      <c r="I33" s="53" t="s">
        <v>37</v>
      </c>
      <c r="J33" s="53" t="s">
        <v>37</v>
      </c>
      <c r="K33" s="56">
        <f>SUM(K34:K35)</f>
        <v>12927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12927</v>
      </c>
      <c r="D34" s="60" t="s">
        <v>37</v>
      </c>
      <c r="E34" s="60" t="s">
        <v>37</v>
      </c>
      <c r="F34" s="61">
        <v>12927</v>
      </c>
      <c r="G34" s="62" t="s">
        <v>37</v>
      </c>
      <c r="H34" s="59">
        <f t="shared" si="1"/>
        <v>12927</v>
      </c>
      <c r="I34" s="60" t="s">
        <v>37</v>
      </c>
      <c r="J34" s="60" t="s">
        <v>37</v>
      </c>
      <c r="K34" s="61">
        <v>12927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3830</v>
      </c>
      <c r="D36" s="53" t="s">
        <v>37</v>
      </c>
      <c r="E36" s="53" t="s">
        <v>37</v>
      </c>
      <c r="F36" s="56">
        <f>SUM(F37:F40)</f>
        <v>3830</v>
      </c>
      <c r="G36" s="54" t="s">
        <v>37</v>
      </c>
      <c r="H36" s="51">
        <f t="shared" si="1"/>
        <v>3830</v>
      </c>
      <c r="I36" s="53" t="s">
        <v>37</v>
      </c>
      <c r="J36" s="53" t="s">
        <v>37</v>
      </c>
      <c r="K36" s="56">
        <f>SUM(K37:K40)</f>
        <v>3830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3830</v>
      </c>
      <c r="D40" s="77" t="s">
        <v>37</v>
      </c>
      <c r="E40" s="77" t="s">
        <v>37</v>
      </c>
      <c r="F40" s="78">
        <v>3830</v>
      </c>
      <c r="G40" s="79" t="s">
        <v>37</v>
      </c>
      <c r="H40" s="76">
        <f t="shared" si="1"/>
        <v>3830</v>
      </c>
      <c r="I40" s="77" t="s">
        <v>37</v>
      </c>
      <c r="J40" s="77" t="s">
        <v>37</v>
      </c>
      <c r="K40" s="78">
        <v>3830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96</v>
      </c>
      <c r="D43" s="87">
        <f>D44</f>
        <v>0</v>
      </c>
      <c r="E43" s="87">
        <f t="shared" ref="E43:F43" si="3">E44</f>
        <v>0</v>
      </c>
      <c r="F43" s="87">
        <f t="shared" si="3"/>
        <v>96</v>
      </c>
      <c r="G43" s="54" t="s">
        <v>37</v>
      </c>
      <c r="H43" s="88">
        <f t="shared" si="2"/>
        <v>96</v>
      </c>
      <c r="I43" s="87">
        <f>I44</f>
        <v>0</v>
      </c>
      <c r="J43" s="87">
        <f t="shared" ref="J43:K43" si="4">J44</f>
        <v>0</v>
      </c>
      <c r="K43" s="87">
        <f t="shared" si="4"/>
        <v>96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96</v>
      </c>
      <c r="D44" s="89"/>
      <c r="E44" s="90"/>
      <c r="F44" s="90">
        <v>96</v>
      </c>
      <c r="G44" s="91" t="s">
        <v>37</v>
      </c>
      <c r="H44" s="92">
        <f t="shared" si="2"/>
        <v>96</v>
      </c>
      <c r="I44" s="36"/>
      <c r="J44" s="93"/>
      <c r="K44" s="93">
        <v>96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454818</v>
      </c>
      <c r="D50" s="112">
        <f>SUM(D51,D269)</f>
        <v>437965</v>
      </c>
      <c r="E50" s="112">
        <f>SUM(E51,E269)</f>
        <v>0</v>
      </c>
      <c r="F50" s="112">
        <f>SUM(F51,F269)</f>
        <v>16853</v>
      </c>
      <c r="G50" s="113">
        <f>SUM(G51,G269)</f>
        <v>0</v>
      </c>
      <c r="H50" s="111">
        <f t="shared" ref="H50:H107" si="6">SUM(I50:L50)</f>
        <v>624665</v>
      </c>
      <c r="I50" s="112">
        <f>SUM(I51,I269)</f>
        <v>414780</v>
      </c>
      <c r="J50" s="112">
        <f>SUM(J51,J269)</f>
        <v>193032</v>
      </c>
      <c r="K50" s="112">
        <f>SUM(K51,K269)</f>
        <v>16853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454818</v>
      </c>
      <c r="D51" s="117">
        <f>SUM(D52,D181)</f>
        <v>437965</v>
      </c>
      <c r="E51" s="117">
        <f>SUM(E52,E181)</f>
        <v>0</v>
      </c>
      <c r="F51" s="117">
        <f>SUM(F52,F181)</f>
        <v>16853</v>
      </c>
      <c r="G51" s="118">
        <f>SUM(G52,G181)</f>
        <v>0</v>
      </c>
      <c r="H51" s="116">
        <f t="shared" si="6"/>
        <v>624665</v>
      </c>
      <c r="I51" s="117">
        <f>SUM(I52,I181)</f>
        <v>414780</v>
      </c>
      <c r="J51" s="117">
        <f>SUM(J52,J181)</f>
        <v>193032</v>
      </c>
      <c r="K51" s="117">
        <f>SUM(K52,K181)</f>
        <v>16853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453818</v>
      </c>
      <c r="D52" s="121">
        <f>SUM(D53,D75,D160,D174)</f>
        <v>436965</v>
      </c>
      <c r="E52" s="121">
        <f>SUM(E53,E75,E160,E174)</f>
        <v>0</v>
      </c>
      <c r="F52" s="121">
        <f>SUM(F53,F75,F160,F174)</f>
        <v>16853</v>
      </c>
      <c r="G52" s="122">
        <f>SUM(G53,G75,G160,G174)</f>
        <v>0</v>
      </c>
      <c r="H52" s="120">
        <f t="shared" si="6"/>
        <v>615801</v>
      </c>
      <c r="I52" s="121">
        <f>SUM(I53,I75,I160,I174)</f>
        <v>408140</v>
      </c>
      <c r="J52" s="121">
        <f>SUM(J53,J75,J160,J174)</f>
        <v>190808</v>
      </c>
      <c r="K52" s="121">
        <f>SUM(K53,K75,K160,K174)</f>
        <v>16853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332607</v>
      </c>
      <c r="D53" s="125">
        <f>SUM(D54,D67)</f>
        <v>332607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501485</v>
      </c>
      <c r="I53" s="125">
        <f>SUM(I54,I67)</f>
        <v>313721</v>
      </c>
      <c r="J53" s="125">
        <f>SUM(J54,J67)</f>
        <v>187764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243116</v>
      </c>
      <c r="D54" s="56">
        <f>SUM(D55,D58,D66)</f>
        <v>243116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374591</v>
      </c>
      <c r="I54" s="56">
        <f>SUM(I55,I58,I66)</f>
        <v>223973</v>
      </c>
      <c r="J54" s="56">
        <f>SUM(J55,J58,J66)</f>
        <v>150618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208873</v>
      </c>
      <c r="D55" s="131">
        <f>SUM(D56:D57)</f>
        <v>208873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357652</v>
      </c>
      <c r="I55" s="131">
        <f>SUM(I56:I57)</f>
        <v>208914</v>
      </c>
      <c r="J55" s="131">
        <f>SUM(J56:J57)</f>
        <v>148738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208873</v>
      </c>
      <c r="D57" s="66">
        <v>208873</v>
      </c>
      <c r="E57" s="66"/>
      <c r="F57" s="66"/>
      <c r="G57" s="134"/>
      <c r="H57" s="64">
        <f t="shared" si="6"/>
        <v>357652</v>
      </c>
      <c r="I57" s="66">
        <v>208914</v>
      </c>
      <c r="J57" s="66">
        <v>148738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31423</v>
      </c>
      <c r="D58" s="136">
        <f>SUM(D59:D65)</f>
        <v>31423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13882</v>
      </c>
      <c r="I58" s="136">
        <f>SUM(I59:I65)</f>
        <v>12002</v>
      </c>
      <c r="J58" s="136">
        <f>SUM(J59:J65)</f>
        <v>1880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4176</v>
      </c>
      <c r="D59" s="66">
        <v>4176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1459</v>
      </c>
      <c r="D60" s="66">
        <v>1459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1317</v>
      </c>
      <c r="D62" s="66">
        <v>1317</v>
      </c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3117</v>
      </c>
      <c r="D63" s="66">
        <v>3117</v>
      </c>
      <c r="E63" s="66"/>
      <c r="F63" s="66"/>
      <c r="G63" s="134"/>
      <c r="H63" s="64">
        <f t="shared" si="6"/>
        <v>3511</v>
      </c>
      <c r="I63" s="66">
        <v>3511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21354</v>
      </c>
      <c r="D64" s="66">
        <v>21354</v>
      </c>
      <c r="E64" s="66"/>
      <c r="F64" s="66"/>
      <c r="G64" s="134"/>
      <c r="H64" s="64">
        <f t="shared" si="6"/>
        <v>3297</v>
      </c>
      <c r="I64" s="66">
        <f>21165-17868</f>
        <v>3297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1880</v>
      </c>
      <c r="I65" s="66"/>
      <c r="J65" s="66">
        <v>1880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2820</v>
      </c>
      <c r="D66" s="138">
        <v>2820</v>
      </c>
      <c r="E66" s="138"/>
      <c r="F66" s="138"/>
      <c r="G66" s="139"/>
      <c r="H66" s="103">
        <f t="shared" si="6"/>
        <v>3057</v>
      </c>
      <c r="I66" s="138">
        <v>3057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89491</v>
      </c>
      <c r="D67" s="56">
        <f>SUM(D68:D69)</f>
        <v>89491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126894</v>
      </c>
      <c r="I67" s="56">
        <f>SUM(I68:I69)</f>
        <v>89748</v>
      </c>
      <c r="J67" s="56">
        <f>SUM(J68:J69)</f>
        <v>37146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62401</v>
      </c>
      <c r="D68" s="61">
        <v>62401</v>
      </c>
      <c r="E68" s="61"/>
      <c r="F68" s="61"/>
      <c r="G68" s="133"/>
      <c r="H68" s="59">
        <f t="shared" si="6"/>
        <v>95191</v>
      </c>
      <c r="I68" s="61">
        <f>63039-4304</f>
        <v>58735</v>
      </c>
      <c r="J68" s="61">
        <v>36456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27090</v>
      </c>
      <c r="D69" s="136">
        <f>SUM(D70:D74)</f>
        <v>27090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31703</v>
      </c>
      <c r="I69" s="136">
        <f>SUM(I70:I74)</f>
        <v>31013</v>
      </c>
      <c r="J69" s="136">
        <f>SUM(J70:J74)</f>
        <v>690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15918</v>
      </c>
      <c r="D70" s="66">
        <v>15918</v>
      </c>
      <c r="E70" s="66"/>
      <c r="F70" s="66"/>
      <c r="G70" s="134"/>
      <c r="H70" s="64">
        <f t="shared" si="6"/>
        <v>20531</v>
      </c>
      <c r="I70" s="66">
        <v>19841</v>
      </c>
      <c r="J70" s="66">
        <v>690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10672</v>
      </c>
      <c r="D73" s="66">
        <v>10672</v>
      </c>
      <c r="E73" s="66"/>
      <c r="F73" s="66"/>
      <c r="G73" s="134"/>
      <c r="H73" s="64">
        <f t="shared" si="6"/>
        <v>10672</v>
      </c>
      <c r="I73" s="66">
        <v>10672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121211</v>
      </c>
      <c r="D75" s="125">
        <f>SUM(D76,D83,D120,D151,D152)</f>
        <v>104358</v>
      </c>
      <c r="E75" s="125">
        <f t="shared" ref="E75:G75" si="7">SUM(E76,E83,E120,E151,E152)</f>
        <v>0</v>
      </c>
      <c r="F75" s="125">
        <f t="shared" si="7"/>
        <v>16853</v>
      </c>
      <c r="G75" s="126">
        <f t="shared" si="7"/>
        <v>0</v>
      </c>
      <c r="H75" s="124">
        <f t="shared" si="6"/>
        <v>114316</v>
      </c>
      <c r="I75" s="125">
        <f t="shared" ref="I75:L75" si="8">SUM(I76,I83,I120,I151,I152)</f>
        <v>94419</v>
      </c>
      <c r="J75" s="125">
        <f t="shared" si="8"/>
        <v>3044</v>
      </c>
      <c r="K75" s="125">
        <f t="shared" si="8"/>
        <v>16853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28</v>
      </c>
      <c r="D76" s="56">
        <f>SUM(D77,D80)</f>
        <v>28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28</v>
      </c>
      <c r="I76" s="56">
        <f>SUM(I77,I80)</f>
        <v>28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x14ac:dyDescent="0.25">
      <c r="A77" s="141">
        <v>2110</v>
      </c>
      <c r="B77" s="58" t="s">
        <v>89</v>
      </c>
      <c r="C77" s="59">
        <f t="shared" si="5"/>
        <v>28</v>
      </c>
      <c r="D77" s="142">
        <f>SUM(D78:D79)</f>
        <v>28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28</v>
      </c>
      <c r="I77" s="142">
        <f>SUM(I78:I79)</f>
        <v>28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x14ac:dyDescent="0.25">
      <c r="A79" s="39">
        <v>2112</v>
      </c>
      <c r="B79" s="63" t="s">
        <v>91</v>
      </c>
      <c r="C79" s="64">
        <f t="shared" si="5"/>
        <v>28</v>
      </c>
      <c r="D79" s="66">
        <v>28</v>
      </c>
      <c r="E79" s="66"/>
      <c r="F79" s="66"/>
      <c r="G79" s="134"/>
      <c r="H79" s="64">
        <f t="shared" si="6"/>
        <v>28</v>
      </c>
      <c r="I79" s="66">
        <v>28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105798</v>
      </c>
      <c r="D83" s="56">
        <f>SUM(D84,D85,D91,D99,D107,D108,D114,D119)</f>
        <v>88945</v>
      </c>
      <c r="E83" s="56">
        <f>SUM(E84,E85,E91,E99,E107,E108,E114,E119)</f>
        <v>0</v>
      </c>
      <c r="F83" s="56">
        <f>SUM(F84,F85,F91,F99,F107,F108,F114,F119)</f>
        <v>16853</v>
      </c>
      <c r="G83" s="140">
        <f>SUM(G84,G85,G91,G99,G107,G108,G114,G119)</f>
        <v>0</v>
      </c>
      <c r="H83" s="51">
        <f t="shared" si="6"/>
        <v>100965</v>
      </c>
      <c r="I83" s="56">
        <f>SUM(I84,I85,I91,I99,I107,I108,I114,I119)</f>
        <v>82068</v>
      </c>
      <c r="J83" s="56">
        <f>SUM(J84,J85,J91,J99,J107,J108,J114,J119)</f>
        <v>2044</v>
      </c>
      <c r="K83" s="56">
        <f>SUM(K84,K85,K91,K99,K107,K108,K114,K119)</f>
        <v>16853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1602</v>
      </c>
      <c r="D84" s="138">
        <v>1506</v>
      </c>
      <c r="E84" s="138"/>
      <c r="F84" s="138">
        <v>96</v>
      </c>
      <c r="G84" s="138"/>
      <c r="H84" s="103">
        <f>SUM(I84:L84)</f>
        <v>1535</v>
      </c>
      <c r="I84" s="138">
        <v>1439</v>
      </c>
      <c r="J84" s="138"/>
      <c r="K84" s="138">
        <v>96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93866</v>
      </c>
      <c r="D85" s="136">
        <f>SUM(D86:D90)</f>
        <v>77109</v>
      </c>
      <c r="E85" s="136">
        <f>SUM(E86:E90)</f>
        <v>0</v>
      </c>
      <c r="F85" s="136">
        <f>SUM(F86:F90)</f>
        <v>16757</v>
      </c>
      <c r="G85" s="137">
        <f>SUM(G86:G90)</f>
        <v>0</v>
      </c>
      <c r="H85" s="64">
        <f t="shared" si="6"/>
        <v>87123</v>
      </c>
      <c r="I85" s="136">
        <f>SUM(I86:I90)</f>
        <v>70366</v>
      </c>
      <c r="J85" s="136">
        <f>SUM(J86:J90)</f>
        <v>0</v>
      </c>
      <c r="K85" s="136">
        <f>SUM(K86:K90)</f>
        <v>16757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73760</v>
      </c>
      <c r="D86" s="66">
        <v>68747</v>
      </c>
      <c r="E86" s="66"/>
      <c r="F86" s="66">
        <v>5013</v>
      </c>
      <c r="G86" s="134"/>
      <c r="H86" s="64">
        <f t="shared" si="6"/>
        <v>64797</v>
      </c>
      <c r="I86" s="66">
        <v>59784</v>
      </c>
      <c r="J86" s="66"/>
      <c r="K86" s="66">
        <v>5013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4766</v>
      </c>
      <c r="D87" s="66">
        <v>966</v>
      </c>
      <c r="E87" s="66"/>
      <c r="F87" s="66">
        <v>3800</v>
      </c>
      <c r="G87" s="134"/>
      <c r="H87" s="64">
        <f t="shared" si="6"/>
        <v>5094</v>
      </c>
      <c r="I87" s="66">
        <v>1294</v>
      </c>
      <c r="J87" s="66"/>
      <c r="K87" s="66">
        <v>3800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14431</v>
      </c>
      <c r="D88" s="66">
        <v>7215</v>
      </c>
      <c r="E88" s="66"/>
      <c r="F88" s="66">
        <v>7216</v>
      </c>
      <c r="G88" s="134"/>
      <c r="H88" s="64">
        <f t="shared" si="6"/>
        <v>14373</v>
      </c>
      <c r="I88" s="66">
        <v>7157</v>
      </c>
      <c r="J88" s="66"/>
      <c r="K88" s="66">
        <v>7216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909</v>
      </c>
      <c r="D89" s="66">
        <v>181</v>
      </c>
      <c r="E89" s="66"/>
      <c r="F89" s="66">
        <v>728</v>
      </c>
      <c r="G89" s="134"/>
      <c r="H89" s="64">
        <f t="shared" si="6"/>
        <v>997</v>
      </c>
      <c r="I89" s="66">
        <v>269</v>
      </c>
      <c r="J89" s="66"/>
      <c r="K89" s="66">
        <v>728</v>
      </c>
      <c r="L89" s="134"/>
    </row>
    <row r="90" spans="1:12" ht="24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1862</v>
      </c>
      <c r="I90" s="66">
        <v>1862</v>
      </c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1598</v>
      </c>
      <c r="D91" s="136">
        <f>SUM(D92:D98)</f>
        <v>1598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4862</v>
      </c>
      <c r="I91" s="136">
        <f>SUM(I92:I98)</f>
        <v>4862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1598</v>
      </c>
      <c r="D98" s="66">
        <v>1598</v>
      </c>
      <c r="E98" s="66"/>
      <c r="F98" s="66"/>
      <c r="G98" s="134"/>
      <c r="H98" s="64">
        <f t="shared" si="6"/>
        <v>4862</v>
      </c>
      <c r="I98" s="66">
        <f>1862+3000</f>
        <v>4862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6066</v>
      </c>
      <c r="D99" s="136">
        <f>SUM(D100:D106)</f>
        <v>6066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3271</v>
      </c>
      <c r="I99" s="136">
        <f>SUM(I100:I106)</f>
        <v>3271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459</v>
      </c>
      <c r="D102" s="66">
        <v>459</v>
      </c>
      <c r="E102" s="66"/>
      <c r="F102" s="66"/>
      <c r="G102" s="134"/>
      <c r="H102" s="64">
        <f t="shared" si="6"/>
        <v>459</v>
      </c>
      <c r="I102" s="66">
        <v>459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5199</v>
      </c>
      <c r="D103" s="66">
        <v>5199</v>
      </c>
      <c r="E103" s="66"/>
      <c r="F103" s="66"/>
      <c r="G103" s="134"/>
      <c r="H103" s="64">
        <f t="shared" si="6"/>
        <v>2442</v>
      </c>
      <c r="I103" s="66">
        <v>2442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408</v>
      </c>
      <c r="D106" s="66">
        <v>408</v>
      </c>
      <c r="E106" s="66"/>
      <c r="F106" s="66"/>
      <c r="G106" s="134"/>
      <c r="H106" s="64">
        <f t="shared" si="6"/>
        <v>370</v>
      </c>
      <c r="I106" s="66">
        <v>370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2640</v>
      </c>
      <c r="D107" s="136">
        <v>2640</v>
      </c>
      <c r="E107" s="136"/>
      <c r="F107" s="136"/>
      <c r="G107" s="145"/>
      <c r="H107" s="64">
        <f t="shared" si="6"/>
        <v>2104</v>
      </c>
      <c r="I107" s="136">
        <v>2104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</v>
      </c>
      <c r="D108" s="136">
        <f>SUM(D109:D113)</f>
        <v>26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2044</v>
      </c>
      <c r="I114" s="136">
        <f>SUM(I115:I118)</f>
        <v>0</v>
      </c>
      <c r="J114" s="136">
        <f>SUM(J115:J118)</f>
        <v>2044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2044</v>
      </c>
      <c r="I117" s="66"/>
      <c r="J117" s="66">
        <v>2044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15385</v>
      </c>
      <c r="D120" s="149">
        <f>SUM(D121,D126,D130,D131,D134,D138,D146,D147,D150)</f>
        <v>15385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13323</v>
      </c>
      <c r="I120" s="149">
        <f>SUM(I121,I126,I130,I131,I134,I138,I146,I147,I150)</f>
        <v>12323</v>
      </c>
      <c r="J120" s="149">
        <f>SUM(J121,J126,J130,J131,J134,J138,J146,J147,J150)</f>
        <v>1000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5180</v>
      </c>
      <c r="D121" s="142">
        <f>SUM(D122:D125)</f>
        <v>5180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2120</v>
      </c>
      <c r="I121" s="142">
        <f t="shared" si="11"/>
        <v>2120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1670</v>
      </c>
      <c r="D122" s="66">
        <v>1670</v>
      </c>
      <c r="E122" s="66"/>
      <c r="F122" s="66"/>
      <c r="G122" s="134"/>
      <c r="H122" s="64">
        <f t="shared" si="9"/>
        <v>1670</v>
      </c>
      <c r="I122" s="66">
        <v>1670</v>
      </c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3060</v>
      </c>
      <c r="D123" s="66">
        <v>3060</v>
      </c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7" customHeight="1" x14ac:dyDescent="0.25">
      <c r="A125" s="39">
        <v>2314</v>
      </c>
      <c r="B125" s="63" t="s">
        <v>135</v>
      </c>
      <c r="C125" s="64">
        <f t="shared" si="10"/>
        <v>450</v>
      </c>
      <c r="D125" s="66">
        <v>450</v>
      </c>
      <c r="E125" s="66"/>
      <c r="F125" s="66"/>
      <c r="G125" s="134"/>
      <c r="H125" s="64">
        <f t="shared" si="9"/>
        <v>450</v>
      </c>
      <c r="I125" s="66">
        <v>450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186</v>
      </c>
      <c r="D131" s="136">
        <f>SUM(D132:D133)</f>
        <v>186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186</v>
      </c>
      <c r="I131" s="136">
        <f>SUM(I132:I133)</f>
        <v>186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186</v>
      </c>
      <c r="D132" s="66">
        <v>186</v>
      </c>
      <c r="E132" s="66"/>
      <c r="F132" s="66"/>
      <c r="G132" s="134"/>
      <c r="H132" s="64">
        <f t="shared" si="9"/>
        <v>186</v>
      </c>
      <c r="I132" s="66">
        <v>186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4.25" customHeight="1" x14ac:dyDescent="0.25">
      <c r="A134" s="130">
        <v>2350</v>
      </c>
      <c r="B134" s="99" t="s">
        <v>144</v>
      </c>
      <c r="C134" s="103">
        <f t="shared" si="10"/>
        <v>4680</v>
      </c>
      <c r="D134" s="131">
        <f>SUM(D135:D137)</f>
        <v>4680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4678</v>
      </c>
      <c r="I134" s="131">
        <f>SUM(I135:I137)</f>
        <v>4678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1920</v>
      </c>
      <c r="D135" s="61">
        <v>1920</v>
      </c>
      <c r="E135" s="61"/>
      <c r="F135" s="61"/>
      <c r="G135" s="133"/>
      <c r="H135" s="59">
        <f t="shared" si="9"/>
        <v>1920</v>
      </c>
      <c r="I135" s="61">
        <v>1920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2760</v>
      </c>
      <c r="D136" s="66">
        <f>2460+300</f>
        <v>2760</v>
      </c>
      <c r="E136" s="66"/>
      <c r="F136" s="66"/>
      <c r="G136" s="134"/>
      <c r="H136" s="64">
        <f t="shared" si="9"/>
        <v>2758</v>
      </c>
      <c r="I136" s="66">
        <f>2458+300</f>
        <v>2758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3.75" customHeight="1" x14ac:dyDescent="0.25">
      <c r="A138" s="135">
        <v>2360</v>
      </c>
      <c r="B138" s="63" t="s">
        <v>148</v>
      </c>
      <c r="C138" s="64">
        <f t="shared" si="10"/>
        <v>225</v>
      </c>
      <c r="D138" s="136">
        <f>SUM(D139:D145)</f>
        <v>225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225</v>
      </c>
      <c r="I138" s="136">
        <f>SUM(I139:I145)</f>
        <v>225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225</v>
      </c>
      <c r="D139" s="66">
        <v>225</v>
      </c>
      <c r="E139" s="66"/>
      <c r="F139" s="66"/>
      <c r="G139" s="134"/>
      <c r="H139" s="64">
        <f t="shared" si="9"/>
        <v>225</v>
      </c>
      <c r="I139" s="66">
        <v>225</v>
      </c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>
        <v>0</v>
      </c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5114</v>
      </c>
      <c r="D146" s="138">
        <v>5114</v>
      </c>
      <c r="E146" s="138"/>
      <c r="F146" s="138"/>
      <c r="G146" s="139"/>
      <c r="H146" s="103">
        <f t="shared" si="9"/>
        <v>6114</v>
      </c>
      <c r="I146" s="138">
        <v>5114</v>
      </c>
      <c r="J146" s="138">
        <v>1000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1000</v>
      </c>
      <c r="D181" s="121">
        <f>SUM(D182,D211,D252,D265)</f>
        <v>1000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8864</v>
      </c>
      <c r="I181" s="121">
        <f t="shared" ref="I181:L181" si="27">SUM(I182,I211,I252,I265)</f>
        <v>6640</v>
      </c>
      <c r="J181" s="121">
        <f t="shared" si="27"/>
        <v>2224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1000</v>
      </c>
      <c r="D182" s="125">
        <f>D183+D187</f>
        <v>1000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8864</v>
      </c>
      <c r="I182" s="125">
        <f>I183+I187</f>
        <v>6640</v>
      </c>
      <c r="J182" s="125">
        <f>J183+J187</f>
        <v>2224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1000</v>
      </c>
      <c r="D187" s="56">
        <f>D188+D198+D199+D206+D207+D208+D210</f>
        <v>1000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8864</v>
      </c>
      <c r="I187" s="56">
        <f>I188+I198+I199+I206+I207+I208+I210</f>
        <v>6640</v>
      </c>
      <c r="J187" s="56">
        <f>J188+J198+J199+J206+J207+J208+J210</f>
        <v>2224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1000</v>
      </c>
      <c r="D199" s="136">
        <f>SUM(D200:D205)</f>
        <v>1000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8864</v>
      </c>
      <c r="I199" s="136">
        <f>SUM(I200:I205)</f>
        <v>6640</v>
      </c>
      <c r="J199" s="136">
        <f>SUM(J200:J205)</f>
        <v>2224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1000</v>
      </c>
      <c r="D201" s="66">
        <v>1000</v>
      </c>
      <c r="E201" s="66"/>
      <c r="F201" s="66"/>
      <c r="G201" s="134"/>
      <c r="H201" s="64">
        <f t="shared" si="25"/>
        <v>3224</v>
      </c>
      <c r="I201" s="66">
        <v>1000</v>
      </c>
      <c r="J201" s="66">
        <v>2224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5640</v>
      </c>
      <c r="I204" s="66">
        <v>5640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454818</v>
      </c>
      <c r="D272" s="206">
        <f>SUM(D269,D252,D211,D182,D174,D160,D75,D53,)</f>
        <v>437965</v>
      </c>
      <c r="E272" s="206">
        <f t="shared" ref="E272:L272" si="55">SUM(E269,E252,E211,E182,E174,E160,E75,E53)</f>
        <v>0</v>
      </c>
      <c r="F272" s="206">
        <f t="shared" si="55"/>
        <v>16853</v>
      </c>
      <c r="G272" s="207">
        <f t="shared" si="55"/>
        <v>0</v>
      </c>
      <c r="H272" s="208">
        <f t="shared" si="55"/>
        <v>624665</v>
      </c>
      <c r="I272" s="206">
        <f t="shared" si="55"/>
        <v>414780</v>
      </c>
      <c r="J272" s="206">
        <f t="shared" si="55"/>
        <v>193032</v>
      </c>
      <c r="K272" s="206">
        <f t="shared" si="55"/>
        <v>16853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2vfjNxcdp0JM/NWXgWMpHQANi9XBXffLSB0bWVuOzzwHz+ZKd9p+8sxkJdjCtcslbGi/MV+VQ3CJPlPkdjvpew==" saltValue="ZnS+Ny/9l8TexN22aXtsSw==" spinCount="100000" sheet="1" objects="1" scenarios="1"/>
  <autoFilter ref="A18:L284">
    <filterColumn colId="7">
      <filters>
        <filter val="1 025"/>
        <filter val="1 535"/>
        <filter val="1 670"/>
        <filter val="1 862"/>
        <filter val="1 880"/>
        <filter val="1 920"/>
        <filter val="10 672"/>
        <filter val="100 965"/>
        <filter val="114 316"/>
        <filter val="12 927"/>
        <filter val="126 894"/>
        <filter val="13 323"/>
        <filter val="13 882"/>
        <filter val="14 373"/>
        <filter val="16 757"/>
        <filter val="186"/>
        <filter val="2 044"/>
        <filter val="2 104"/>
        <filter val="2 120"/>
        <filter val="2 442"/>
        <filter val="2 758"/>
        <filter val="20 531"/>
        <filter val="225"/>
        <filter val="26"/>
        <filter val="28"/>
        <filter val="3 057"/>
        <filter val="3 224"/>
        <filter val="3 271"/>
        <filter val="3 297"/>
        <filter val="3 511"/>
        <filter val="3 830"/>
        <filter val="31 703"/>
        <filter val="357 652"/>
        <filter val="370"/>
        <filter val="374 591"/>
        <filter val="4 169"/>
        <filter val="4 678"/>
        <filter val="4 862"/>
        <filter val="450"/>
        <filter val="459"/>
        <filter val="5 094"/>
        <filter val="5 640"/>
        <filter val="500"/>
        <filter val="501 485"/>
        <filter val="6 114"/>
        <filter val="607 812"/>
        <filter val="615 801"/>
        <filter val="624 665"/>
        <filter val="64 797"/>
        <filter val="8 864"/>
        <filter val="87 123"/>
        <filter val="95 191"/>
        <filter val="96"/>
        <filter val="997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J289" sqref="J289"/>
    </sheetView>
  </sheetViews>
  <sheetFormatPr defaultColWidth="9.140625"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620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337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338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339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340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341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342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34069</v>
      </c>
      <c r="D20" s="26">
        <f>SUM(D21,D24,D25,D41,D43)</f>
        <v>34069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56801</v>
      </c>
      <c r="I20" s="26">
        <f>SUM(I21,I24,I25,I41,I43)</f>
        <v>48001</v>
      </c>
      <c r="J20" s="26">
        <f>SUM(J21,J24,J43)</f>
        <v>8800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34069</v>
      </c>
      <c r="D24" s="46">
        <v>34069</v>
      </c>
      <c r="E24" s="46"/>
      <c r="F24" s="47" t="s">
        <v>37</v>
      </c>
      <c r="G24" s="48" t="s">
        <v>37</v>
      </c>
      <c r="H24" s="45">
        <f t="shared" si="1"/>
        <v>56801</v>
      </c>
      <c r="I24" s="46">
        <f>I51</f>
        <v>48001</v>
      </c>
      <c r="J24" s="46">
        <f>J51</f>
        <v>8800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34069</v>
      </c>
      <c r="D50" s="112">
        <f>SUM(D51,D269)</f>
        <v>34069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56801</v>
      </c>
      <c r="I50" s="112">
        <f>SUM(I51,I269)</f>
        <v>48001</v>
      </c>
      <c r="J50" s="112">
        <f>SUM(J51,J269)</f>
        <v>8800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34069</v>
      </c>
      <c r="D51" s="117">
        <f>SUM(D52,D181)</f>
        <v>34069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56801</v>
      </c>
      <c r="I51" s="117">
        <f>SUM(I52,I181)</f>
        <v>48001</v>
      </c>
      <c r="J51" s="117">
        <f>SUM(J52,J181)</f>
        <v>8800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34069</v>
      </c>
      <c r="D52" s="121">
        <f>SUM(D53,D75,D160,D174)</f>
        <v>34069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56801</v>
      </c>
      <c r="I52" s="121">
        <f>SUM(I53,I75,I160,I174)</f>
        <v>48001</v>
      </c>
      <c r="J52" s="121">
        <f>SUM(J53,J75,J160,J174)</f>
        <v>8800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34069</v>
      </c>
      <c r="D75" s="125">
        <f>SUM(D76,D83,D120,D151,D152)</f>
        <v>34069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56801</v>
      </c>
      <c r="I75" s="125">
        <f t="shared" ref="I75:L75" si="8">SUM(I76,I83,I120,I151,I152)</f>
        <v>48001</v>
      </c>
      <c r="J75" s="125">
        <f t="shared" si="8"/>
        <v>8800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34069</v>
      </c>
      <c r="D120" s="149">
        <f>SUM(D121,D126,D130,D131,D134,D138,D146,D147,D150)</f>
        <v>34069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56801</v>
      </c>
      <c r="I120" s="149">
        <f>SUM(I121,I126,I130,I131,I134,I138,I146,I147,I150)</f>
        <v>48001</v>
      </c>
      <c r="J120" s="149">
        <f>SUM(J121,J126,J130,J131,J134,J138,J146,J147,J150)</f>
        <v>8800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4.5" customHeight="1" x14ac:dyDescent="0.25">
      <c r="A138" s="135">
        <v>2360</v>
      </c>
      <c r="B138" s="63" t="s">
        <v>148</v>
      </c>
      <c r="C138" s="64">
        <f t="shared" si="10"/>
        <v>34069</v>
      </c>
      <c r="D138" s="136">
        <f>SUM(D139:D145)</f>
        <v>34069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56801</v>
      </c>
      <c r="I138" s="136">
        <f>SUM(I139:I145)</f>
        <v>48001</v>
      </c>
      <c r="J138" s="136">
        <f>SUM(J139:J145)</f>
        <v>8800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34069</v>
      </c>
      <c r="D141" s="66">
        <v>34069</v>
      </c>
      <c r="E141" s="66"/>
      <c r="F141" s="66"/>
      <c r="G141" s="134"/>
      <c r="H141" s="64">
        <f t="shared" si="9"/>
        <v>56801</v>
      </c>
      <c r="I141" s="66">
        <v>48001</v>
      </c>
      <c r="J141" s="66">
        <v>8800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39">
        <v>6500</v>
      </c>
      <c r="B250" s="63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34069</v>
      </c>
      <c r="D272" s="206">
        <f>SUM(D269,D252,D211,D182,D174,D160,D75,D53,)</f>
        <v>34069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56801</v>
      </c>
      <c r="I272" s="206">
        <f t="shared" si="57"/>
        <v>48001</v>
      </c>
      <c r="J272" s="206">
        <f t="shared" si="57"/>
        <v>8800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W9VA5ghayXC6aTEMCbi5SRDjYsrHxND60MB6lKyK0Owahbr5BM4sbio9Dc76Hv9mk3gOvOD7II3hNi4tO2TKag==" saltValue="p7bB75ItXCr4jTjLtEaVcA==" spinCount="100000" sheet="1" objects="1" scenarios="1"/>
  <autoFilter ref="A18:L284">
    <filterColumn colId="7">
      <filters>
        <filter val="56 801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O4" sqref="O4"/>
    </sheetView>
  </sheetViews>
  <sheetFormatPr defaultColWidth="9.140625"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343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344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345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346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12" customHeight="1" x14ac:dyDescent="0.25">
      <c r="A7" s="4" t="s">
        <v>10</v>
      </c>
      <c r="B7" s="5"/>
      <c r="C7" s="330" t="s">
        <v>347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348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349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350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351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 t="s">
        <v>352</v>
      </c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546210</v>
      </c>
      <c r="D20" s="26">
        <f>SUM(D21,D24,D25,D41,D43)</f>
        <v>530360</v>
      </c>
      <c r="E20" s="26">
        <f>SUM(E21,E24,E43)</f>
        <v>0</v>
      </c>
      <c r="F20" s="26">
        <f>SUM(F21,F26,F43)</f>
        <v>15850</v>
      </c>
      <c r="G20" s="27">
        <f>SUM(G21,G45)</f>
        <v>0</v>
      </c>
      <c r="H20" s="25">
        <f>SUM(I20:L20)</f>
        <v>1021888</v>
      </c>
      <c r="I20" s="26">
        <f>SUM(I21,I24,I25,I41,I43)</f>
        <v>459668</v>
      </c>
      <c r="J20" s="26">
        <f>SUM(J21,J24,J43)</f>
        <v>546370</v>
      </c>
      <c r="K20" s="26">
        <f>SUM(K21,K26,K43)</f>
        <v>15850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530360</v>
      </c>
      <c r="D24" s="46">
        <v>530360</v>
      </c>
      <c r="E24" s="46"/>
      <c r="F24" s="47" t="s">
        <v>37</v>
      </c>
      <c r="G24" s="48" t="s">
        <v>37</v>
      </c>
      <c r="H24" s="45">
        <f t="shared" si="1"/>
        <v>1006038</v>
      </c>
      <c r="I24" s="46">
        <f>I51</f>
        <v>459668</v>
      </c>
      <c r="J24" s="46">
        <f>J51</f>
        <v>546370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15850</v>
      </c>
      <c r="D26" s="53" t="s">
        <v>37</v>
      </c>
      <c r="E26" s="53" t="s">
        <v>37</v>
      </c>
      <c r="F26" s="56">
        <f>SUM(F27,F31,F33,F36)</f>
        <v>15850</v>
      </c>
      <c r="G26" s="54" t="s">
        <v>37</v>
      </c>
      <c r="H26" s="51">
        <f>SUM(I26:L26)</f>
        <v>15850</v>
      </c>
      <c r="I26" s="53" t="s">
        <v>37</v>
      </c>
      <c r="J26" s="53" t="s">
        <v>37</v>
      </c>
      <c r="K26" s="56">
        <f>SUM(K27,K31,K33,K36)</f>
        <v>15850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10795</v>
      </c>
      <c r="D33" s="53" t="s">
        <v>37</v>
      </c>
      <c r="E33" s="53" t="s">
        <v>37</v>
      </c>
      <c r="F33" s="56">
        <f>SUM(F34:F35)</f>
        <v>10795</v>
      </c>
      <c r="G33" s="54" t="s">
        <v>37</v>
      </c>
      <c r="H33" s="51">
        <f t="shared" si="1"/>
        <v>10795</v>
      </c>
      <c r="I33" s="53" t="s">
        <v>37</v>
      </c>
      <c r="J33" s="53" t="s">
        <v>37</v>
      </c>
      <c r="K33" s="56">
        <f>SUM(K34:K35)</f>
        <v>10795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10795</v>
      </c>
      <c r="D34" s="60" t="s">
        <v>37</v>
      </c>
      <c r="E34" s="60" t="s">
        <v>37</v>
      </c>
      <c r="F34" s="61">
        <v>10795</v>
      </c>
      <c r="G34" s="62" t="s">
        <v>37</v>
      </c>
      <c r="H34" s="59">
        <f t="shared" si="1"/>
        <v>10795</v>
      </c>
      <c r="I34" s="60" t="s">
        <v>37</v>
      </c>
      <c r="J34" s="60" t="s">
        <v>37</v>
      </c>
      <c r="K34" s="61">
        <v>10795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5055</v>
      </c>
      <c r="D36" s="53" t="s">
        <v>37</v>
      </c>
      <c r="E36" s="53" t="s">
        <v>37</v>
      </c>
      <c r="F36" s="56">
        <f>SUM(F37:F40)</f>
        <v>5055</v>
      </c>
      <c r="G36" s="54" t="s">
        <v>37</v>
      </c>
      <c r="H36" s="51">
        <f t="shared" si="1"/>
        <v>5055</v>
      </c>
      <c r="I36" s="53" t="s">
        <v>37</v>
      </c>
      <c r="J36" s="53" t="s">
        <v>37</v>
      </c>
      <c r="K36" s="56">
        <f>SUM(K37:K40)</f>
        <v>5055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5055</v>
      </c>
      <c r="D40" s="77" t="s">
        <v>37</v>
      </c>
      <c r="E40" s="77" t="s">
        <v>37</v>
      </c>
      <c r="F40" s="78">
        <v>5055</v>
      </c>
      <c r="G40" s="79" t="s">
        <v>37</v>
      </c>
      <c r="H40" s="76">
        <f t="shared" si="1"/>
        <v>5055</v>
      </c>
      <c r="I40" s="77" t="s">
        <v>37</v>
      </c>
      <c r="J40" s="77" t="s">
        <v>37</v>
      </c>
      <c r="K40" s="78">
        <v>5055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546210</v>
      </c>
      <c r="D50" s="112">
        <f>SUM(D51,D269)</f>
        <v>530360</v>
      </c>
      <c r="E50" s="112">
        <f>SUM(E51,E269)</f>
        <v>0</v>
      </c>
      <c r="F50" s="112">
        <f>SUM(F51,F269)</f>
        <v>15850</v>
      </c>
      <c r="G50" s="113">
        <f>SUM(G51,G269)</f>
        <v>0</v>
      </c>
      <c r="H50" s="111">
        <f t="shared" ref="H50:H107" si="6">SUM(I50:L50)</f>
        <v>1021888</v>
      </c>
      <c r="I50" s="112">
        <f>SUM(I51,I269)</f>
        <v>459668</v>
      </c>
      <c r="J50" s="112">
        <f>SUM(J51,J269)</f>
        <v>546370</v>
      </c>
      <c r="K50" s="112">
        <f>SUM(K51,K269)</f>
        <v>15850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546210</v>
      </c>
      <c r="D51" s="117">
        <f>SUM(D52,D181)</f>
        <v>530360</v>
      </c>
      <c r="E51" s="117">
        <f>SUM(E52,E181)</f>
        <v>0</v>
      </c>
      <c r="F51" s="117">
        <f>SUM(F52,F181)</f>
        <v>15850</v>
      </c>
      <c r="G51" s="118">
        <f>SUM(G52,G181)</f>
        <v>0</v>
      </c>
      <c r="H51" s="116">
        <f t="shared" si="6"/>
        <v>1021888</v>
      </c>
      <c r="I51" s="117">
        <f>SUM(I52,I181)</f>
        <v>459668</v>
      </c>
      <c r="J51" s="117">
        <f>SUM(J52,J181)</f>
        <v>546370</v>
      </c>
      <c r="K51" s="117">
        <f>SUM(K52,K181)</f>
        <v>15850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540501</v>
      </c>
      <c r="D52" s="121">
        <f>SUM(D53,D75,D160,D174)</f>
        <v>524651</v>
      </c>
      <c r="E52" s="121">
        <f>SUM(E53,E75,E160,E174)</f>
        <v>0</v>
      </c>
      <c r="F52" s="121">
        <f>SUM(F53,F75,F160,F174)</f>
        <v>15850</v>
      </c>
      <c r="G52" s="122">
        <f>SUM(G53,G75,G160,G174)</f>
        <v>0</v>
      </c>
      <c r="H52" s="120">
        <f t="shared" si="6"/>
        <v>1006857</v>
      </c>
      <c r="I52" s="121">
        <f>SUM(I53,I75,I160,I174)</f>
        <v>449787</v>
      </c>
      <c r="J52" s="121">
        <f>SUM(J53,J75,J160,J174)</f>
        <v>541220</v>
      </c>
      <c r="K52" s="121">
        <f>SUM(K53,K75,K160,K174)</f>
        <v>15850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425295</v>
      </c>
      <c r="D53" s="125">
        <f>SUM(D54,D67)</f>
        <v>425295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886036</v>
      </c>
      <c r="I53" s="125">
        <f>SUM(I54,I67)</f>
        <v>354020</v>
      </c>
      <c r="J53" s="125">
        <f>SUM(J54,J67)</f>
        <v>532016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300336</v>
      </c>
      <c r="D54" s="56">
        <f>SUM(D55,D58,D66)</f>
        <v>300336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667031</v>
      </c>
      <c r="I54" s="56">
        <f>SUM(I55,I58,I66)</f>
        <v>241915</v>
      </c>
      <c r="J54" s="56">
        <f>SUM(J55,J58,J66)</f>
        <v>425116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228596</v>
      </c>
      <c r="D55" s="131">
        <f>SUM(D56:D57)</f>
        <v>228596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641812</v>
      </c>
      <c r="I55" s="131">
        <f>SUM(I56:I57)</f>
        <v>220496</v>
      </c>
      <c r="J55" s="131">
        <f>SUM(J56:J57)</f>
        <v>421316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228596</v>
      </c>
      <c r="D57" s="66">
        <v>228596</v>
      </c>
      <c r="E57" s="66"/>
      <c r="F57" s="66"/>
      <c r="G57" s="134"/>
      <c r="H57" s="64">
        <f t="shared" si="6"/>
        <v>641812</v>
      </c>
      <c r="I57" s="66">
        <v>220496</v>
      </c>
      <c r="J57" s="66">
        <v>421316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69365</v>
      </c>
      <c r="D58" s="136">
        <f>SUM(D59:D65)</f>
        <v>69365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22926</v>
      </c>
      <c r="I58" s="136">
        <f>SUM(I59:I65)</f>
        <v>19126</v>
      </c>
      <c r="J58" s="136">
        <f>SUM(J59:J65)</f>
        <v>3800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4190</v>
      </c>
      <c r="D59" s="66">
        <v>4190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1031</v>
      </c>
      <c r="D60" s="66">
        <v>1031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2507</v>
      </c>
      <c r="D62" s="66">
        <v>2507</v>
      </c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3716</v>
      </c>
      <c r="D63" s="66">
        <v>3716</v>
      </c>
      <c r="E63" s="66"/>
      <c r="F63" s="66"/>
      <c r="G63" s="134"/>
      <c r="H63" s="64">
        <f t="shared" si="6"/>
        <v>4058</v>
      </c>
      <c r="I63" s="66">
        <v>4058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57921</v>
      </c>
      <c r="D64" s="66">
        <v>57921</v>
      </c>
      <c r="E64" s="66"/>
      <c r="F64" s="66"/>
      <c r="G64" s="134"/>
      <c r="H64" s="64">
        <f t="shared" si="6"/>
        <v>9874</v>
      </c>
      <c r="I64" s="66">
        <f>29995-21050+929</f>
        <v>9874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3800</v>
      </c>
      <c r="I65" s="66"/>
      <c r="J65" s="66">
        <v>3800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2375</v>
      </c>
      <c r="D66" s="138">
        <v>2375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124959</v>
      </c>
      <c r="D67" s="56">
        <f>SUM(D68:D69)</f>
        <v>124959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219005</v>
      </c>
      <c r="I67" s="56">
        <f>SUM(I68:I69)</f>
        <v>112105</v>
      </c>
      <c r="J67" s="56">
        <f>SUM(J68:J69)</f>
        <v>106900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79401</v>
      </c>
      <c r="D68" s="61">
        <v>79401</v>
      </c>
      <c r="E68" s="61"/>
      <c r="F68" s="61"/>
      <c r="G68" s="133"/>
      <c r="H68" s="59">
        <f t="shared" si="6"/>
        <v>168747</v>
      </c>
      <c r="I68" s="61">
        <f>70314-5071+224</f>
        <v>65467</v>
      </c>
      <c r="J68" s="61">
        <v>103280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45558</v>
      </c>
      <c r="D69" s="136">
        <f>SUM(D70:D74)</f>
        <v>45558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50258</v>
      </c>
      <c r="I69" s="136">
        <f>SUM(I70:I74)</f>
        <v>46638</v>
      </c>
      <c r="J69" s="136">
        <f>SUM(J70:J74)</f>
        <v>3620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29264</v>
      </c>
      <c r="D70" s="66">
        <v>29264</v>
      </c>
      <c r="E70" s="66"/>
      <c r="F70" s="66"/>
      <c r="G70" s="134"/>
      <c r="H70" s="64">
        <f t="shared" si="6"/>
        <v>33464</v>
      </c>
      <c r="I70" s="66">
        <v>29844</v>
      </c>
      <c r="J70" s="66">
        <v>3620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15794</v>
      </c>
      <c r="D73" s="66">
        <v>15794</v>
      </c>
      <c r="E73" s="66"/>
      <c r="F73" s="66"/>
      <c r="G73" s="134"/>
      <c r="H73" s="64">
        <f t="shared" si="6"/>
        <v>15794</v>
      </c>
      <c r="I73" s="66">
        <v>15794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1000</v>
      </c>
      <c r="I74" s="66">
        <v>1000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115206</v>
      </c>
      <c r="D75" s="125">
        <f>SUM(D76,D83,D120,D151,D152)</f>
        <v>99356</v>
      </c>
      <c r="E75" s="125">
        <f t="shared" ref="E75:G75" si="7">SUM(E76,E83,E120,E151,E152)</f>
        <v>0</v>
      </c>
      <c r="F75" s="125">
        <f t="shared" si="7"/>
        <v>15850</v>
      </c>
      <c r="G75" s="126">
        <f t="shared" si="7"/>
        <v>0</v>
      </c>
      <c r="H75" s="124">
        <f t="shared" si="6"/>
        <v>120821</v>
      </c>
      <c r="I75" s="125">
        <f t="shared" ref="I75:L75" si="8">SUM(I76,I83,I120,I151,I152)</f>
        <v>95767</v>
      </c>
      <c r="J75" s="125">
        <f t="shared" si="8"/>
        <v>9204</v>
      </c>
      <c r="K75" s="125">
        <f t="shared" si="8"/>
        <v>15850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85434</v>
      </c>
      <c r="D83" s="56">
        <f>SUM(D84,D85,D91,D99,D107,D108,D114,D119)</f>
        <v>69584</v>
      </c>
      <c r="E83" s="56">
        <f>SUM(E84,E85,E91,E99,E107,E108,E114,E119)</f>
        <v>0</v>
      </c>
      <c r="F83" s="56">
        <f>SUM(F84,F85,F91,F99,F107,F108,F114,F119)</f>
        <v>15850</v>
      </c>
      <c r="G83" s="140">
        <f>SUM(G84,G85,G91,G99,G107,G108,G114,G119)</f>
        <v>0</v>
      </c>
      <c r="H83" s="51">
        <f t="shared" si="6"/>
        <v>87473</v>
      </c>
      <c r="I83" s="56">
        <f>SUM(I84,I85,I91,I99,I107,I108,I114,I119)</f>
        <v>65715</v>
      </c>
      <c r="J83" s="56">
        <f>SUM(J84,J85,J91,J99,J107,J108,J114,J119)</f>
        <v>5908</v>
      </c>
      <c r="K83" s="56">
        <f>SUM(K84,K85,K91,K99,K107,K108,K114,K119)</f>
        <v>15850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533</v>
      </c>
      <c r="D84" s="138">
        <v>508</v>
      </c>
      <c r="E84" s="138"/>
      <c r="F84" s="138">
        <v>25</v>
      </c>
      <c r="G84" s="138"/>
      <c r="H84" s="103">
        <f>SUM(I84:L84)</f>
        <v>483</v>
      </c>
      <c r="I84" s="138">
        <v>483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74259</v>
      </c>
      <c r="D85" s="136">
        <f>SUM(D86:D90)</f>
        <v>58434</v>
      </c>
      <c r="E85" s="136">
        <f>SUM(E86:E90)</f>
        <v>0</v>
      </c>
      <c r="F85" s="136">
        <f>SUM(F86:F90)</f>
        <v>15825</v>
      </c>
      <c r="G85" s="137">
        <f>SUM(G86:G90)</f>
        <v>0</v>
      </c>
      <c r="H85" s="64">
        <f t="shared" si="6"/>
        <v>71502</v>
      </c>
      <c r="I85" s="136">
        <f>SUM(I86:I90)</f>
        <v>55652</v>
      </c>
      <c r="J85" s="136">
        <f>SUM(J86:J90)</f>
        <v>0</v>
      </c>
      <c r="K85" s="136">
        <f>SUM(K86:K90)</f>
        <v>15850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44190</v>
      </c>
      <c r="D86" s="66">
        <v>36365</v>
      </c>
      <c r="E86" s="66"/>
      <c r="F86" s="66">
        <v>7825</v>
      </c>
      <c r="G86" s="134"/>
      <c r="H86" s="64">
        <f t="shared" si="6"/>
        <v>42092</v>
      </c>
      <c r="I86" s="66">
        <v>34267</v>
      </c>
      <c r="J86" s="66"/>
      <c r="K86" s="66">
        <v>7825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6479</v>
      </c>
      <c r="D87" s="66">
        <v>2479</v>
      </c>
      <c r="E87" s="66"/>
      <c r="F87" s="66">
        <v>4000</v>
      </c>
      <c r="G87" s="134"/>
      <c r="H87" s="64">
        <f t="shared" si="6"/>
        <v>6556</v>
      </c>
      <c r="I87" s="66">
        <v>2531</v>
      </c>
      <c r="J87" s="66"/>
      <c r="K87" s="66">
        <v>4025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22683</v>
      </c>
      <c r="D88" s="66">
        <v>18683</v>
      </c>
      <c r="E88" s="66"/>
      <c r="F88" s="66">
        <v>4000</v>
      </c>
      <c r="G88" s="134"/>
      <c r="H88" s="64">
        <f t="shared" si="6"/>
        <v>21965</v>
      </c>
      <c r="I88" s="66">
        <v>17965</v>
      </c>
      <c r="J88" s="66"/>
      <c r="K88" s="66">
        <v>4000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907</v>
      </c>
      <c r="D89" s="66">
        <v>907</v>
      </c>
      <c r="E89" s="66"/>
      <c r="F89" s="66"/>
      <c r="G89" s="134"/>
      <c r="H89" s="64">
        <f t="shared" si="6"/>
        <v>889</v>
      </c>
      <c r="I89" s="66">
        <v>889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2159</v>
      </c>
      <c r="D91" s="136">
        <f>SUM(D92:D98)</f>
        <v>2159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7639</v>
      </c>
      <c r="I91" s="136">
        <f>SUM(I92:I98)</f>
        <v>1731</v>
      </c>
      <c r="J91" s="136">
        <f>SUM(J92:J98)</f>
        <v>5908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37</v>
      </c>
      <c r="D92" s="66">
        <v>37</v>
      </c>
      <c r="E92" s="66"/>
      <c r="F92" s="66"/>
      <c r="G92" s="134"/>
      <c r="H92" s="64">
        <f t="shared" si="6"/>
        <v>37</v>
      </c>
      <c r="I92" s="66">
        <v>37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x14ac:dyDescent="0.25">
      <c r="A95" s="39">
        <v>2234</v>
      </c>
      <c r="B95" s="63" t="s">
        <v>105</v>
      </c>
      <c r="C95" s="64">
        <f t="shared" si="5"/>
        <v>28</v>
      </c>
      <c r="D95" s="66">
        <v>28</v>
      </c>
      <c r="E95" s="66"/>
      <c r="F95" s="66"/>
      <c r="G95" s="134"/>
      <c r="H95" s="64">
        <f t="shared" si="6"/>
        <v>28</v>
      </c>
      <c r="I95" s="66">
        <v>28</v>
      </c>
      <c r="J95" s="66"/>
      <c r="K95" s="66"/>
      <c r="L95" s="134"/>
    </row>
    <row r="96" spans="1:12" ht="24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5908</v>
      </c>
      <c r="I96" s="66"/>
      <c r="J96" s="66">
        <v>5908</v>
      </c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2094</v>
      </c>
      <c r="D98" s="66">
        <v>2094</v>
      </c>
      <c r="E98" s="66"/>
      <c r="F98" s="66"/>
      <c r="G98" s="134"/>
      <c r="H98" s="64">
        <f t="shared" si="6"/>
        <v>1666</v>
      </c>
      <c r="I98" s="66">
        <f>1406+260</f>
        <v>1666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5892</v>
      </c>
      <c r="D99" s="136">
        <f>SUM(D100:D106)</f>
        <v>5892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5575</v>
      </c>
      <c r="I99" s="136">
        <f>SUM(I100:I106)</f>
        <v>5575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1547</v>
      </c>
      <c r="D102" s="66">
        <v>1547</v>
      </c>
      <c r="E102" s="66"/>
      <c r="F102" s="66"/>
      <c r="G102" s="134"/>
      <c r="H102" s="64">
        <f t="shared" si="6"/>
        <v>1312</v>
      </c>
      <c r="I102" s="66">
        <v>1312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3845</v>
      </c>
      <c r="D103" s="66">
        <v>3845</v>
      </c>
      <c r="E103" s="66"/>
      <c r="F103" s="66"/>
      <c r="G103" s="134"/>
      <c r="H103" s="64">
        <f t="shared" si="6"/>
        <v>3845</v>
      </c>
      <c r="I103" s="66">
        <v>3845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500</v>
      </c>
      <c r="D106" s="66">
        <v>500</v>
      </c>
      <c r="E106" s="66"/>
      <c r="F106" s="66"/>
      <c r="G106" s="134"/>
      <c r="H106" s="64">
        <f t="shared" si="6"/>
        <v>418</v>
      </c>
      <c r="I106" s="66">
        <v>418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2528</v>
      </c>
      <c r="D107" s="136">
        <v>2528</v>
      </c>
      <c r="E107" s="136"/>
      <c r="F107" s="136"/>
      <c r="G107" s="145"/>
      <c r="H107" s="64">
        <f t="shared" si="6"/>
        <v>2211</v>
      </c>
      <c r="I107" s="136">
        <v>2211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63</v>
      </c>
      <c r="D108" s="136">
        <f>SUM(D109:D113)</f>
        <v>63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63</v>
      </c>
      <c r="I108" s="136">
        <f>SUM(I109:I113)</f>
        <v>63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63</v>
      </c>
      <c r="D113" s="66">
        <v>63</v>
      </c>
      <c r="E113" s="66"/>
      <c r="F113" s="66"/>
      <c r="G113" s="134"/>
      <c r="H113" s="64">
        <f t="shared" si="9"/>
        <v>63</v>
      </c>
      <c r="I113" s="66">
        <v>63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>
        <f>5908-5908</f>
        <v>0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29772</v>
      </c>
      <c r="D120" s="149">
        <f>SUM(D121,D126,D130,D131,D134,D138,D146,D147,D150)</f>
        <v>29772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33348</v>
      </c>
      <c r="I120" s="149">
        <f>SUM(I121,I126,I130,I131,I134,I138,I146,I147,I150)</f>
        <v>30052</v>
      </c>
      <c r="J120" s="149">
        <f>SUM(J121,J126,J130,J131,J134,J138,J146,J147,J150)</f>
        <v>3296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17583</v>
      </c>
      <c r="D121" s="142">
        <f>SUM(D122:D125)</f>
        <v>17583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17583</v>
      </c>
      <c r="I121" s="142">
        <f t="shared" si="11"/>
        <v>17583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3187</v>
      </c>
      <c r="D122" s="66">
        <v>3187</v>
      </c>
      <c r="E122" s="66"/>
      <c r="F122" s="66"/>
      <c r="G122" s="134"/>
      <c r="H122" s="64">
        <f t="shared" si="9"/>
        <v>3187</v>
      </c>
      <c r="I122" s="66">
        <v>3187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14006</v>
      </c>
      <c r="D123" s="66">
        <v>14006</v>
      </c>
      <c r="E123" s="66"/>
      <c r="F123" s="66"/>
      <c r="G123" s="134"/>
      <c r="H123" s="64">
        <f t="shared" si="9"/>
        <v>14006</v>
      </c>
      <c r="I123" s="66">
        <v>14006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customHeight="1" x14ac:dyDescent="0.25">
      <c r="A125" s="39">
        <v>2314</v>
      </c>
      <c r="B125" s="63" t="s">
        <v>135</v>
      </c>
      <c r="C125" s="64">
        <f t="shared" si="10"/>
        <v>390</v>
      </c>
      <c r="D125" s="66">
        <v>390</v>
      </c>
      <c r="E125" s="66"/>
      <c r="F125" s="66"/>
      <c r="G125" s="134"/>
      <c r="H125" s="64">
        <f t="shared" si="9"/>
        <v>390</v>
      </c>
      <c r="I125" s="66">
        <v>390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300</v>
      </c>
      <c r="D131" s="136">
        <f>SUM(D132:D133)</f>
        <v>300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280</v>
      </c>
      <c r="I131" s="136">
        <f>SUM(I132:I133)</f>
        <v>280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300</v>
      </c>
      <c r="D132" s="66">
        <v>300</v>
      </c>
      <c r="E132" s="66"/>
      <c r="F132" s="66"/>
      <c r="G132" s="134"/>
      <c r="H132" s="64">
        <f t="shared" si="9"/>
        <v>280</v>
      </c>
      <c r="I132" s="66">
        <v>280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x14ac:dyDescent="0.25">
      <c r="A134" s="130">
        <v>2350</v>
      </c>
      <c r="B134" s="99" t="s">
        <v>144</v>
      </c>
      <c r="C134" s="103">
        <f t="shared" si="10"/>
        <v>4637</v>
      </c>
      <c r="D134" s="131">
        <f>SUM(D135:D137)</f>
        <v>4637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4637</v>
      </c>
      <c r="I134" s="131">
        <f>SUM(I135:I137)</f>
        <v>4637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1352</v>
      </c>
      <c r="D135" s="61">
        <v>1352</v>
      </c>
      <c r="E135" s="61"/>
      <c r="F135" s="61"/>
      <c r="G135" s="133"/>
      <c r="H135" s="59">
        <f t="shared" si="9"/>
        <v>1352</v>
      </c>
      <c r="I135" s="61">
        <v>1352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3285</v>
      </c>
      <c r="D136" s="66">
        <f>3185+100</f>
        <v>3285</v>
      </c>
      <c r="E136" s="66"/>
      <c r="F136" s="66"/>
      <c r="G136" s="134"/>
      <c r="H136" s="64">
        <f t="shared" si="9"/>
        <v>3285</v>
      </c>
      <c r="I136" s="66">
        <f>3185+100</f>
        <v>3285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5.25" customHeight="1" x14ac:dyDescent="0.25">
      <c r="A138" s="135">
        <v>2360</v>
      </c>
      <c r="B138" s="63" t="s">
        <v>148</v>
      </c>
      <c r="C138" s="64">
        <f t="shared" si="10"/>
        <v>1092</v>
      </c>
      <c r="D138" s="136">
        <f>SUM(D139:D145)</f>
        <v>1092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1092</v>
      </c>
      <c r="I138" s="136">
        <f>SUM(I139:I145)</f>
        <v>1092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392</v>
      </c>
      <c r="D139" s="66">
        <v>392</v>
      </c>
      <c r="E139" s="66"/>
      <c r="F139" s="66"/>
      <c r="G139" s="134"/>
      <c r="H139" s="64">
        <f t="shared" si="9"/>
        <v>392</v>
      </c>
      <c r="I139" s="66">
        <v>392</v>
      </c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700</v>
      </c>
      <c r="D141" s="66">
        <v>700</v>
      </c>
      <c r="E141" s="66"/>
      <c r="F141" s="66"/>
      <c r="G141" s="134"/>
      <c r="H141" s="64">
        <f t="shared" si="9"/>
        <v>700</v>
      </c>
      <c r="I141" s="66">
        <v>700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6160</v>
      </c>
      <c r="D146" s="138">
        <v>6160</v>
      </c>
      <c r="E146" s="138"/>
      <c r="F146" s="138"/>
      <c r="G146" s="139"/>
      <c r="H146" s="103">
        <f t="shared" si="9"/>
        <v>9756</v>
      </c>
      <c r="I146" s="138">
        <f>6160+300</f>
        <v>6460</v>
      </c>
      <c r="J146" s="138">
        <v>3296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5709</v>
      </c>
      <c r="D181" s="121">
        <f>SUM(D182,D211,D252,D265)</f>
        <v>5709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15031</v>
      </c>
      <c r="I181" s="121">
        <f t="shared" ref="I181:L181" si="27">SUM(I182,I211,I252,I265)</f>
        <v>9881</v>
      </c>
      <c r="J181" s="121">
        <f t="shared" si="27"/>
        <v>5150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5709</v>
      </c>
      <c r="D182" s="125">
        <f>D183+D187</f>
        <v>5709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15031</v>
      </c>
      <c r="I182" s="125">
        <f>I183+I187</f>
        <v>9881</v>
      </c>
      <c r="J182" s="125">
        <f>J183+J187</f>
        <v>5150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5709</v>
      </c>
      <c r="D187" s="56">
        <f>D188+D198+D199+D206+D207+D208+D210</f>
        <v>5709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15031</v>
      </c>
      <c r="I187" s="56">
        <f>I188+I198+I199+I206+I207+I208+I210</f>
        <v>9881</v>
      </c>
      <c r="J187" s="56">
        <f>J188+J198+J199+J206+J207+J208+J210</f>
        <v>5150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5709</v>
      </c>
      <c r="D199" s="136">
        <f>SUM(D200:D205)</f>
        <v>5709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15031</v>
      </c>
      <c r="I199" s="136">
        <f>SUM(I200:I205)</f>
        <v>9881</v>
      </c>
      <c r="J199" s="136">
        <f>SUM(J200:J205)</f>
        <v>5150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3209</v>
      </c>
      <c r="D201" s="66">
        <v>3209</v>
      </c>
      <c r="E201" s="66"/>
      <c r="F201" s="66"/>
      <c r="G201" s="134"/>
      <c r="H201" s="64">
        <f t="shared" si="25"/>
        <v>8359</v>
      </c>
      <c r="I201" s="66">
        <v>3209</v>
      </c>
      <c r="J201" s="66">
        <v>5150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2500</v>
      </c>
      <c r="D204" s="66">
        <v>2500</v>
      </c>
      <c r="E204" s="66"/>
      <c r="F204" s="66"/>
      <c r="G204" s="134"/>
      <c r="H204" s="64">
        <f t="shared" si="25"/>
        <v>6672</v>
      </c>
      <c r="I204" s="66">
        <v>6672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546210</v>
      </c>
      <c r="D272" s="206">
        <f>SUM(D269,D252,D211,D182,D174,D160,D75,D53,)</f>
        <v>530360</v>
      </c>
      <c r="E272" s="206">
        <f t="shared" ref="E272:L272" si="55">SUM(E269,E252,E211,E182,E174,E160,E75,E53)</f>
        <v>0</v>
      </c>
      <c r="F272" s="206">
        <f t="shared" si="55"/>
        <v>15850</v>
      </c>
      <c r="G272" s="207">
        <f t="shared" si="55"/>
        <v>0</v>
      </c>
      <c r="H272" s="208">
        <f t="shared" si="55"/>
        <v>1021888</v>
      </c>
      <c r="I272" s="206">
        <f t="shared" si="55"/>
        <v>459668</v>
      </c>
      <c r="J272" s="206">
        <f t="shared" si="55"/>
        <v>546370</v>
      </c>
      <c r="K272" s="206">
        <f t="shared" si="55"/>
        <v>15850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kzGMZjrcdAycM3bJfMPZXQfUr+/uIkSzh6OcbJqcIIAAZ1+TBBOc/0CYmsrWi7xV0r+Fjj31o+dj+enERtj8Ew==" saltValue="u/mTHFAviVFC3oTuXylpPg==" spinCount="100000" sheet="1" objects="1" scenarios="1"/>
  <autoFilter ref="A18:L284">
    <filterColumn colId="7">
      <filters>
        <filter val="1 000"/>
        <filter val="1 006 038"/>
        <filter val="1 006 857"/>
        <filter val="1 021 888"/>
        <filter val="1 025"/>
        <filter val="1 092"/>
        <filter val="1 312"/>
        <filter val="1 352"/>
        <filter val="1 666"/>
        <filter val="10 795"/>
        <filter val="120 821"/>
        <filter val="14 006"/>
        <filter val="15 031"/>
        <filter val="15 794"/>
        <filter val="15 850"/>
        <filter val="168 747"/>
        <filter val="17 583"/>
        <filter val="2 211"/>
        <filter val="2 293"/>
        <filter val="21 965"/>
        <filter val="219 005"/>
        <filter val="22 926"/>
        <filter val="28"/>
        <filter val="280"/>
        <filter val="3 187"/>
        <filter val="3 285"/>
        <filter val="3 800"/>
        <filter val="3 845"/>
        <filter val="33 348"/>
        <filter val="33 464"/>
        <filter val="37"/>
        <filter val="390"/>
        <filter val="392"/>
        <filter val="4 058"/>
        <filter val="4 169"/>
        <filter val="4 637"/>
        <filter val="418"/>
        <filter val="42 092"/>
        <filter val="483"/>
        <filter val="5 055"/>
        <filter val="5 575"/>
        <filter val="5 908"/>
        <filter val="50 258"/>
        <filter val="6 556"/>
        <filter val="6 672"/>
        <filter val="63"/>
        <filter val="641 812"/>
        <filter val="667 031"/>
        <filter val="7 639"/>
        <filter val="700"/>
        <filter val="71 502"/>
        <filter val="8 359"/>
        <filter val="87 473"/>
        <filter val="886 036"/>
        <filter val="889"/>
        <filter val="9 756"/>
        <filter val="9 874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141" sqref="O141"/>
    </sheetView>
  </sheetViews>
  <sheetFormatPr defaultColWidth="9.140625"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621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344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345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622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623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348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349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350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351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 t="s">
        <v>352</v>
      </c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121189</v>
      </c>
      <c r="D20" s="26">
        <f>SUM(D21,D24,D25,D41,D43)</f>
        <v>87311</v>
      </c>
      <c r="E20" s="26">
        <f>SUM(E21,E24,E43)</f>
        <v>33878</v>
      </c>
      <c r="F20" s="26">
        <f>SUM(F21,F26,F43)</f>
        <v>0</v>
      </c>
      <c r="G20" s="27">
        <f>SUM(G21,G45)</f>
        <v>0</v>
      </c>
      <c r="H20" s="25">
        <f>SUM(I20:L20)</f>
        <v>137431</v>
      </c>
      <c r="I20" s="26">
        <f>SUM(I21,I24,I25,I41,I43)</f>
        <v>120290</v>
      </c>
      <c r="J20" s="26">
        <f>SUM(J21,J24,J43)</f>
        <v>17141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2.15" customHeight="1" thickTop="1" thickBot="1" x14ac:dyDescent="0.3">
      <c r="A24" s="44">
        <v>19300</v>
      </c>
      <c r="B24" s="44" t="s">
        <v>36</v>
      </c>
      <c r="C24" s="45">
        <f t="shared" si="0"/>
        <v>121189</v>
      </c>
      <c r="D24" s="46">
        <v>87311</v>
      </c>
      <c r="E24" s="46">
        <v>33878</v>
      </c>
      <c r="F24" s="47" t="s">
        <v>37</v>
      </c>
      <c r="G24" s="48" t="s">
        <v>37</v>
      </c>
      <c r="H24" s="45">
        <f t="shared" si="1"/>
        <v>137431</v>
      </c>
      <c r="I24" s="46">
        <f>I51</f>
        <v>120290</v>
      </c>
      <c r="J24" s="46">
        <f>J51</f>
        <v>17141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121189</v>
      </c>
      <c r="D50" s="112">
        <f>SUM(D51,D269)</f>
        <v>87311</v>
      </c>
      <c r="E50" s="112">
        <f>SUM(E51,E269)</f>
        <v>33878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137431</v>
      </c>
      <c r="I50" s="112">
        <f>SUM(I51,I269)</f>
        <v>120290</v>
      </c>
      <c r="J50" s="112">
        <f>SUM(J51,J269)</f>
        <v>17141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121189</v>
      </c>
      <c r="D51" s="117">
        <f>SUM(D52,D181)</f>
        <v>87311</v>
      </c>
      <c r="E51" s="117">
        <f>SUM(E52,E181)</f>
        <v>33878</v>
      </c>
      <c r="F51" s="117">
        <f>SUM(F52,F181)</f>
        <v>0</v>
      </c>
      <c r="G51" s="118">
        <f>SUM(G52,G181)</f>
        <v>0</v>
      </c>
      <c r="H51" s="116">
        <f t="shared" si="6"/>
        <v>137431</v>
      </c>
      <c r="I51" s="117">
        <f>SUM(I52,I181)</f>
        <v>120290</v>
      </c>
      <c r="J51" s="117">
        <f>SUM(J52,J181)</f>
        <v>17141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121189</v>
      </c>
      <c r="D52" s="121">
        <f>SUM(D53,D75,D160,D174)</f>
        <v>87311</v>
      </c>
      <c r="E52" s="121">
        <f>SUM(E53,E75,E160,E174)</f>
        <v>33878</v>
      </c>
      <c r="F52" s="121">
        <f>SUM(F53,F75,F160,F174)</f>
        <v>0</v>
      </c>
      <c r="G52" s="122">
        <f>SUM(G53,G75,G160,G174)</f>
        <v>0</v>
      </c>
      <c r="H52" s="120">
        <f t="shared" si="6"/>
        <v>137431</v>
      </c>
      <c r="I52" s="121">
        <f>SUM(I53,I75,I160,I174)</f>
        <v>120290</v>
      </c>
      <c r="J52" s="121">
        <f>SUM(J53,J75,J160,J174)</f>
        <v>17141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121189</v>
      </c>
      <c r="D75" s="125">
        <f>SUM(D76,D83,D120,D151,D152)</f>
        <v>87311</v>
      </c>
      <c r="E75" s="125">
        <f t="shared" ref="E75:G75" si="7">SUM(E76,E83,E120,E151,E152)</f>
        <v>33878</v>
      </c>
      <c r="F75" s="125">
        <f t="shared" si="7"/>
        <v>0</v>
      </c>
      <c r="G75" s="126">
        <f t="shared" si="7"/>
        <v>0</v>
      </c>
      <c r="H75" s="124">
        <f t="shared" si="6"/>
        <v>137431</v>
      </c>
      <c r="I75" s="125">
        <f t="shared" ref="I75:L75" si="8">SUM(I76,I83,I120,I151,I152)</f>
        <v>120290</v>
      </c>
      <c r="J75" s="125">
        <f t="shared" si="8"/>
        <v>17141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121189</v>
      </c>
      <c r="D120" s="149">
        <f>SUM(D121,D126,D130,D131,D134,D138,D146,D147,D150)</f>
        <v>87311</v>
      </c>
      <c r="E120" s="149">
        <f>SUM(E121,E126,E130,E131,E134,E138,E146,E147,E150)</f>
        <v>33878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137431</v>
      </c>
      <c r="I120" s="149">
        <f>SUM(I121,I126,I130,I131,I134,I138,I146,I147,I150)</f>
        <v>120290</v>
      </c>
      <c r="J120" s="149">
        <f>SUM(J121,J126,J130,J131,J134,J138,J146,J147,J150)</f>
        <v>17141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customHeight="1" x14ac:dyDescent="0.25">
      <c r="A138" s="135">
        <v>2360</v>
      </c>
      <c r="B138" s="63" t="s">
        <v>148</v>
      </c>
      <c r="C138" s="64">
        <f t="shared" si="10"/>
        <v>121189</v>
      </c>
      <c r="D138" s="136">
        <f>SUM(D139:D145)</f>
        <v>87311</v>
      </c>
      <c r="E138" s="136">
        <f>SUM(E139:E145)</f>
        <v>33878</v>
      </c>
      <c r="F138" s="136">
        <f>SUM(F139:F145)</f>
        <v>0</v>
      </c>
      <c r="G138" s="137">
        <f>SUM(G139:G145)</f>
        <v>0</v>
      </c>
      <c r="H138" s="64">
        <f t="shared" si="9"/>
        <v>137431</v>
      </c>
      <c r="I138" s="136">
        <f>SUM(I139:I145)</f>
        <v>120290</v>
      </c>
      <c r="J138" s="136">
        <f>SUM(J139:J145)</f>
        <v>17141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121189</v>
      </c>
      <c r="D141" s="66">
        <v>87311</v>
      </c>
      <c r="E141" s="66">
        <v>33878</v>
      </c>
      <c r="F141" s="66"/>
      <c r="G141" s="134"/>
      <c r="H141" s="64">
        <f t="shared" si="9"/>
        <v>137431</v>
      </c>
      <c r="I141" s="66">
        <v>120290</v>
      </c>
      <c r="J141" s="66">
        <v>17141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39">
        <v>6500</v>
      </c>
      <c r="B250" s="63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121189</v>
      </c>
      <c r="D272" s="206">
        <f>SUM(D269,D252,D211,D182,D174,D160,D75,D53,)</f>
        <v>87311</v>
      </c>
      <c r="E272" s="206">
        <f t="shared" ref="E272:L272" si="57">SUM(E269,E252,E211,E182,E174,E160,E75,E53)</f>
        <v>33878</v>
      </c>
      <c r="F272" s="206">
        <f t="shared" si="57"/>
        <v>0</v>
      </c>
      <c r="G272" s="207">
        <f t="shared" si="57"/>
        <v>0</v>
      </c>
      <c r="H272" s="208">
        <f t="shared" si="57"/>
        <v>137431</v>
      </c>
      <c r="I272" s="206">
        <f t="shared" si="57"/>
        <v>120290</v>
      </c>
      <c r="J272" s="206">
        <f t="shared" si="57"/>
        <v>17141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RaIiup1W93SvGeHtdaZ6pvUbOyMLkQMoS0x2hSIB4fzH1u9b9pXMBFouCUOICjVwzgc8XFsAR+bbsGR3ZEZ8qg==" saltValue="1sraeHzcCgBucu31u9Zmqg==" spinCount="100000" sheet="1" objects="1" scenarios="1"/>
  <autoFilter ref="A18:L284">
    <filterColumn colId="7">
      <filters>
        <filter val="137 431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Q12" sqref="Q12"/>
    </sheetView>
  </sheetViews>
  <sheetFormatPr defaultRowHeight="12" x14ac:dyDescent="0.25"/>
  <cols>
    <col min="1" max="1" width="17.570312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557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558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559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560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12" customHeight="1" x14ac:dyDescent="0.25">
      <c r="A7" s="4" t="s">
        <v>10</v>
      </c>
      <c r="B7" s="5"/>
      <c r="C7" s="330" t="s">
        <v>561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562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563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564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433117</v>
      </c>
      <c r="D20" s="26">
        <f>SUM(D21,D24,D25,D41,D43)</f>
        <v>361876</v>
      </c>
      <c r="E20" s="26">
        <f>SUM(E21,E24,E43)</f>
        <v>0</v>
      </c>
      <c r="F20" s="26">
        <f>SUM(F21,F26,F43)</f>
        <v>71241</v>
      </c>
      <c r="G20" s="27">
        <f>SUM(G21,G45)</f>
        <v>0</v>
      </c>
      <c r="H20" s="25">
        <f>SUM(I20:L20)</f>
        <v>570409</v>
      </c>
      <c r="I20" s="26">
        <f>SUM(I21,I24,I25,I41,I43)</f>
        <v>309334</v>
      </c>
      <c r="J20" s="26">
        <f>SUM(J21,J24,J43)</f>
        <v>189834</v>
      </c>
      <c r="K20" s="26">
        <f>SUM(K21,K26,K43)</f>
        <v>71241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3989</v>
      </c>
      <c r="D21" s="31">
        <f>SUM(D22:D23)</f>
        <v>0</v>
      </c>
      <c r="E21" s="31">
        <f>SUM(E22:E23)</f>
        <v>0</v>
      </c>
      <c r="F21" s="31">
        <f>SUM(F22:F23)</f>
        <v>3989</v>
      </c>
      <c r="G21" s="32">
        <f>SUM(G22:G23)</f>
        <v>0</v>
      </c>
      <c r="H21" s="30">
        <f t="shared" ref="H21:H47" si="1">SUM(I21:L21)</f>
        <v>3989</v>
      </c>
      <c r="I21" s="31">
        <f>SUM(I22:I23)</f>
        <v>0</v>
      </c>
      <c r="J21" s="31">
        <f>SUM(J22:J23)</f>
        <v>0</v>
      </c>
      <c r="K21" s="31">
        <f>SUM(K22:K23)</f>
        <v>3989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3989</v>
      </c>
      <c r="D23" s="41"/>
      <c r="E23" s="41"/>
      <c r="F23" s="41">
        <v>3989</v>
      </c>
      <c r="G23" s="42"/>
      <c r="H23" s="40">
        <f t="shared" si="1"/>
        <v>3989</v>
      </c>
      <c r="I23" s="41"/>
      <c r="J23" s="41"/>
      <c r="K23" s="41">
        <v>3989</v>
      </c>
      <c r="L23" s="43"/>
    </row>
    <row r="24" spans="1:12" s="22" customFormat="1" ht="24.75" thickBot="1" x14ac:dyDescent="0.3">
      <c r="A24" s="44">
        <v>19300</v>
      </c>
      <c r="B24" s="44" t="s">
        <v>36</v>
      </c>
      <c r="C24" s="45">
        <f t="shared" si="0"/>
        <v>361876</v>
      </c>
      <c r="D24" s="46">
        <v>361876</v>
      </c>
      <c r="E24" s="46"/>
      <c r="F24" s="47" t="s">
        <v>37</v>
      </c>
      <c r="G24" s="48" t="s">
        <v>37</v>
      </c>
      <c r="H24" s="45">
        <f t="shared" si="1"/>
        <v>499168</v>
      </c>
      <c r="I24" s="46">
        <f>I51</f>
        <v>309334</v>
      </c>
      <c r="J24" s="46">
        <f>J51</f>
        <v>189834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67232</v>
      </c>
      <c r="D26" s="53" t="s">
        <v>37</v>
      </c>
      <c r="E26" s="53" t="s">
        <v>37</v>
      </c>
      <c r="F26" s="56">
        <f>SUM(F27,F31,F33,F36)</f>
        <v>67232</v>
      </c>
      <c r="G26" s="54" t="s">
        <v>37</v>
      </c>
      <c r="H26" s="51">
        <f>SUM(I26:L26)</f>
        <v>67232</v>
      </c>
      <c r="I26" s="53" t="s">
        <v>37</v>
      </c>
      <c r="J26" s="53" t="s">
        <v>37</v>
      </c>
      <c r="K26" s="56">
        <f>SUM(K27,K31,K33,K36)</f>
        <v>67232</v>
      </c>
      <c r="L26" s="54" t="s">
        <v>37</v>
      </c>
    </row>
    <row r="27" spans="1:12" s="22" customFormat="1" ht="24" x14ac:dyDescent="0.25">
      <c r="A27" s="57">
        <v>21350</v>
      </c>
      <c r="B27" s="50" t="s">
        <v>40</v>
      </c>
      <c r="C27" s="51">
        <f>SUM(D27:G27)</f>
        <v>64626</v>
      </c>
      <c r="D27" s="53" t="s">
        <v>37</v>
      </c>
      <c r="E27" s="53" t="s">
        <v>37</v>
      </c>
      <c r="F27" s="56">
        <f>SUM(F28:F30)</f>
        <v>64626</v>
      </c>
      <c r="G27" s="54" t="s">
        <v>37</v>
      </c>
      <c r="H27" s="51">
        <f>SUM(I27:L27)</f>
        <v>64626</v>
      </c>
      <c r="I27" s="53" t="s">
        <v>37</v>
      </c>
      <c r="J27" s="53" t="s">
        <v>37</v>
      </c>
      <c r="K27" s="56">
        <f>SUM(K28:K30)</f>
        <v>64626</v>
      </c>
      <c r="L27" s="54" t="s">
        <v>37</v>
      </c>
    </row>
    <row r="28" spans="1:12" x14ac:dyDescent="0.25">
      <c r="A28" s="33">
        <v>21351</v>
      </c>
      <c r="B28" s="58" t="s">
        <v>41</v>
      </c>
      <c r="C28" s="59">
        <f t="shared" si="0"/>
        <v>13515</v>
      </c>
      <c r="D28" s="60" t="s">
        <v>37</v>
      </c>
      <c r="E28" s="60" t="s">
        <v>37</v>
      </c>
      <c r="F28" s="61">
        <v>13515</v>
      </c>
      <c r="G28" s="62" t="s">
        <v>37</v>
      </c>
      <c r="H28" s="59">
        <f t="shared" si="1"/>
        <v>13515</v>
      </c>
      <c r="I28" s="60" t="s">
        <v>37</v>
      </c>
      <c r="J28" s="60" t="s">
        <v>37</v>
      </c>
      <c r="K28" s="61">
        <v>13515</v>
      </c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x14ac:dyDescent="0.25">
      <c r="A30" s="38">
        <v>21359</v>
      </c>
      <c r="B30" s="63" t="s">
        <v>43</v>
      </c>
      <c r="C30" s="64">
        <f t="shared" si="0"/>
        <v>51111</v>
      </c>
      <c r="D30" s="65" t="s">
        <v>37</v>
      </c>
      <c r="E30" s="65" t="s">
        <v>37</v>
      </c>
      <c r="F30" s="66">
        <v>51111</v>
      </c>
      <c r="G30" s="67" t="s">
        <v>37</v>
      </c>
      <c r="H30" s="64">
        <f t="shared" si="1"/>
        <v>51111</v>
      </c>
      <c r="I30" s="65" t="s">
        <v>37</v>
      </c>
      <c r="J30" s="65" t="s">
        <v>37</v>
      </c>
      <c r="K30" s="66">
        <v>51111</v>
      </c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1306</v>
      </c>
      <c r="D33" s="53" t="s">
        <v>37</v>
      </c>
      <c r="E33" s="53" t="s">
        <v>37</v>
      </c>
      <c r="F33" s="56">
        <f>SUM(F34:F35)</f>
        <v>1306</v>
      </c>
      <c r="G33" s="54" t="s">
        <v>37</v>
      </c>
      <c r="H33" s="51">
        <f t="shared" si="1"/>
        <v>1306</v>
      </c>
      <c r="I33" s="53" t="s">
        <v>37</v>
      </c>
      <c r="J33" s="53" t="s">
        <v>37</v>
      </c>
      <c r="K33" s="56">
        <f>SUM(K34:K35)</f>
        <v>1306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1306</v>
      </c>
      <c r="D34" s="60" t="s">
        <v>37</v>
      </c>
      <c r="E34" s="60" t="s">
        <v>37</v>
      </c>
      <c r="F34" s="61">
        <v>1306</v>
      </c>
      <c r="G34" s="62" t="s">
        <v>37</v>
      </c>
      <c r="H34" s="59">
        <f t="shared" si="1"/>
        <v>1306</v>
      </c>
      <c r="I34" s="60" t="s">
        <v>37</v>
      </c>
      <c r="J34" s="60" t="s">
        <v>37</v>
      </c>
      <c r="K34" s="61">
        <v>1306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1300</v>
      </c>
      <c r="D36" s="53" t="s">
        <v>37</v>
      </c>
      <c r="E36" s="53" t="s">
        <v>37</v>
      </c>
      <c r="F36" s="56">
        <f>SUM(F37:F40)</f>
        <v>1300</v>
      </c>
      <c r="G36" s="54" t="s">
        <v>37</v>
      </c>
      <c r="H36" s="51">
        <f t="shared" si="1"/>
        <v>1300</v>
      </c>
      <c r="I36" s="53" t="s">
        <v>37</v>
      </c>
      <c r="J36" s="53" t="s">
        <v>37</v>
      </c>
      <c r="K36" s="56">
        <f>SUM(K37:K40)</f>
        <v>1300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1300</v>
      </c>
      <c r="D40" s="77" t="s">
        <v>37</v>
      </c>
      <c r="E40" s="77" t="s">
        <v>37</v>
      </c>
      <c r="F40" s="78">
        <v>1300</v>
      </c>
      <c r="G40" s="79" t="s">
        <v>37</v>
      </c>
      <c r="H40" s="76">
        <f t="shared" si="1"/>
        <v>1300</v>
      </c>
      <c r="I40" s="77" t="s">
        <v>37</v>
      </c>
      <c r="J40" s="77" t="s">
        <v>37</v>
      </c>
      <c r="K40" s="78">
        <v>1300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20</v>
      </c>
      <c r="D43" s="87">
        <f>D44</f>
        <v>0</v>
      </c>
      <c r="E43" s="87">
        <f>E44</f>
        <v>0</v>
      </c>
      <c r="F43" s="87">
        <f>F44</f>
        <v>20</v>
      </c>
      <c r="G43" s="54" t="s">
        <v>37</v>
      </c>
      <c r="H43" s="88">
        <f>SUM(I43:L43)</f>
        <v>20</v>
      </c>
      <c r="I43" s="87">
        <f>I44</f>
        <v>0</v>
      </c>
      <c r="J43" s="87">
        <f>J44</f>
        <v>0</v>
      </c>
      <c r="K43" s="87">
        <f>K44</f>
        <v>20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20</v>
      </c>
      <c r="D44" s="89"/>
      <c r="E44" s="90"/>
      <c r="F44" s="90">
        <v>20</v>
      </c>
      <c r="G44" s="91" t="s">
        <v>37</v>
      </c>
      <c r="H44" s="92">
        <f>SUM(I44:L44)</f>
        <v>20</v>
      </c>
      <c r="I44" s="36"/>
      <c r="J44" s="93"/>
      <c r="K44" s="93">
        <v>20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2">SUM(D50:G50)</f>
        <v>433117</v>
      </c>
      <c r="D50" s="112">
        <f>SUM(D51,D269)</f>
        <v>361876</v>
      </c>
      <c r="E50" s="112">
        <f>SUM(E51,E269)</f>
        <v>0</v>
      </c>
      <c r="F50" s="112">
        <f>SUM(F51,F269)</f>
        <v>71241</v>
      </c>
      <c r="G50" s="113">
        <f>SUM(G51,G269)</f>
        <v>0</v>
      </c>
      <c r="H50" s="111">
        <f t="shared" ref="H50:H107" si="3">SUM(I50:L50)</f>
        <v>570409</v>
      </c>
      <c r="I50" s="112">
        <f>SUM(I51,I269)</f>
        <v>309334</v>
      </c>
      <c r="J50" s="112">
        <f>SUM(J51,J269)</f>
        <v>189834</v>
      </c>
      <c r="K50" s="112">
        <f>SUM(K51,K269)</f>
        <v>71241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433117</v>
      </c>
      <c r="D51" s="117">
        <f>SUM(D52,D181)</f>
        <v>361876</v>
      </c>
      <c r="E51" s="117">
        <f>SUM(E52,E181)</f>
        <v>0</v>
      </c>
      <c r="F51" s="117">
        <f>SUM(F52,F181)</f>
        <v>71241</v>
      </c>
      <c r="G51" s="118">
        <f>SUM(G52,G181)</f>
        <v>0</v>
      </c>
      <c r="H51" s="116">
        <f t="shared" si="3"/>
        <v>570409</v>
      </c>
      <c r="I51" s="117">
        <f>SUM(I52,I181)</f>
        <v>309334</v>
      </c>
      <c r="J51" s="117">
        <f>SUM(J52,J181)</f>
        <v>189834</v>
      </c>
      <c r="K51" s="117">
        <f>SUM(K52,K181)</f>
        <v>71241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2"/>
        <v>431469</v>
      </c>
      <c r="D52" s="121">
        <f>SUM(D53,D75,D160,D174)</f>
        <v>360528</v>
      </c>
      <c r="E52" s="121">
        <f>SUM(E53,E75,E160,E174)</f>
        <v>0</v>
      </c>
      <c r="F52" s="121">
        <f>SUM(F53,F75,F160,F174)</f>
        <v>70941</v>
      </c>
      <c r="G52" s="122">
        <f>SUM(G53,G75,G160,G174)</f>
        <v>0</v>
      </c>
      <c r="H52" s="120">
        <f t="shared" si="3"/>
        <v>569389</v>
      </c>
      <c r="I52" s="121">
        <f>SUM(I53,I75,I160,I174)</f>
        <v>308714</v>
      </c>
      <c r="J52" s="121">
        <f>SUM(J53,J75,J160,J174)</f>
        <v>189734</v>
      </c>
      <c r="K52" s="121">
        <f>SUM(K53,K75,K160,K174)</f>
        <v>70941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2"/>
        <v>372816</v>
      </c>
      <c r="D53" s="125">
        <f>SUM(D54,D67)</f>
        <v>318536</v>
      </c>
      <c r="E53" s="125">
        <f>SUM(E54,E67)</f>
        <v>0</v>
      </c>
      <c r="F53" s="125">
        <f>SUM(F54,F67)</f>
        <v>54280</v>
      </c>
      <c r="G53" s="126">
        <f>SUM(G54,G67)</f>
        <v>0</v>
      </c>
      <c r="H53" s="124">
        <f t="shared" si="3"/>
        <v>515588</v>
      </c>
      <c r="I53" s="125">
        <f>SUM(I54,I67)</f>
        <v>268937</v>
      </c>
      <c r="J53" s="125">
        <f>SUM(J54,J67)</f>
        <v>189064</v>
      </c>
      <c r="K53" s="125">
        <f>SUM(K54,K67)</f>
        <v>57587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2"/>
        <v>277119</v>
      </c>
      <c r="D54" s="56">
        <f>SUM(D55,D58,D66)</f>
        <v>233741</v>
      </c>
      <c r="E54" s="56">
        <f>SUM(E55,E58,E66)</f>
        <v>0</v>
      </c>
      <c r="F54" s="56">
        <f>SUM(F55,F58,F66)</f>
        <v>43378</v>
      </c>
      <c r="G54" s="128">
        <f>SUM(G55,G58,G66)</f>
        <v>0</v>
      </c>
      <c r="H54" s="51">
        <f t="shared" si="3"/>
        <v>389055</v>
      </c>
      <c r="I54" s="56">
        <f>SUM(I55,I58,I66)</f>
        <v>191655</v>
      </c>
      <c r="J54" s="56">
        <f>SUM(J55,J58,J66)</f>
        <v>151322</v>
      </c>
      <c r="K54" s="56">
        <f>SUM(K55,K58,K66)</f>
        <v>46078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2"/>
        <v>245090</v>
      </c>
      <c r="D55" s="131">
        <f>SUM(D56:D57)</f>
        <v>201712</v>
      </c>
      <c r="E55" s="131">
        <f>SUM(E56:E57)</f>
        <v>0</v>
      </c>
      <c r="F55" s="131">
        <f>SUM(F56:F57)</f>
        <v>43378</v>
      </c>
      <c r="G55" s="132">
        <f>SUM(G56:G57)</f>
        <v>0</v>
      </c>
      <c r="H55" s="103">
        <f t="shared" si="3"/>
        <v>363989</v>
      </c>
      <c r="I55" s="131">
        <f>SUM(I56:I57)</f>
        <v>177529</v>
      </c>
      <c r="J55" s="131">
        <f>SUM(J56:J57)</f>
        <v>140382</v>
      </c>
      <c r="K55" s="131">
        <f>SUM(K56:K57)</f>
        <v>46078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2"/>
        <v>0</v>
      </c>
      <c r="D56" s="61"/>
      <c r="E56" s="61"/>
      <c r="F56" s="61"/>
      <c r="G56" s="133"/>
      <c r="H56" s="59">
        <f t="shared" si="3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2"/>
        <v>245090</v>
      </c>
      <c r="D57" s="66">
        <v>201712</v>
      </c>
      <c r="E57" s="66"/>
      <c r="F57" s="66">
        <v>43378</v>
      </c>
      <c r="G57" s="134"/>
      <c r="H57" s="64">
        <f t="shared" si="3"/>
        <v>363989</v>
      </c>
      <c r="I57" s="66">
        <v>177529</v>
      </c>
      <c r="J57" s="66">
        <f>27760+26192+86430</f>
        <v>140382</v>
      </c>
      <c r="K57" s="66">
        <v>46078</v>
      </c>
      <c r="L57" s="134"/>
    </row>
    <row r="58" spans="1:12" x14ac:dyDescent="0.25">
      <c r="A58" s="135">
        <v>1140</v>
      </c>
      <c r="B58" s="63" t="s">
        <v>70</v>
      </c>
      <c r="C58" s="64">
        <f t="shared" si="2"/>
        <v>29179</v>
      </c>
      <c r="D58" s="136">
        <f>SUM(D59:D65)</f>
        <v>29179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3"/>
        <v>22009</v>
      </c>
      <c r="I58" s="136">
        <f>SUM(I59:I65)</f>
        <v>11069</v>
      </c>
      <c r="J58" s="136">
        <f>SUM(J59:J65)</f>
        <v>10940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2"/>
        <v>4176</v>
      </c>
      <c r="D59" s="66">
        <v>4176</v>
      </c>
      <c r="E59" s="66"/>
      <c r="F59" s="66"/>
      <c r="G59" s="134"/>
      <c r="H59" s="64">
        <f t="shared" si="3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2"/>
        <v>1026</v>
      </c>
      <c r="D60" s="66">
        <v>1026</v>
      </c>
      <c r="E60" s="66"/>
      <c r="F60" s="66"/>
      <c r="G60" s="134"/>
      <c r="H60" s="64">
        <f t="shared" si="3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2"/>
        <v>0</v>
      </c>
      <c r="D61" s="66"/>
      <c r="E61" s="66"/>
      <c r="F61" s="66"/>
      <c r="G61" s="134"/>
      <c r="H61" s="64">
        <f t="shared" si="3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2"/>
        <v>1815</v>
      </c>
      <c r="D62" s="66">
        <v>1815</v>
      </c>
      <c r="E62" s="66"/>
      <c r="F62" s="66"/>
      <c r="G62" s="134"/>
      <c r="H62" s="64">
        <f t="shared" si="3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2"/>
        <v>2753</v>
      </c>
      <c r="D63" s="66">
        <v>2753</v>
      </c>
      <c r="E63" s="66"/>
      <c r="F63" s="66"/>
      <c r="G63" s="134"/>
      <c r="H63" s="64">
        <f t="shared" si="3"/>
        <v>12721</v>
      </c>
      <c r="I63" s="66">
        <v>2901</v>
      </c>
      <c r="J63" s="66">
        <f>300+9520</f>
        <v>9820</v>
      </c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2"/>
        <v>19238</v>
      </c>
      <c r="D64" s="66">
        <v>19238</v>
      </c>
      <c r="E64" s="66"/>
      <c r="F64" s="66"/>
      <c r="G64" s="134"/>
      <c r="H64" s="64">
        <f t="shared" si="3"/>
        <v>2756</v>
      </c>
      <c r="I64" s="66">
        <f>19558-16802</f>
        <v>2756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2"/>
        <v>171</v>
      </c>
      <c r="D65" s="66">
        <v>171</v>
      </c>
      <c r="E65" s="66"/>
      <c r="F65" s="66"/>
      <c r="G65" s="134"/>
      <c r="H65" s="64">
        <f t="shared" si="3"/>
        <v>1338</v>
      </c>
      <c r="I65" s="66">
        <v>218</v>
      </c>
      <c r="J65" s="66">
        <f>260+860</f>
        <v>1120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2"/>
        <v>2850</v>
      </c>
      <c r="D66" s="138">
        <v>2850</v>
      </c>
      <c r="E66" s="138"/>
      <c r="F66" s="138"/>
      <c r="G66" s="139"/>
      <c r="H66" s="103">
        <f t="shared" si="3"/>
        <v>3057</v>
      </c>
      <c r="I66" s="138">
        <v>3057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2"/>
        <v>95697</v>
      </c>
      <c r="D67" s="56">
        <f>SUM(D68:D69)</f>
        <v>84795</v>
      </c>
      <c r="E67" s="56">
        <f>SUM(E68:E69)</f>
        <v>0</v>
      </c>
      <c r="F67" s="56">
        <f>SUM(F68:F69)</f>
        <v>10902</v>
      </c>
      <c r="G67" s="140">
        <f>SUM(G68:G69)</f>
        <v>0</v>
      </c>
      <c r="H67" s="51">
        <f t="shared" si="3"/>
        <v>126533</v>
      </c>
      <c r="I67" s="56">
        <f>SUM(I68:I69)</f>
        <v>77282</v>
      </c>
      <c r="J67" s="56">
        <f>SUM(J68:J69)</f>
        <v>37742</v>
      </c>
      <c r="K67" s="56">
        <f>SUM(K68:K69)</f>
        <v>11509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2"/>
        <v>70417</v>
      </c>
      <c r="D68" s="61">
        <v>59919</v>
      </c>
      <c r="E68" s="61"/>
      <c r="F68" s="61">
        <v>10498</v>
      </c>
      <c r="G68" s="133"/>
      <c r="H68" s="59">
        <f t="shared" si="3"/>
        <v>98140</v>
      </c>
      <c r="I68" s="61">
        <f>54337-4048</f>
        <v>50289</v>
      </c>
      <c r="J68" s="61">
        <f>6720+6492+23490</f>
        <v>36702</v>
      </c>
      <c r="K68" s="61">
        <v>11149</v>
      </c>
      <c r="L68" s="133"/>
    </row>
    <row r="69" spans="1:12" ht="24" x14ac:dyDescent="0.25">
      <c r="A69" s="135">
        <v>1220</v>
      </c>
      <c r="B69" s="63" t="s">
        <v>81</v>
      </c>
      <c r="C69" s="64">
        <f t="shared" si="2"/>
        <v>25280</v>
      </c>
      <c r="D69" s="136">
        <f>SUM(D70:D74)</f>
        <v>24876</v>
      </c>
      <c r="E69" s="136">
        <f>SUM(E70:E74)</f>
        <v>0</v>
      </c>
      <c r="F69" s="136">
        <f>SUM(F70:F74)</f>
        <v>404</v>
      </c>
      <c r="G69" s="137">
        <f>SUM(G70:G74)</f>
        <v>0</v>
      </c>
      <c r="H69" s="64">
        <f t="shared" si="3"/>
        <v>28393</v>
      </c>
      <c r="I69" s="136">
        <f>SUM(I70:I74)</f>
        <v>26993</v>
      </c>
      <c r="J69" s="136">
        <f>SUM(J70:J74)</f>
        <v>1040</v>
      </c>
      <c r="K69" s="136">
        <f>SUM(K70:K74)</f>
        <v>360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2"/>
        <v>15188</v>
      </c>
      <c r="D70" s="66">
        <v>14988</v>
      </c>
      <c r="E70" s="66"/>
      <c r="F70" s="66">
        <v>200</v>
      </c>
      <c r="G70" s="134"/>
      <c r="H70" s="64">
        <f t="shared" si="3"/>
        <v>18342</v>
      </c>
      <c r="I70" s="66">
        <v>17102</v>
      </c>
      <c r="J70" s="66">
        <f>140+200+700</f>
        <v>1040</v>
      </c>
      <c r="K70" s="66">
        <v>200</v>
      </c>
      <c r="L70" s="134"/>
    </row>
    <row r="71" spans="1:12" hidden="1" x14ac:dyDescent="0.25">
      <c r="A71" s="39">
        <v>1223</v>
      </c>
      <c r="B71" s="63" t="s">
        <v>83</v>
      </c>
      <c r="C71" s="64">
        <f t="shared" si="2"/>
        <v>0</v>
      </c>
      <c r="D71" s="66"/>
      <c r="E71" s="66"/>
      <c r="F71" s="66"/>
      <c r="G71" s="134"/>
      <c r="H71" s="64">
        <f t="shared" si="3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2"/>
        <v>0</v>
      </c>
      <c r="D72" s="66"/>
      <c r="E72" s="66"/>
      <c r="F72" s="66"/>
      <c r="G72" s="134"/>
      <c r="H72" s="64">
        <f t="shared" si="3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2"/>
        <v>9388</v>
      </c>
      <c r="D73" s="66">
        <v>9388</v>
      </c>
      <c r="E73" s="66"/>
      <c r="F73" s="66"/>
      <c r="G73" s="134"/>
      <c r="H73" s="64">
        <f t="shared" si="3"/>
        <v>9391</v>
      </c>
      <c r="I73" s="66">
        <v>9391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2"/>
        <v>704</v>
      </c>
      <c r="D74" s="66">
        <v>500</v>
      </c>
      <c r="E74" s="66"/>
      <c r="F74" s="66">
        <v>204</v>
      </c>
      <c r="G74" s="134"/>
      <c r="H74" s="64">
        <f t="shared" si="3"/>
        <v>660</v>
      </c>
      <c r="I74" s="66">
        <v>500</v>
      </c>
      <c r="J74" s="66"/>
      <c r="K74" s="66">
        <v>160</v>
      </c>
      <c r="L74" s="134"/>
    </row>
    <row r="75" spans="1:12" x14ac:dyDescent="0.25">
      <c r="A75" s="123">
        <v>2000</v>
      </c>
      <c r="B75" s="123" t="s">
        <v>87</v>
      </c>
      <c r="C75" s="124">
        <f t="shared" si="2"/>
        <v>58653</v>
      </c>
      <c r="D75" s="125">
        <f>SUM(D76,D83,D120,D151,D152)</f>
        <v>41992</v>
      </c>
      <c r="E75" s="125">
        <f t="shared" ref="E75:G75" si="4">SUM(E76,E83,E120,E151,E152)</f>
        <v>0</v>
      </c>
      <c r="F75" s="125">
        <f t="shared" si="4"/>
        <v>16661</v>
      </c>
      <c r="G75" s="126">
        <f t="shared" si="4"/>
        <v>0</v>
      </c>
      <c r="H75" s="124">
        <f t="shared" si="3"/>
        <v>53801</v>
      </c>
      <c r="I75" s="125">
        <f t="shared" ref="I75:L75" si="5">SUM(I76,I83,I120,I151,I152)</f>
        <v>39777</v>
      </c>
      <c r="J75" s="125">
        <f t="shared" si="5"/>
        <v>670</v>
      </c>
      <c r="K75" s="125">
        <f t="shared" si="5"/>
        <v>13354</v>
      </c>
      <c r="L75" s="126">
        <f t="shared" si="5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2"/>
        <v>20</v>
      </c>
      <c r="D76" s="56">
        <f>SUM(D77,D80)</f>
        <v>20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3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2"/>
        <v>20</v>
      </c>
      <c r="D77" s="142">
        <f>SUM(D78:D79)</f>
        <v>20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3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2"/>
        <v>0</v>
      </c>
      <c r="D78" s="66"/>
      <c r="E78" s="66"/>
      <c r="F78" s="66"/>
      <c r="G78" s="134"/>
      <c r="H78" s="64">
        <f t="shared" si="3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2"/>
        <v>20</v>
      </c>
      <c r="D79" s="66">
        <v>20</v>
      </c>
      <c r="E79" s="66"/>
      <c r="F79" s="66"/>
      <c r="G79" s="134"/>
      <c r="H79" s="64">
        <f t="shared" si="3"/>
        <v>0</v>
      </c>
      <c r="I79" s="66">
        <v>0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2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3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2"/>
        <v>0</v>
      </c>
      <c r="D81" s="66"/>
      <c r="E81" s="66"/>
      <c r="F81" s="66"/>
      <c r="G81" s="134"/>
      <c r="H81" s="64">
        <f t="shared" si="3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2"/>
        <v>0</v>
      </c>
      <c r="D82" s="66"/>
      <c r="E82" s="66"/>
      <c r="F82" s="66"/>
      <c r="G82" s="134"/>
      <c r="H82" s="64">
        <f t="shared" si="3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42487</v>
      </c>
      <c r="D83" s="56">
        <f>SUM(D84,D85,D91,D99,D107,D108,D114,D119)</f>
        <v>33788</v>
      </c>
      <c r="E83" s="56">
        <f>SUM(E84,E85,E91,E99,E107,E108,E114,E119)</f>
        <v>0</v>
      </c>
      <c r="F83" s="56">
        <f>SUM(F84,F85,F91,F99,F107,F108,F114,F119)</f>
        <v>8699</v>
      </c>
      <c r="G83" s="140">
        <f>SUM(G84,G85,G91,G99,G107,G108,G114,G119)</f>
        <v>0</v>
      </c>
      <c r="H83" s="51">
        <f t="shared" si="3"/>
        <v>39988</v>
      </c>
      <c r="I83" s="56">
        <f>SUM(I84,I85,I91,I99,I107,I108,I114,I119)</f>
        <v>33527</v>
      </c>
      <c r="J83" s="56">
        <f>SUM(J84,J85,J91,J99,J107,J108,J114,J119)</f>
        <v>0</v>
      </c>
      <c r="K83" s="56">
        <f>SUM(K84,K85,K91,K99,K107,K108,K114,K119)</f>
        <v>6461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344</v>
      </c>
      <c r="D84" s="138">
        <v>122</v>
      </c>
      <c r="E84" s="138"/>
      <c r="F84" s="138">
        <v>222</v>
      </c>
      <c r="G84" s="138"/>
      <c r="H84" s="103">
        <f>SUM(I84:L84)</f>
        <v>344</v>
      </c>
      <c r="I84" s="138">
        <f>102+20</f>
        <v>122</v>
      </c>
      <c r="J84" s="138"/>
      <c r="K84" s="138">
        <f>10+102+10+100</f>
        <v>222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2"/>
        <v>23909</v>
      </c>
      <c r="D85" s="136">
        <f>SUM(D86:D90)</f>
        <v>19288</v>
      </c>
      <c r="E85" s="136">
        <f>SUM(E86:E90)</f>
        <v>0</v>
      </c>
      <c r="F85" s="136">
        <f>SUM(F86:F90)</f>
        <v>4621</v>
      </c>
      <c r="G85" s="137">
        <f>SUM(G86:G90)</f>
        <v>0</v>
      </c>
      <c r="H85" s="64">
        <f t="shared" si="3"/>
        <v>23183</v>
      </c>
      <c r="I85" s="136">
        <f>SUM(I86:I90)</f>
        <v>20403</v>
      </c>
      <c r="J85" s="136">
        <f>SUM(J86:J90)</f>
        <v>0</v>
      </c>
      <c r="K85" s="136">
        <f>SUM(K86:K90)</f>
        <v>2780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2"/>
        <v>7108</v>
      </c>
      <c r="D86" s="66">
        <v>5825</v>
      </c>
      <c r="E86" s="66"/>
      <c r="F86" s="66">
        <v>1283</v>
      </c>
      <c r="G86" s="134"/>
      <c r="H86" s="64">
        <f t="shared" si="3"/>
        <v>7108</v>
      </c>
      <c r="I86" s="66">
        <v>6108</v>
      </c>
      <c r="J86" s="66"/>
      <c r="K86" s="66">
        <v>1000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2"/>
        <v>1896</v>
      </c>
      <c r="D87" s="66">
        <v>1319</v>
      </c>
      <c r="E87" s="66"/>
      <c r="F87" s="66">
        <v>577</v>
      </c>
      <c r="G87" s="134"/>
      <c r="H87" s="64">
        <f t="shared" si="3"/>
        <v>2089</v>
      </c>
      <c r="I87" s="66">
        <v>1509</v>
      </c>
      <c r="J87" s="66"/>
      <c r="K87" s="66">
        <v>580</v>
      </c>
      <c r="L87" s="134"/>
    </row>
    <row r="88" spans="1:12" x14ac:dyDescent="0.25">
      <c r="A88" s="39">
        <v>2223</v>
      </c>
      <c r="B88" s="63" t="s">
        <v>98</v>
      </c>
      <c r="C88" s="64">
        <f t="shared" si="2"/>
        <v>14382</v>
      </c>
      <c r="D88" s="66">
        <v>12144</v>
      </c>
      <c r="E88" s="66"/>
      <c r="F88" s="66">
        <v>2238</v>
      </c>
      <c r="G88" s="134"/>
      <c r="H88" s="64">
        <f t="shared" si="3"/>
        <v>13563</v>
      </c>
      <c r="I88" s="66">
        <v>12563</v>
      </c>
      <c r="J88" s="66"/>
      <c r="K88" s="66">
        <v>1000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2"/>
        <v>523</v>
      </c>
      <c r="D89" s="66"/>
      <c r="E89" s="66"/>
      <c r="F89" s="66">
        <v>523</v>
      </c>
      <c r="G89" s="134"/>
      <c r="H89" s="64">
        <f t="shared" si="3"/>
        <v>423</v>
      </c>
      <c r="I89" s="66">
        <v>223</v>
      </c>
      <c r="J89" s="66"/>
      <c r="K89" s="66">
        <v>200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2"/>
        <v>0</v>
      </c>
      <c r="D90" s="66"/>
      <c r="E90" s="66"/>
      <c r="F90" s="66"/>
      <c r="G90" s="134"/>
      <c r="H90" s="64">
        <f t="shared" si="3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2"/>
        <v>1801</v>
      </c>
      <c r="D91" s="136">
        <f>SUM(D92:D98)</f>
        <v>736</v>
      </c>
      <c r="E91" s="136">
        <f>SUM(E92:E98)</f>
        <v>0</v>
      </c>
      <c r="F91" s="136">
        <f>SUM(F92:F98)</f>
        <v>1065</v>
      </c>
      <c r="G91" s="137">
        <f>SUM(G92:G98)</f>
        <v>0</v>
      </c>
      <c r="H91" s="64">
        <f t="shared" si="3"/>
        <v>2660</v>
      </c>
      <c r="I91" s="136">
        <f>SUM(I92:I98)</f>
        <v>745</v>
      </c>
      <c r="J91" s="136">
        <f>SUM(J92:J98)</f>
        <v>0</v>
      </c>
      <c r="K91" s="136">
        <f>SUM(K92:K98)</f>
        <v>1915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2"/>
        <v>0</v>
      </c>
      <c r="D92" s="66"/>
      <c r="E92" s="66"/>
      <c r="F92" s="66"/>
      <c r="G92" s="134"/>
      <c r="H92" s="64">
        <f t="shared" si="3"/>
        <v>337</v>
      </c>
      <c r="I92" s="66">
        <v>37</v>
      </c>
      <c r="J92" s="66"/>
      <c r="K92" s="66">
        <v>300</v>
      </c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2"/>
        <v>0</v>
      </c>
      <c r="D93" s="66"/>
      <c r="E93" s="66"/>
      <c r="F93" s="66"/>
      <c r="G93" s="134"/>
      <c r="H93" s="64">
        <f t="shared" si="3"/>
        <v>0</v>
      </c>
      <c r="I93" s="66"/>
      <c r="J93" s="66"/>
      <c r="K93" s="66"/>
      <c r="L93" s="134"/>
    </row>
    <row r="94" spans="1:12" ht="24" x14ac:dyDescent="0.25">
      <c r="A94" s="34">
        <v>2233</v>
      </c>
      <c r="B94" s="58" t="s">
        <v>104</v>
      </c>
      <c r="C94" s="59">
        <f t="shared" si="2"/>
        <v>0</v>
      </c>
      <c r="D94" s="61"/>
      <c r="E94" s="61"/>
      <c r="F94" s="61"/>
      <c r="G94" s="133"/>
      <c r="H94" s="59">
        <f t="shared" si="3"/>
        <v>800</v>
      </c>
      <c r="I94" s="61"/>
      <c r="J94" s="61"/>
      <c r="K94" s="61">
        <v>800</v>
      </c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2"/>
        <v>0</v>
      </c>
      <c r="D95" s="66"/>
      <c r="E95" s="66"/>
      <c r="F95" s="66"/>
      <c r="G95" s="134"/>
      <c r="H95" s="64">
        <f t="shared" si="3"/>
        <v>0</v>
      </c>
      <c r="I95" s="66"/>
      <c r="J95" s="66"/>
      <c r="K95" s="66"/>
      <c r="L95" s="134"/>
    </row>
    <row r="96" spans="1:12" ht="24" x14ac:dyDescent="0.25">
      <c r="A96" s="39">
        <v>2235</v>
      </c>
      <c r="B96" s="63" t="s">
        <v>106</v>
      </c>
      <c r="C96" s="64">
        <f t="shared" si="2"/>
        <v>465</v>
      </c>
      <c r="D96" s="66"/>
      <c r="E96" s="66"/>
      <c r="F96" s="66">
        <v>465</v>
      </c>
      <c r="G96" s="134"/>
      <c r="H96" s="64">
        <f t="shared" si="3"/>
        <v>215</v>
      </c>
      <c r="I96" s="66"/>
      <c r="J96" s="66"/>
      <c r="K96" s="66">
        <v>215</v>
      </c>
      <c r="L96" s="134"/>
    </row>
    <row r="97" spans="1:12" hidden="1" x14ac:dyDescent="0.25">
      <c r="A97" s="39">
        <v>2236</v>
      </c>
      <c r="B97" s="63" t="s">
        <v>107</v>
      </c>
      <c r="C97" s="64">
        <f t="shared" si="2"/>
        <v>0</v>
      </c>
      <c r="D97" s="66"/>
      <c r="E97" s="66"/>
      <c r="F97" s="66"/>
      <c r="G97" s="134"/>
      <c r="H97" s="64">
        <f t="shared" si="3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2"/>
        <v>1336</v>
      </c>
      <c r="D98" s="66">
        <v>736</v>
      </c>
      <c r="E98" s="66"/>
      <c r="F98" s="66">
        <v>600</v>
      </c>
      <c r="G98" s="134"/>
      <c r="H98" s="64">
        <f t="shared" si="3"/>
        <v>1308</v>
      </c>
      <c r="I98" s="66">
        <f>668+40</f>
        <v>708</v>
      </c>
      <c r="J98" s="66"/>
      <c r="K98" s="66">
        <v>600</v>
      </c>
      <c r="L98" s="134"/>
    </row>
    <row r="99" spans="1:12" ht="36" x14ac:dyDescent="0.25">
      <c r="A99" s="135">
        <v>2240</v>
      </c>
      <c r="B99" s="63" t="s">
        <v>109</v>
      </c>
      <c r="C99" s="64">
        <f t="shared" si="2"/>
        <v>4804</v>
      </c>
      <c r="D99" s="136">
        <f>SUM(D100:D106)</f>
        <v>3163</v>
      </c>
      <c r="E99" s="136">
        <f>SUM(E100:E106)</f>
        <v>0</v>
      </c>
      <c r="F99" s="136">
        <f>SUM(F100:F106)</f>
        <v>1641</v>
      </c>
      <c r="G99" s="137">
        <f>SUM(G100:G106)</f>
        <v>0</v>
      </c>
      <c r="H99" s="64">
        <f t="shared" si="3"/>
        <v>5405</v>
      </c>
      <c r="I99" s="136">
        <f>SUM(I100:I106)</f>
        <v>3861</v>
      </c>
      <c r="J99" s="136">
        <f>SUM(J100:J106)</f>
        <v>0</v>
      </c>
      <c r="K99" s="136">
        <f>SUM(K100:K106)</f>
        <v>1544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2"/>
        <v>0</v>
      </c>
      <c r="D100" s="66"/>
      <c r="E100" s="66"/>
      <c r="F100" s="66"/>
      <c r="G100" s="134"/>
      <c r="H100" s="64">
        <f t="shared" si="3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2"/>
        <v>0</v>
      </c>
      <c r="D101" s="66"/>
      <c r="E101" s="66"/>
      <c r="F101" s="66"/>
      <c r="G101" s="134"/>
      <c r="H101" s="64">
        <f t="shared" si="3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2"/>
        <v>485</v>
      </c>
      <c r="D102" s="66">
        <v>200</v>
      </c>
      <c r="E102" s="66"/>
      <c r="F102" s="66">
        <v>285</v>
      </c>
      <c r="G102" s="134"/>
      <c r="H102" s="64">
        <f t="shared" si="3"/>
        <v>485</v>
      </c>
      <c r="I102" s="66">
        <v>200</v>
      </c>
      <c r="J102" s="66"/>
      <c r="K102" s="66">
        <v>285</v>
      </c>
      <c r="L102" s="134"/>
    </row>
    <row r="103" spans="1:12" x14ac:dyDescent="0.25">
      <c r="A103" s="39">
        <v>2244</v>
      </c>
      <c r="B103" s="63" t="s">
        <v>113</v>
      </c>
      <c r="C103" s="64">
        <f t="shared" si="2"/>
        <v>4319</v>
      </c>
      <c r="D103" s="66">
        <v>2963</v>
      </c>
      <c r="E103" s="66"/>
      <c r="F103" s="66">
        <v>1356</v>
      </c>
      <c r="G103" s="134"/>
      <c r="H103" s="64">
        <f t="shared" si="3"/>
        <v>4920</v>
      </c>
      <c r="I103" s="66">
        <v>3661</v>
      </c>
      <c r="J103" s="66"/>
      <c r="K103" s="66">
        <v>1259</v>
      </c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2"/>
        <v>0</v>
      </c>
      <c r="D104" s="66"/>
      <c r="E104" s="66"/>
      <c r="F104" s="66"/>
      <c r="G104" s="134"/>
      <c r="H104" s="64">
        <f t="shared" si="3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2"/>
        <v>0</v>
      </c>
      <c r="D105" s="66"/>
      <c r="E105" s="66"/>
      <c r="F105" s="66"/>
      <c r="G105" s="134"/>
      <c r="H105" s="64">
        <f t="shared" si="3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2"/>
        <v>0</v>
      </c>
      <c r="D106" s="66"/>
      <c r="E106" s="66"/>
      <c r="F106" s="66"/>
      <c r="G106" s="134"/>
      <c r="H106" s="64">
        <f t="shared" si="3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2"/>
        <v>9726</v>
      </c>
      <c r="D107" s="136">
        <v>9726</v>
      </c>
      <c r="E107" s="136"/>
      <c r="F107" s="136"/>
      <c r="G107" s="145"/>
      <c r="H107" s="64">
        <f t="shared" si="3"/>
        <v>8370</v>
      </c>
      <c r="I107" s="136">
        <f>570+7800</f>
        <v>8370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2"/>
        <v>1376</v>
      </c>
      <c r="D108" s="136">
        <f>SUM(D109:D113)</f>
        <v>576</v>
      </c>
      <c r="E108" s="136">
        <f>SUM(E109:E113)</f>
        <v>0</v>
      </c>
      <c r="F108" s="136">
        <f>SUM(F109:F113)</f>
        <v>800</v>
      </c>
      <c r="G108" s="137">
        <f>SUM(G109:G113)</f>
        <v>0</v>
      </c>
      <c r="H108" s="64">
        <f t="shared" ref="H108:H175" si="6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2"/>
        <v>0</v>
      </c>
      <c r="D109" s="66"/>
      <c r="E109" s="66"/>
      <c r="F109" s="66"/>
      <c r="G109" s="134"/>
      <c r="H109" s="64">
        <f t="shared" si="6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2"/>
        <v>1350</v>
      </c>
      <c r="D110" s="66">
        <v>550</v>
      </c>
      <c r="E110" s="66"/>
      <c r="F110" s="66">
        <v>800</v>
      </c>
      <c r="G110" s="134"/>
      <c r="H110" s="64">
        <f t="shared" si="6"/>
        <v>0</v>
      </c>
      <c r="I110" s="66">
        <v>0</v>
      </c>
      <c r="J110" s="66"/>
      <c r="K110" s="66">
        <v>0</v>
      </c>
      <c r="L110" s="134"/>
    </row>
    <row r="111" spans="1:12" hidden="1" x14ac:dyDescent="0.25">
      <c r="A111" s="39">
        <v>2263</v>
      </c>
      <c r="B111" s="63" t="s">
        <v>121</v>
      </c>
      <c r="C111" s="64">
        <f t="shared" si="2"/>
        <v>0</v>
      </c>
      <c r="D111" s="66"/>
      <c r="E111" s="66"/>
      <c r="F111" s="66"/>
      <c r="G111" s="134"/>
      <c r="H111" s="64">
        <f t="shared" si="6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2"/>
        <v>0</v>
      </c>
      <c r="D112" s="66"/>
      <c r="E112" s="66"/>
      <c r="F112" s="66"/>
      <c r="G112" s="134"/>
      <c r="H112" s="64">
        <f t="shared" si="6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2"/>
        <v>26</v>
      </c>
      <c r="D113" s="66">
        <v>26</v>
      </c>
      <c r="E113" s="66"/>
      <c r="F113" s="66"/>
      <c r="G113" s="134"/>
      <c r="H113" s="64">
        <f t="shared" si="6"/>
        <v>26</v>
      </c>
      <c r="I113" s="66">
        <v>26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7">SUM(D114:G114)</f>
        <v>527</v>
      </c>
      <c r="D114" s="136">
        <f>SUM(D115:D118)</f>
        <v>177</v>
      </c>
      <c r="E114" s="136">
        <f>SUM(E115:E118)</f>
        <v>0</v>
      </c>
      <c r="F114" s="136">
        <f>SUM(F115:F118)</f>
        <v>350</v>
      </c>
      <c r="G114" s="137">
        <f>SUM(G115:G118)</f>
        <v>0</v>
      </c>
      <c r="H114" s="64">
        <f t="shared" si="6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7"/>
        <v>0</v>
      </c>
      <c r="D115" s="66"/>
      <c r="E115" s="66"/>
      <c r="F115" s="66"/>
      <c r="G115" s="134"/>
      <c r="H115" s="64">
        <f t="shared" si="6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7"/>
        <v>0</v>
      </c>
      <c r="D116" s="66"/>
      <c r="E116" s="66"/>
      <c r="F116" s="66"/>
      <c r="G116" s="134"/>
      <c r="H116" s="64">
        <f t="shared" si="6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7"/>
        <v>0</v>
      </c>
      <c r="D117" s="66"/>
      <c r="E117" s="66"/>
      <c r="F117" s="66"/>
      <c r="G117" s="134"/>
      <c r="H117" s="64">
        <f t="shared" si="6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7"/>
        <v>527</v>
      </c>
      <c r="D118" s="66">
        <v>177</v>
      </c>
      <c r="E118" s="66"/>
      <c r="F118" s="66">
        <v>350</v>
      </c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7"/>
        <v>16146</v>
      </c>
      <c r="D120" s="149">
        <f>SUM(D121,D126,D130,D131,D134,D138,D146,D147,D150)</f>
        <v>8184</v>
      </c>
      <c r="E120" s="149">
        <f>SUM(E121,E126,E130,E131,E134,E138,E146,E147,E150)</f>
        <v>0</v>
      </c>
      <c r="F120" s="149">
        <f>SUM(F121,F126,F130,F131,F134,F138,F146,F147,F150)</f>
        <v>7962</v>
      </c>
      <c r="G120" s="150">
        <f>SUM(G121,G126,G130,G131,G134,G138,G146,G147,G150)</f>
        <v>0</v>
      </c>
      <c r="H120" s="76">
        <f t="shared" si="6"/>
        <v>13813</v>
      </c>
      <c r="I120" s="149">
        <f>SUM(I121,I126,I130,I131,I134,I138,I146,I147,I150)</f>
        <v>6250</v>
      </c>
      <c r="J120" s="149">
        <f>SUM(J121,J126,J130,J131,J134,J138,J146,J147,J150)</f>
        <v>670</v>
      </c>
      <c r="K120" s="149">
        <f>SUM(K121,K126,K130,K131,K134,K138,K146,K147,K150)</f>
        <v>6893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7"/>
        <v>2777</v>
      </c>
      <c r="D121" s="142">
        <f>SUM(D122:D125)</f>
        <v>1614</v>
      </c>
      <c r="E121" s="142">
        <f t="shared" ref="E121:L121" si="8">SUM(E122:E125)</f>
        <v>0</v>
      </c>
      <c r="F121" s="142">
        <f t="shared" si="8"/>
        <v>1163</v>
      </c>
      <c r="G121" s="143">
        <f t="shared" si="8"/>
        <v>0</v>
      </c>
      <c r="H121" s="59">
        <f t="shared" si="6"/>
        <v>1367</v>
      </c>
      <c r="I121" s="142">
        <f t="shared" si="8"/>
        <v>680</v>
      </c>
      <c r="J121" s="142">
        <f t="shared" si="8"/>
        <v>0</v>
      </c>
      <c r="K121" s="142">
        <f t="shared" si="8"/>
        <v>687</v>
      </c>
      <c r="L121" s="143">
        <f t="shared" si="8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1117</v>
      </c>
      <c r="D122" s="66">
        <v>680</v>
      </c>
      <c r="E122" s="66"/>
      <c r="F122" s="66">
        <v>437</v>
      </c>
      <c r="G122" s="134"/>
      <c r="H122" s="64">
        <f t="shared" si="6"/>
        <v>967</v>
      </c>
      <c r="I122" s="66">
        <v>680</v>
      </c>
      <c r="J122" s="66"/>
      <c r="K122" s="66">
        <f>200+87</f>
        <v>287</v>
      </c>
      <c r="L122" s="134"/>
    </row>
    <row r="123" spans="1:12" hidden="1" x14ac:dyDescent="0.25">
      <c r="A123" s="39">
        <v>2312</v>
      </c>
      <c r="B123" s="63" t="s">
        <v>133</v>
      </c>
      <c r="C123" s="64">
        <f t="shared" si="7"/>
        <v>1110</v>
      </c>
      <c r="D123" s="66">
        <v>934</v>
      </c>
      <c r="E123" s="66"/>
      <c r="F123" s="66">
        <v>176</v>
      </c>
      <c r="G123" s="134"/>
      <c r="H123" s="64">
        <f t="shared" si="6"/>
        <v>0</v>
      </c>
      <c r="I123" s="66">
        <v>0</v>
      </c>
      <c r="J123" s="66"/>
      <c r="K123" s="66">
        <v>0</v>
      </c>
      <c r="L123" s="134"/>
    </row>
    <row r="124" spans="1:12" hidden="1" x14ac:dyDescent="0.25">
      <c r="A124" s="39">
        <v>2313</v>
      </c>
      <c r="B124" s="63" t="s">
        <v>134</v>
      </c>
      <c r="C124" s="64">
        <f t="shared" si="7"/>
        <v>50</v>
      </c>
      <c r="D124" s="66"/>
      <c r="E124" s="66"/>
      <c r="F124" s="66">
        <v>50</v>
      </c>
      <c r="G124" s="134"/>
      <c r="H124" s="64">
        <f t="shared" si="6"/>
        <v>0</v>
      </c>
      <c r="I124" s="66"/>
      <c r="J124" s="66"/>
      <c r="K124" s="66">
        <v>0</v>
      </c>
      <c r="L124" s="134"/>
    </row>
    <row r="125" spans="1:12" ht="27" customHeight="1" x14ac:dyDescent="0.25">
      <c r="A125" s="39">
        <v>2314</v>
      </c>
      <c r="B125" s="63" t="s">
        <v>135</v>
      </c>
      <c r="C125" s="64">
        <f t="shared" si="7"/>
        <v>500</v>
      </c>
      <c r="D125" s="66"/>
      <c r="E125" s="66"/>
      <c r="F125" s="66">
        <v>500</v>
      </c>
      <c r="G125" s="134"/>
      <c r="H125" s="64">
        <f t="shared" si="6"/>
        <v>400</v>
      </c>
      <c r="I125" s="66"/>
      <c r="J125" s="66"/>
      <c r="K125" s="66">
        <v>400</v>
      </c>
      <c r="L125" s="134"/>
    </row>
    <row r="126" spans="1:12" x14ac:dyDescent="0.25">
      <c r="A126" s="135">
        <v>2320</v>
      </c>
      <c r="B126" s="63" t="s">
        <v>136</v>
      </c>
      <c r="C126" s="64">
        <f t="shared" si="7"/>
        <v>848</v>
      </c>
      <c r="D126" s="136">
        <f>SUM(D127:D129)</f>
        <v>0</v>
      </c>
      <c r="E126" s="136">
        <f>SUM(E127:E129)</f>
        <v>0</v>
      </c>
      <c r="F126" s="136">
        <f>SUM(F127:F129)</f>
        <v>848</v>
      </c>
      <c r="G126" s="137">
        <f>SUM(G127:G129)</f>
        <v>0</v>
      </c>
      <c r="H126" s="64">
        <f t="shared" si="6"/>
        <v>600</v>
      </c>
      <c r="I126" s="136">
        <f>SUM(I127:I129)</f>
        <v>0</v>
      </c>
      <c r="J126" s="136">
        <f>SUM(J127:J129)</f>
        <v>0</v>
      </c>
      <c r="K126" s="136">
        <f>SUM(K127:K129)</f>
        <v>600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7"/>
        <v>0</v>
      </c>
      <c r="D127" s="66"/>
      <c r="E127" s="66"/>
      <c r="F127" s="66"/>
      <c r="G127" s="134"/>
      <c r="H127" s="64">
        <f t="shared" si="6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7"/>
        <v>848</v>
      </c>
      <c r="D128" s="66"/>
      <c r="E128" s="66"/>
      <c r="F128" s="66">
        <v>848</v>
      </c>
      <c r="G128" s="134"/>
      <c r="H128" s="64">
        <f t="shared" si="6"/>
        <v>600</v>
      </c>
      <c r="I128" s="66"/>
      <c r="J128" s="66"/>
      <c r="K128" s="66">
        <v>600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7"/>
        <v>0</v>
      </c>
      <c r="D129" s="66"/>
      <c r="E129" s="66"/>
      <c r="F129" s="66"/>
      <c r="G129" s="134"/>
      <c r="H129" s="64">
        <f t="shared" si="6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7"/>
        <v>0</v>
      </c>
      <c r="D130" s="66"/>
      <c r="E130" s="66"/>
      <c r="F130" s="66"/>
      <c r="G130" s="134"/>
      <c r="H130" s="64">
        <f t="shared" si="6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7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6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7"/>
        <v>0</v>
      </c>
      <c r="D132" s="66"/>
      <c r="E132" s="66"/>
      <c r="F132" s="66"/>
      <c r="G132" s="134"/>
      <c r="H132" s="64">
        <f t="shared" si="6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7"/>
        <v>0</v>
      </c>
      <c r="D133" s="66"/>
      <c r="E133" s="66"/>
      <c r="F133" s="66"/>
      <c r="G133" s="134"/>
      <c r="H133" s="64">
        <f t="shared" si="6"/>
        <v>0</v>
      </c>
      <c r="I133" s="66"/>
      <c r="J133" s="66"/>
      <c r="K133" s="66"/>
      <c r="L133" s="134"/>
    </row>
    <row r="134" spans="1:12" ht="15" customHeight="1" x14ac:dyDescent="0.25">
      <c r="A134" s="130">
        <v>2350</v>
      </c>
      <c r="B134" s="99" t="s">
        <v>144</v>
      </c>
      <c r="C134" s="103">
        <f t="shared" si="7"/>
        <v>3005</v>
      </c>
      <c r="D134" s="131">
        <f>SUM(D135:D137)</f>
        <v>2105</v>
      </c>
      <c r="E134" s="131">
        <f>SUM(E135:E137)</f>
        <v>0</v>
      </c>
      <c r="F134" s="131">
        <f>SUM(F135:F137)</f>
        <v>900</v>
      </c>
      <c r="G134" s="132">
        <f>SUM(G135:G137)</f>
        <v>0</v>
      </c>
      <c r="H134" s="103">
        <f t="shared" si="6"/>
        <v>3005</v>
      </c>
      <c r="I134" s="131">
        <f>SUM(I135:I137)</f>
        <v>2105</v>
      </c>
      <c r="J134" s="131">
        <f>SUM(J135:J137)</f>
        <v>0</v>
      </c>
      <c r="K134" s="131">
        <f>SUM(K135:K137)</f>
        <v>900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7"/>
        <v>50</v>
      </c>
      <c r="D135" s="61"/>
      <c r="E135" s="61"/>
      <c r="F135" s="61">
        <v>50</v>
      </c>
      <c r="G135" s="133"/>
      <c r="H135" s="59">
        <f t="shared" si="6"/>
        <v>50</v>
      </c>
      <c r="I135" s="61"/>
      <c r="J135" s="61"/>
      <c r="K135" s="61">
        <v>50</v>
      </c>
      <c r="L135" s="133"/>
    </row>
    <row r="136" spans="1:12" ht="24" x14ac:dyDescent="0.25">
      <c r="A136" s="39">
        <v>2352</v>
      </c>
      <c r="B136" s="63" t="s">
        <v>146</v>
      </c>
      <c r="C136" s="64">
        <f t="shared" si="7"/>
        <v>2955</v>
      </c>
      <c r="D136" s="66">
        <v>2105</v>
      </c>
      <c r="E136" s="66"/>
      <c r="F136" s="66">
        <f>800+50</f>
        <v>850</v>
      </c>
      <c r="G136" s="134"/>
      <c r="H136" s="64">
        <f t="shared" si="6"/>
        <v>2955</v>
      </c>
      <c r="I136" s="66">
        <v>2105</v>
      </c>
      <c r="J136" s="66"/>
      <c r="K136" s="66">
        <f>800+50</f>
        <v>850</v>
      </c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7"/>
        <v>0</v>
      </c>
      <c r="D137" s="66"/>
      <c r="E137" s="66"/>
      <c r="F137" s="66"/>
      <c r="G137" s="134"/>
      <c r="H137" s="64">
        <f t="shared" si="6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7"/>
        <v>1750</v>
      </c>
      <c r="D138" s="136">
        <f>SUM(D139:D145)</f>
        <v>1750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6"/>
        <v>1050</v>
      </c>
      <c r="I138" s="136">
        <f>SUM(I139:I145)</f>
        <v>1050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7"/>
        <v>0</v>
      </c>
      <c r="D139" s="66"/>
      <c r="E139" s="66"/>
      <c r="F139" s="66"/>
      <c r="G139" s="134"/>
      <c r="H139" s="64">
        <f t="shared" si="6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7"/>
        <v>0</v>
      </c>
      <c r="D140" s="66"/>
      <c r="E140" s="66"/>
      <c r="F140" s="66"/>
      <c r="G140" s="134"/>
      <c r="H140" s="64">
        <f t="shared" si="6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7"/>
        <v>1750</v>
      </c>
      <c r="D141" s="66">
        <v>1750</v>
      </c>
      <c r="E141" s="66"/>
      <c r="F141" s="66"/>
      <c r="G141" s="134"/>
      <c r="H141" s="64">
        <f t="shared" si="6"/>
        <v>1050</v>
      </c>
      <c r="I141" s="66">
        <v>1050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7"/>
        <v>0</v>
      </c>
      <c r="D142" s="66"/>
      <c r="E142" s="66"/>
      <c r="F142" s="66"/>
      <c r="G142" s="134"/>
      <c r="H142" s="64">
        <f t="shared" si="6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7"/>
        <v>0</v>
      </c>
      <c r="D143" s="66"/>
      <c r="E143" s="66"/>
      <c r="F143" s="66"/>
      <c r="G143" s="134"/>
      <c r="H143" s="64">
        <f t="shared" si="6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7"/>
        <v>0</v>
      </c>
      <c r="D144" s="66"/>
      <c r="E144" s="66"/>
      <c r="F144" s="66"/>
      <c r="G144" s="134"/>
      <c r="H144" s="64">
        <f t="shared" si="6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7"/>
        <v>0</v>
      </c>
      <c r="D145" s="66"/>
      <c r="E145" s="66"/>
      <c r="F145" s="66"/>
      <c r="G145" s="134"/>
      <c r="H145" s="64">
        <f t="shared" si="6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7"/>
        <v>7766</v>
      </c>
      <c r="D146" s="138">
        <v>2715</v>
      </c>
      <c r="E146" s="138"/>
      <c r="F146" s="138">
        <v>5051</v>
      </c>
      <c r="G146" s="139"/>
      <c r="H146" s="103">
        <f t="shared" si="6"/>
        <v>7791</v>
      </c>
      <c r="I146" s="138">
        <v>2415</v>
      </c>
      <c r="J146" s="138">
        <v>670</v>
      </c>
      <c r="K146" s="138">
        <v>4706</v>
      </c>
      <c r="L146" s="139"/>
    </row>
    <row r="147" spans="1:12" hidden="1" x14ac:dyDescent="0.25">
      <c r="A147" s="130">
        <v>2380</v>
      </c>
      <c r="B147" s="99" t="s">
        <v>157</v>
      </c>
      <c r="C147" s="103">
        <f t="shared" si="7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6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7"/>
        <v>0</v>
      </c>
      <c r="D148" s="61"/>
      <c r="E148" s="61"/>
      <c r="F148" s="61"/>
      <c r="G148" s="133"/>
      <c r="H148" s="59">
        <f t="shared" si="6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7"/>
        <v>0</v>
      </c>
      <c r="D149" s="66"/>
      <c r="E149" s="66"/>
      <c r="F149" s="66"/>
      <c r="G149" s="134"/>
      <c r="H149" s="64">
        <f t="shared" si="6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7"/>
        <v>0</v>
      </c>
      <c r="D150" s="138"/>
      <c r="E150" s="138"/>
      <c r="F150" s="138"/>
      <c r="G150" s="139"/>
      <c r="H150" s="103">
        <f t="shared" si="6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7"/>
        <v>0</v>
      </c>
      <c r="D151" s="151"/>
      <c r="E151" s="151"/>
      <c r="F151" s="151"/>
      <c r="G151" s="152"/>
      <c r="H151" s="51">
        <f t="shared" si="6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7"/>
        <v>0</v>
      </c>
      <c r="D152" s="56">
        <f>SUM(D153,D159)</f>
        <v>0</v>
      </c>
      <c r="E152" s="56">
        <f>SUM(E153,E159)</f>
        <v>0</v>
      </c>
      <c r="F152" s="56">
        <f>SUM(F153,F159)</f>
        <v>0</v>
      </c>
      <c r="G152" s="56">
        <f>SUM(G153,G159)</f>
        <v>0</v>
      </c>
      <c r="H152" s="51">
        <f t="shared" si="6"/>
        <v>0</v>
      </c>
      <c r="I152" s="56">
        <f>SUM(I153,I159)</f>
        <v>0</v>
      </c>
      <c r="J152" s="56">
        <f>SUM(J153,J159)</f>
        <v>0</v>
      </c>
      <c r="K152" s="56">
        <f>SUM(K153,K159)</f>
        <v>0</v>
      </c>
      <c r="L152" s="129">
        <f>SUM(L153,L159)</f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7"/>
        <v>0</v>
      </c>
      <c r="D153" s="142">
        <f>SUM(D154:D158)</f>
        <v>0</v>
      </c>
      <c r="E153" s="142">
        <f>SUM(E154:E158)</f>
        <v>0</v>
      </c>
      <c r="F153" s="142">
        <f>SUM(F154:F158)</f>
        <v>0</v>
      </c>
      <c r="G153" s="142">
        <f>SUM(G154:G158)</f>
        <v>0</v>
      </c>
      <c r="H153" s="59">
        <f t="shared" si="6"/>
        <v>0</v>
      </c>
      <c r="I153" s="142">
        <f>SUM(I154:I158)</f>
        <v>0</v>
      </c>
      <c r="J153" s="142">
        <f>SUM(J154:J158)</f>
        <v>0</v>
      </c>
      <c r="K153" s="142">
        <f>SUM(K154:K158)</f>
        <v>0</v>
      </c>
      <c r="L153" s="153">
        <f>SUM(L154:L158)</f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7"/>
        <v>0</v>
      </c>
      <c r="D154" s="66"/>
      <c r="E154" s="66"/>
      <c r="F154" s="66"/>
      <c r="G154" s="134"/>
      <c r="H154" s="64">
        <f t="shared" si="6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7"/>
        <v>0</v>
      </c>
      <c r="D155" s="66"/>
      <c r="E155" s="66"/>
      <c r="F155" s="66"/>
      <c r="G155" s="134"/>
      <c r="H155" s="64">
        <f t="shared" si="6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7"/>
        <v>0</v>
      </c>
      <c r="D156" s="66"/>
      <c r="E156" s="66"/>
      <c r="F156" s="66"/>
      <c r="G156" s="134"/>
      <c r="H156" s="64">
        <f t="shared" si="6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7"/>
        <v>0</v>
      </c>
      <c r="D157" s="66"/>
      <c r="E157" s="66"/>
      <c r="F157" s="66"/>
      <c r="G157" s="134"/>
      <c r="H157" s="64">
        <f t="shared" si="6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7"/>
        <v>0</v>
      </c>
      <c r="D158" s="66"/>
      <c r="E158" s="66"/>
      <c r="F158" s="66"/>
      <c r="G158" s="134"/>
      <c r="H158" s="64">
        <f t="shared" si="6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7"/>
        <v>0</v>
      </c>
      <c r="D159" s="66"/>
      <c r="E159" s="66"/>
      <c r="F159" s="66"/>
      <c r="G159" s="134"/>
      <c r="H159" s="64">
        <f t="shared" si="6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7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6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7"/>
        <v>0</v>
      </c>
      <c r="D161" s="56">
        <f>SUM(D162,D166)</f>
        <v>0</v>
      </c>
      <c r="E161" s="56">
        <f>SUM(E162,E166)</f>
        <v>0</v>
      </c>
      <c r="F161" s="56">
        <f>SUM(F162,F166)</f>
        <v>0</v>
      </c>
      <c r="G161" s="56">
        <f>SUM(G162,G166)</f>
        <v>0</v>
      </c>
      <c r="H161" s="51">
        <f t="shared" si="6"/>
        <v>0</v>
      </c>
      <c r="I161" s="56">
        <f>SUM(I162,I166)</f>
        <v>0</v>
      </c>
      <c r="J161" s="56">
        <f>SUM(J162,J166)</f>
        <v>0</v>
      </c>
      <c r="K161" s="56">
        <f>SUM(K162,K166)</f>
        <v>0</v>
      </c>
      <c r="L161" s="129">
        <f>SUM(L162,L166)</f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7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6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 t="shared" si="7"/>
        <v>0</v>
      </c>
      <c r="D163" s="66"/>
      <c r="E163" s="66"/>
      <c r="F163" s="66"/>
      <c r="G163" s="134"/>
      <c r="H163" s="64">
        <f t="shared" si="6"/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 t="shared" si="7"/>
        <v>0</v>
      </c>
      <c r="D164" s="66"/>
      <c r="E164" s="66"/>
      <c r="F164" s="66"/>
      <c r="G164" s="134"/>
      <c r="H164" s="64">
        <f t="shared" si="6"/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 t="shared" si="7"/>
        <v>0</v>
      </c>
      <c r="D165" s="66"/>
      <c r="E165" s="66"/>
      <c r="F165" s="66"/>
      <c r="G165" s="134"/>
      <c r="H165" s="64">
        <f t="shared" si="6"/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si="7"/>
        <v>0</v>
      </c>
      <c r="D166" s="142">
        <f>SUM(D167:D170)</f>
        <v>0</v>
      </c>
      <c r="E166" s="142">
        <f>SUM(E167:E170)</f>
        <v>0</v>
      </c>
      <c r="F166" s="142">
        <f>SUM(F167:F170)</f>
        <v>0</v>
      </c>
      <c r="G166" s="142">
        <f>SUM(G167:G170)</f>
        <v>0</v>
      </c>
      <c r="H166" s="156">
        <f t="shared" si="6"/>
        <v>0</v>
      </c>
      <c r="I166" s="142">
        <f>SUM(I167:I170)</f>
        <v>0</v>
      </c>
      <c r="J166" s="142">
        <f>SUM(J167:J170)</f>
        <v>0</v>
      </c>
      <c r="K166" s="142">
        <f>SUM(K167:K170)</f>
        <v>0</v>
      </c>
      <c r="L166" s="157">
        <f>SUM(L167:L170)</f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7"/>
        <v>0</v>
      </c>
      <c r="D167" s="66"/>
      <c r="E167" s="66"/>
      <c r="F167" s="66"/>
      <c r="G167" s="158"/>
      <c r="H167" s="64">
        <f t="shared" si="6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7"/>
        <v>0</v>
      </c>
      <c r="D168" s="66"/>
      <c r="E168" s="66"/>
      <c r="F168" s="66"/>
      <c r="G168" s="158"/>
      <c r="H168" s="64">
        <f t="shared" si="6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7"/>
        <v>0</v>
      </c>
      <c r="D169" s="66"/>
      <c r="E169" s="66"/>
      <c r="F169" s="66"/>
      <c r="G169" s="158"/>
      <c r="H169" s="64">
        <f t="shared" si="6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7"/>
        <v>0</v>
      </c>
      <c r="D170" s="160"/>
      <c r="E170" s="160"/>
      <c r="F170" s="160"/>
      <c r="G170" s="161"/>
      <c r="H170" s="156">
        <f t="shared" si="6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7"/>
        <v>0</v>
      </c>
      <c r="D171" s="165">
        <f>SUM(D172:D173)</f>
        <v>0</v>
      </c>
      <c r="E171" s="165">
        <f>SUM(E172:E173)</f>
        <v>0</v>
      </c>
      <c r="F171" s="165">
        <f>SUM(F172:F173)</f>
        <v>0</v>
      </c>
      <c r="G171" s="165">
        <f>SUM(G172:G173)</f>
        <v>0</v>
      </c>
      <c r="H171" s="164">
        <f t="shared" si="6"/>
        <v>0</v>
      </c>
      <c r="I171" s="165">
        <f>SUM(I172:I173)</f>
        <v>0</v>
      </c>
      <c r="J171" s="165">
        <f>SUM(J172:J173)</f>
        <v>0</v>
      </c>
      <c r="K171" s="165">
        <f>SUM(K172:K173)</f>
        <v>0</v>
      </c>
      <c r="L171" s="129">
        <f>SUM(L172:L173)</f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7"/>
        <v>0</v>
      </c>
      <c r="D172" s="138"/>
      <c r="E172" s="138"/>
      <c r="F172" s="138"/>
      <c r="G172" s="139"/>
      <c r="H172" s="166">
        <f t="shared" si="6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7"/>
        <v>0</v>
      </c>
      <c r="D173" s="61"/>
      <c r="E173" s="61"/>
      <c r="F173" s="61"/>
      <c r="G173" s="133"/>
      <c r="H173" s="59">
        <f t="shared" si="6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7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6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6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9">SUM(D176:G176)</f>
        <v>0</v>
      </c>
      <c r="D176" s="61"/>
      <c r="E176" s="61"/>
      <c r="F176" s="61"/>
      <c r="G176" s="133"/>
      <c r="H176" s="59">
        <f t="shared" ref="H176:H244" si="10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9"/>
        <v>0</v>
      </c>
      <c r="D177" s="66"/>
      <c r="E177" s="66"/>
      <c r="F177" s="66"/>
      <c r="G177" s="134"/>
      <c r="H177" s="64">
        <f t="shared" si="10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9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10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10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9"/>
        <v>0</v>
      </c>
      <c r="D180" s="66"/>
      <c r="E180" s="66"/>
      <c r="F180" s="66"/>
      <c r="G180" s="134"/>
      <c r="H180" s="64">
        <f t="shared" si="10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9"/>
        <v>1648</v>
      </c>
      <c r="D181" s="121">
        <f>SUM(D182,D211,D252,D265)</f>
        <v>1348</v>
      </c>
      <c r="E181" s="121">
        <f t="shared" ref="E181:G181" si="11">SUM(E182,E211,E252,E265)</f>
        <v>0</v>
      </c>
      <c r="F181" s="121">
        <f t="shared" si="11"/>
        <v>300</v>
      </c>
      <c r="G181" s="121">
        <f t="shared" si="11"/>
        <v>0</v>
      </c>
      <c r="H181" s="120">
        <f>SUM(I181:L181)</f>
        <v>1020</v>
      </c>
      <c r="I181" s="121">
        <f t="shared" ref="I181:L181" si="12">SUM(I182,I211,I252,I265)</f>
        <v>620</v>
      </c>
      <c r="J181" s="121">
        <f t="shared" si="12"/>
        <v>100</v>
      </c>
      <c r="K181" s="121">
        <f t="shared" si="12"/>
        <v>300</v>
      </c>
      <c r="L181" s="170">
        <f t="shared" si="12"/>
        <v>0</v>
      </c>
    </row>
    <row r="182" spans="1:12" x14ac:dyDescent="0.25">
      <c r="A182" s="123">
        <v>5000</v>
      </c>
      <c r="B182" s="123" t="s">
        <v>192</v>
      </c>
      <c r="C182" s="124">
        <f t="shared" si="9"/>
        <v>1648</v>
      </c>
      <c r="D182" s="125">
        <f>D183+D187</f>
        <v>1348</v>
      </c>
      <c r="E182" s="125">
        <f>E183+E187</f>
        <v>0</v>
      </c>
      <c r="F182" s="125">
        <f>F183+F187</f>
        <v>300</v>
      </c>
      <c r="G182" s="125">
        <f>G183+G187</f>
        <v>0</v>
      </c>
      <c r="H182" s="124">
        <f t="shared" si="10"/>
        <v>1020</v>
      </c>
      <c r="I182" s="125">
        <f>I183+I187</f>
        <v>620</v>
      </c>
      <c r="J182" s="125">
        <f>J183+J187</f>
        <v>100</v>
      </c>
      <c r="K182" s="125">
        <f>K183+K187</f>
        <v>300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9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10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9"/>
        <v>0</v>
      </c>
      <c r="D184" s="61"/>
      <c r="E184" s="61"/>
      <c r="F184" s="61"/>
      <c r="G184" s="133"/>
      <c r="H184" s="59">
        <f t="shared" si="10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9"/>
        <v>0</v>
      </c>
      <c r="D186" s="66"/>
      <c r="E186" s="66"/>
      <c r="F186" s="66"/>
      <c r="G186" s="134"/>
      <c r="H186" s="64">
        <f t="shared" si="10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9"/>
        <v>1648</v>
      </c>
      <c r="D187" s="56">
        <f>D188+D198+D199+D206+D207+D208+D210</f>
        <v>1348</v>
      </c>
      <c r="E187" s="56">
        <f>E188+E198+E199+E206+E207+E208+E210</f>
        <v>0</v>
      </c>
      <c r="F187" s="56">
        <f>F188+F198+F199+F206+F207+F208+F210</f>
        <v>300</v>
      </c>
      <c r="G187" s="140">
        <f>G188+G198+G199+G206+G207+G208+G210</f>
        <v>0</v>
      </c>
      <c r="H187" s="51">
        <f t="shared" si="10"/>
        <v>1020</v>
      </c>
      <c r="I187" s="56">
        <f>I188+I198+I199+I206+I207+I208+I210</f>
        <v>620</v>
      </c>
      <c r="J187" s="56">
        <f>J188+J198+J199+J206+J207+J208+J210</f>
        <v>100</v>
      </c>
      <c r="K187" s="56">
        <f>K188+K198+K199+K206+K207+K208+K210</f>
        <v>300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9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10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9"/>
        <v>0</v>
      </c>
      <c r="D189" s="61"/>
      <c r="E189" s="61"/>
      <c r="F189" s="61"/>
      <c r="G189" s="133"/>
      <c r="H189" s="59">
        <f t="shared" si="10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9"/>
        <v>0</v>
      </c>
      <c r="D190" s="66"/>
      <c r="E190" s="66"/>
      <c r="F190" s="66"/>
      <c r="G190" s="134"/>
      <c r="H190" s="64">
        <f t="shared" si="10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9"/>
        <v>0</v>
      </c>
      <c r="D191" s="66"/>
      <c r="E191" s="66"/>
      <c r="F191" s="66"/>
      <c r="G191" s="134"/>
      <c r="H191" s="64">
        <f t="shared" si="10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9"/>
        <v>0</v>
      </c>
      <c r="D192" s="66"/>
      <c r="E192" s="66"/>
      <c r="F192" s="66"/>
      <c r="G192" s="134"/>
      <c r="H192" s="64">
        <f t="shared" si="10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9"/>
        <v>0</v>
      </c>
      <c r="D194" s="66"/>
      <c r="E194" s="66"/>
      <c r="F194" s="66"/>
      <c r="G194" s="134"/>
      <c r="H194" s="64">
        <f t="shared" si="10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9"/>
        <v>0</v>
      </c>
      <c r="D195" s="66"/>
      <c r="E195" s="66"/>
      <c r="F195" s="66"/>
      <c r="G195" s="134"/>
      <c r="H195" s="64">
        <f t="shared" si="10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9"/>
        <v>0</v>
      </c>
      <c r="D196" s="66"/>
      <c r="E196" s="66"/>
      <c r="F196" s="66"/>
      <c r="G196" s="134"/>
      <c r="H196" s="64">
        <f t="shared" si="10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9"/>
        <v>0</v>
      </c>
      <c r="D197" s="66"/>
      <c r="E197" s="66"/>
      <c r="F197" s="66"/>
      <c r="G197" s="134"/>
      <c r="H197" s="64">
        <f t="shared" si="10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9"/>
        <v>0</v>
      </c>
      <c r="D198" s="66"/>
      <c r="E198" s="66"/>
      <c r="F198" s="66"/>
      <c r="G198" s="134"/>
      <c r="H198" s="64">
        <f t="shared" si="10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9"/>
        <v>1648</v>
      </c>
      <c r="D199" s="136">
        <f>SUM(D200:D205)</f>
        <v>1348</v>
      </c>
      <c r="E199" s="136">
        <f>SUM(E200:E205)</f>
        <v>0</v>
      </c>
      <c r="F199" s="136">
        <f>SUM(F200:F205)</f>
        <v>300</v>
      </c>
      <c r="G199" s="137">
        <f>SUM(G200:G205)</f>
        <v>0</v>
      </c>
      <c r="H199" s="64">
        <f t="shared" si="10"/>
        <v>1020</v>
      </c>
      <c r="I199" s="136">
        <f>SUM(I200:I205)</f>
        <v>620</v>
      </c>
      <c r="J199" s="136">
        <f>SUM(J200:J205)</f>
        <v>100</v>
      </c>
      <c r="K199" s="136">
        <f>SUM(K200:K205)</f>
        <v>300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9"/>
        <v>0</v>
      </c>
      <c r="D200" s="66"/>
      <c r="E200" s="66"/>
      <c r="F200" s="66"/>
      <c r="G200" s="134"/>
      <c r="H200" s="64">
        <f t="shared" si="10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9"/>
        <v>300</v>
      </c>
      <c r="D201" s="66"/>
      <c r="E201" s="66"/>
      <c r="F201" s="66">
        <v>300</v>
      </c>
      <c r="G201" s="134"/>
      <c r="H201" s="64">
        <f t="shared" si="10"/>
        <v>400</v>
      </c>
      <c r="I201" s="66"/>
      <c r="J201" s="66">
        <v>100</v>
      </c>
      <c r="K201" s="66">
        <v>300</v>
      </c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9"/>
        <v>0</v>
      </c>
      <c r="D202" s="66"/>
      <c r="E202" s="66"/>
      <c r="F202" s="66"/>
      <c r="G202" s="134"/>
      <c r="H202" s="64">
        <f t="shared" si="10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9"/>
        <v>0</v>
      </c>
      <c r="D203" s="66"/>
      <c r="E203" s="66"/>
      <c r="F203" s="66"/>
      <c r="G203" s="134"/>
      <c r="H203" s="64">
        <f t="shared" si="10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9"/>
        <v>0</v>
      </c>
      <c r="D204" s="66"/>
      <c r="E204" s="66"/>
      <c r="F204" s="66"/>
      <c r="G204" s="134"/>
      <c r="H204" s="64">
        <f t="shared" si="10"/>
        <v>620</v>
      </c>
      <c r="I204" s="66">
        <v>620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9"/>
        <v>1348</v>
      </c>
      <c r="D205" s="66">
        <v>1348</v>
      </c>
      <c r="E205" s="66"/>
      <c r="F205" s="66"/>
      <c r="G205" s="134"/>
      <c r="H205" s="64">
        <f t="shared" si="10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9"/>
        <v>0</v>
      </c>
      <c r="D206" s="66"/>
      <c r="E206" s="66"/>
      <c r="F206" s="66"/>
      <c r="G206" s="134"/>
      <c r="H206" s="64">
        <f t="shared" si="10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9"/>
        <v>0</v>
      </c>
      <c r="D207" s="66"/>
      <c r="E207" s="66"/>
      <c r="F207" s="66"/>
      <c r="G207" s="134"/>
      <c r="H207" s="64">
        <f t="shared" si="10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9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10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9"/>
        <v>0</v>
      </c>
      <c r="D209" s="66"/>
      <c r="E209" s="66"/>
      <c r="F209" s="66"/>
      <c r="G209" s="134"/>
      <c r="H209" s="64">
        <f t="shared" si="10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9"/>
        <v>0</v>
      </c>
      <c r="D210" s="138"/>
      <c r="E210" s="138"/>
      <c r="F210" s="138"/>
      <c r="G210" s="139"/>
      <c r="H210" s="103">
        <f t="shared" si="10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9"/>
        <v>0</v>
      </c>
      <c r="D211" s="125">
        <f>D212+D232+D240+D250</f>
        <v>0</v>
      </c>
      <c r="E211" s="125">
        <f t="shared" ref="E211:G211" si="13">E212+E232+E240+E250</f>
        <v>0</v>
      </c>
      <c r="F211" s="125">
        <f t="shared" si="13"/>
        <v>0</v>
      </c>
      <c r="G211" s="126">
        <f t="shared" si="13"/>
        <v>0</v>
      </c>
      <c r="H211" s="124">
        <f t="shared" si="10"/>
        <v>0</v>
      </c>
      <c r="I211" s="125">
        <f t="shared" ref="I211:L211" si="14">I212+I232+I240+I250</f>
        <v>0</v>
      </c>
      <c r="J211" s="125">
        <f t="shared" si="14"/>
        <v>0</v>
      </c>
      <c r="K211" s="125">
        <f t="shared" si="14"/>
        <v>0</v>
      </c>
      <c r="L211" s="126">
        <f t="shared" si="14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10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9"/>
        <v>0</v>
      </c>
      <c r="D213" s="61"/>
      <c r="E213" s="61"/>
      <c r="F213" s="61"/>
      <c r="G213" s="177"/>
      <c r="H213" s="178">
        <f t="shared" si="10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9"/>
        <v>0</v>
      </c>
      <c r="D214" s="136">
        <f>SUM(D215)</f>
        <v>0</v>
      </c>
      <c r="E214" s="136">
        <f t="shared" ref="E214:L214" si="15">SUM(E215)</f>
        <v>0</v>
      </c>
      <c r="F214" s="136">
        <f t="shared" si="15"/>
        <v>0</v>
      </c>
      <c r="G214" s="137">
        <f t="shared" si="15"/>
        <v>0</v>
      </c>
      <c r="H214" s="179">
        <f t="shared" si="10"/>
        <v>0</v>
      </c>
      <c r="I214" s="136">
        <f t="shared" si="15"/>
        <v>0</v>
      </c>
      <c r="J214" s="136">
        <f t="shared" si="15"/>
        <v>0</v>
      </c>
      <c r="K214" s="136">
        <f t="shared" si="15"/>
        <v>0</v>
      </c>
      <c r="L214" s="137">
        <f t="shared" si="15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9"/>
        <v>0</v>
      </c>
      <c r="D215" s="61"/>
      <c r="E215" s="61"/>
      <c r="F215" s="61"/>
      <c r="G215" s="133"/>
      <c r="H215" s="179">
        <f t="shared" si="10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10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10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10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10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9"/>
        <v>0</v>
      </c>
      <c r="D221" s="66"/>
      <c r="E221" s="66"/>
      <c r="F221" s="66"/>
      <c r="G221" s="134"/>
      <c r="H221" s="179">
        <f t="shared" si="10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9"/>
        <v>0</v>
      </c>
      <c r="D222" s="66"/>
      <c r="E222" s="66"/>
      <c r="F222" s="66"/>
      <c r="G222" s="134"/>
      <c r="H222" s="179">
        <f t="shared" si="10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9"/>
        <v>0</v>
      </c>
      <c r="D223" s="66"/>
      <c r="E223" s="66"/>
      <c r="F223" s="66"/>
      <c r="G223" s="134"/>
      <c r="H223" s="179">
        <f t="shared" si="10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9"/>
        <v>0</v>
      </c>
      <c r="D224" s="66"/>
      <c r="E224" s="66"/>
      <c r="F224" s="66"/>
      <c r="G224" s="134"/>
      <c r="H224" s="179">
        <f t="shared" si="10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9"/>
        <v>0</v>
      </c>
      <c r="D225" s="66"/>
      <c r="E225" s="66"/>
      <c r="F225" s="66"/>
      <c r="G225" s="134"/>
      <c r="H225" s="179">
        <f t="shared" si="10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9"/>
        <v>0</v>
      </c>
      <c r="D226" s="66"/>
      <c r="E226" s="66"/>
      <c r="F226" s="66"/>
      <c r="G226" s="134"/>
      <c r="H226" s="179">
        <f t="shared" si="10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9"/>
        <v>0</v>
      </c>
      <c r="D227" s="142">
        <f>SUM(D228:D231)</f>
        <v>0</v>
      </c>
      <c r="E227" s="142">
        <f>SUM(E228:E231)</f>
        <v>0</v>
      </c>
      <c r="F227" s="142">
        <f>SUM(F228:F231)</f>
        <v>0</v>
      </c>
      <c r="G227" s="157">
        <f>SUM(G228:G231)</f>
        <v>0</v>
      </c>
      <c r="H227" s="180">
        <f t="shared" si="10"/>
        <v>0</v>
      </c>
      <c r="I227" s="142">
        <f>SUM(I228:I231)</f>
        <v>0</v>
      </c>
      <c r="J227" s="142">
        <f>SUM(J228:J231)</f>
        <v>0</v>
      </c>
      <c r="K227" s="142">
        <f>SUM(K228:K231)</f>
        <v>0</v>
      </c>
      <c r="L227" s="157">
        <f>SUM(L228:L231)</f>
        <v>0</v>
      </c>
    </row>
    <row r="228" spans="1:12" hidden="1" x14ac:dyDescent="0.25">
      <c r="A228" s="39">
        <v>6291</v>
      </c>
      <c r="B228" s="63" t="s">
        <v>238</v>
      </c>
      <c r="C228" s="172">
        <f t="shared" si="9"/>
        <v>0</v>
      </c>
      <c r="D228" s="66"/>
      <c r="E228" s="66"/>
      <c r="F228" s="66"/>
      <c r="G228" s="148"/>
      <c r="H228" s="172">
        <f t="shared" si="10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9"/>
        <v>0</v>
      </c>
      <c r="D229" s="66"/>
      <c r="E229" s="66"/>
      <c r="F229" s="66"/>
      <c r="G229" s="148"/>
      <c r="H229" s="172">
        <f t="shared" si="10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9"/>
        <v>0</v>
      </c>
      <c r="D230" s="66"/>
      <c r="E230" s="66"/>
      <c r="F230" s="66"/>
      <c r="G230" s="148"/>
      <c r="H230" s="172">
        <f t="shared" si="10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9"/>
        <v>0</v>
      </c>
      <c r="D231" s="66"/>
      <c r="E231" s="66"/>
      <c r="F231" s="66"/>
      <c r="G231" s="148"/>
      <c r="H231" s="172">
        <f t="shared" si="10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9"/>
        <v>0</v>
      </c>
      <c r="D232" s="56">
        <f>SUM(D233,D238,D239)</f>
        <v>0</v>
      </c>
      <c r="E232" s="56">
        <f>SUM(E233,E238,E239)</f>
        <v>0</v>
      </c>
      <c r="F232" s="56">
        <f>SUM(F233,F238,F239)</f>
        <v>0</v>
      </c>
      <c r="G232" s="56">
        <f>SUM(G233,G238,G239)</f>
        <v>0</v>
      </c>
      <c r="H232" s="51">
        <f t="shared" si="10"/>
        <v>0</v>
      </c>
      <c r="I232" s="56">
        <f>SUM(I233,I238,I239)</f>
        <v>0</v>
      </c>
      <c r="J232" s="56">
        <f>SUM(J233,J238,J239)</f>
        <v>0</v>
      </c>
      <c r="K232" s="56">
        <f>SUM(K233,K238,K239)</f>
        <v>0</v>
      </c>
      <c r="L232" s="144">
        <f>SUM(L233,L238,L239)</f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9"/>
        <v>0</v>
      </c>
      <c r="D233" s="142">
        <f>SUM(D234:D237)</f>
        <v>0</v>
      </c>
      <c r="E233" s="142">
        <f>SUM(E234:E237)</f>
        <v>0</v>
      </c>
      <c r="F233" s="142">
        <f>SUM(F234:F237)</f>
        <v>0</v>
      </c>
      <c r="G233" s="181">
        <f>SUM(G234:G237)</f>
        <v>0</v>
      </c>
      <c r="H233" s="180">
        <f t="shared" si="10"/>
        <v>0</v>
      </c>
      <c r="I233" s="142">
        <f>SUM(I234:I237)</f>
        <v>0</v>
      </c>
      <c r="J233" s="142">
        <f>SUM(J234:J237)</f>
        <v>0</v>
      </c>
      <c r="K233" s="142">
        <f>SUM(K234:K237)</f>
        <v>0</v>
      </c>
      <c r="L233" s="182">
        <f>SUM(L234:L237)</f>
        <v>0</v>
      </c>
    </row>
    <row r="234" spans="1:12" hidden="1" x14ac:dyDescent="0.25">
      <c r="A234" s="39">
        <v>6322</v>
      </c>
      <c r="B234" s="63" t="s">
        <v>244</v>
      </c>
      <c r="C234" s="172">
        <f t="shared" si="9"/>
        <v>0</v>
      </c>
      <c r="D234" s="66"/>
      <c r="E234" s="66"/>
      <c r="F234" s="66"/>
      <c r="G234" s="148"/>
      <c r="H234" s="172">
        <f t="shared" si="10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9"/>
        <v>0</v>
      </c>
      <c r="D235" s="66"/>
      <c r="E235" s="66"/>
      <c r="F235" s="66"/>
      <c r="G235" s="148"/>
      <c r="H235" s="172">
        <f t="shared" si="10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9"/>
        <v>0</v>
      </c>
      <c r="D236" s="66"/>
      <c r="E236" s="66"/>
      <c r="F236" s="66"/>
      <c r="G236" s="148"/>
      <c r="H236" s="172">
        <f t="shared" si="10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9"/>
        <v>0</v>
      </c>
      <c r="D237" s="61"/>
      <c r="E237" s="61"/>
      <c r="F237" s="61"/>
      <c r="G237" s="183"/>
      <c r="H237" s="176">
        <f t="shared" si="10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9"/>
        <v>0</v>
      </c>
      <c r="D239" s="66"/>
      <c r="E239" s="66"/>
      <c r="F239" s="66"/>
      <c r="G239" s="134"/>
      <c r="H239" s="179">
        <f t="shared" si="10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>SUM(E241,E245)</f>
        <v>0</v>
      </c>
      <c r="F240" s="56">
        <f>SUM(F241,F245)</f>
        <v>0</v>
      </c>
      <c r="G240" s="56">
        <f>SUM(G241,G245)</f>
        <v>0</v>
      </c>
      <c r="H240" s="51">
        <f>SUM(I240:L240)</f>
        <v>0</v>
      </c>
      <c r="I240" s="56">
        <f>SUM(I241,I245)</f>
        <v>0</v>
      </c>
      <c r="J240" s="56">
        <f>SUM(J241,J245)</f>
        <v>0</v>
      </c>
      <c r="K240" s="56">
        <f>SUM(K241,K245)</f>
        <v>0</v>
      </c>
      <c r="L240" s="144">
        <f>SUM(L241,L245)</f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9"/>
        <v>0</v>
      </c>
      <c r="D241" s="142">
        <f>SUM(D242:D244)</f>
        <v>0</v>
      </c>
      <c r="E241" s="142">
        <f>SUM(E242:E244)</f>
        <v>0</v>
      </c>
      <c r="F241" s="142">
        <f>SUM(F242:F244)</f>
        <v>0</v>
      </c>
      <c r="G241" s="153">
        <f>SUM(G242:G244)</f>
        <v>0</v>
      </c>
      <c r="H241" s="176">
        <f t="shared" si="10"/>
        <v>0</v>
      </c>
      <c r="I241" s="142">
        <f>SUM(I242:I244)</f>
        <v>0</v>
      </c>
      <c r="J241" s="142">
        <f>SUM(J242:J244)</f>
        <v>0</v>
      </c>
      <c r="K241" s="142">
        <f>SUM(K242:K244)</f>
        <v>0</v>
      </c>
      <c r="L241" s="153">
        <f>SUM(L242:L244)</f>
        <v>0</v>
      </c>
    </row>
    <row r="242" spans="1:13" hidden="1" x14ac:dyDescent="0.25">
      <c r="A242" s="39">
        <v>6411</v>
      </c>
      <c r="B242" s="146" t="s">
        <v>252</v>
      </c>
      <c r="C242" s="172">
        <f t="shared" si="9"/>
        <v>0</v>
      </c>
      <c r="D242" s="66"/>
      <c r="E242" s="66"/>
      <c r="F242" s="66"/>
      <c r="G242" s="134"/>
      <c r="H242" s="179">
        <f t="shared" si="10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9"/>
        <v>0</v>
      </c>
      <c r="D243" s="66"/>
      <c r="E243" s="66"/>
      <c r="F243" s="66"/>
      <c r="G243" s="134"/>
      <c r="H243" s="179">
        <f t="shared" si="10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9"/>
        <v>0</v>
      </c>
      <c r="D244" s="66"/>
      <c r="E244" s="66"/>
      <c r="F244" s="66"/>
      <c r="G244" s="134"/>
      <c r="H244" s="179">
        <f t="shared" si="10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9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16">SUM(D246:G246)</f>
        <v>0</v>
      </c>
      <c r="D246" s="66"/>
      <c r="E246" s="66"/>
      <c r="F246" s="66"/>
      <c r="G246" s="134"/>
      <c r="H246" s="179">
        <f t="shared" ref="H246:H271" si="17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16"/>
        <v>0</v>
      </c>
      <c r="D247" s="66"/>
      <c r="E247" s="66"/>
      <c r="F247" s="66"/>
      <c r="G247" s="134"/>
      <c r="H247" s="179">
        <f t="shared" si="17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18">SUM(D250:G250)</f>
        <v>0</v>
      </c>
      <c r="D250" s="66">
        <f>SUM(D251)</f>
        <v>0</v>
      </c>
      <c r="E250" s="66">
        <f t="shared" ref="E250:G250" si="19">SUM(E251)</f>
        <v>0</v>
      </c>
      <c r="F250" s="66">
        <f t="shared" si="19"/>
        <v>0</v>
      </c>
      <c r="G250" s="148">
        <f t="shared" si="19"/>
        <v>0</v>
      </c>
      <c r="H250" s="188">
        <f t="shared" ref="H250:H251" si="20">SUM(I250:L250)</f>
        <v>0</v>
      </c>
      <c r="I250" s="66">
        <f t="shared" ref="I250:L250" si="21">SUM(I251)</f>
        <v>0</v>
      </c>
      <c r="J250" s="66">
        <f t="shared" si="21"/>
        <v>0</v>
      </c>
      <c r="K250" s="66">
        <f t="shared" si="21"/>
        <v>0</v>
      </c>
      <c r="L250" s="134">
        <f t="shared" si="21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18"/>
        <v>0</v>
      </c>
      <c r="D251" s="66"/>
      <c r="E251" s="66"/>
      <c r="F251" s="66"/>
      <c r="G251" s="148"/>
      <c r="H251" s="188">
        <f t="shared" si="20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17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16"/>
        <v>0</v>
      </c>
      <c r="D253" s="56">
        <f>SUM(D254,D255,D256,D257,D261,D262)</f>
        <v>0</v>
      </c>
      <c r="E253" s="56">
        <f t="shared" ref="E253:G253" si="22">SUM(E254,E255,E256,E257,E261,E262)</f>
        <v>0</v>
      </c>
      <c r="F253" s="56">
        <f t="shared" si="22"/>
        <v>0</v>
      </c>
      <c r="G253" s="56">
        <f t="shared" si="22"/>
        <v>0</v>
      </c>
      <c r="H253" s="51">
        <f t="shared" si="17"/>
        <v>0</v>
      </c>
      <c r="I253" s="56">
        <f t="shared" ref="I253:L253" si="23">SUM(I254,I255,I256,I257,I261,I262)</f>
        <v>0</v>
      </c>
      <c r="J253" s="56">
        <f t="shared" si="23"/>
        <v>0</v>
      </c>
      <c r="K253" s="56">
        <f t="shared" si="23"/>
        <v>0</v>
      </c>
      <c r="L253" s="129">
        <f t="shared" si="23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16"/>
        <v>0</v>
      </c>
      <c r="D254" s="61"/>
      <c r="E254" s="61"/>
      <c r="F254" s="61"/>
      <c r="G254" s="133"/>
      <c r="H254" s="59">
        <f t="shared" si="17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16"/>
        <v>0</v>
      </c>
      <c r="D256" s="66"/>
      <c r="E256" s="66"/>
      <c r="F256" s="66"/>
      <c r="G256" s="134"/>
      <c r="H256" s="64">
        <f t="shared" si="17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16"/>
        <v>0</v>
      </c>
      <c r="D257" s="136">
        <f>SUM(D258:D260)</f>
        <v>0</v>
      </c>
      <c r="E257" s="136">
        <f>SUM(E258:E260)</f>
        <v>0</v>
      </c>
      <c r="F257" s="136">
        <f>SUM(F258:F260)</f>
        <v>0</v>
      </c>
      <c r="G257" s="137">
        <f>SUM(G258:G260)</f>
        <v>0</v>
      </c>
      <c r="H257" s="64">
        <f t="shared" si="17"/>
        <v>0</v>
      </c>
      <c r="I257" s="136">
        <f>SUM(I258:I260)</f>
        <v>0</v>
      </c>
      <c r="J257" s="136">
        <f>SUM(J258:J260)</f>
        <v>0</v>
      </c>
      <c r="K257" s="136">
        <f>SUM(K258:K260)</f>
        <v>0</v>
      </c>
      <c r="L257" s="137">
        <f>SUM(L258:L260)</f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16"/>
        <v>0</v>
      </c>
      <c r="D258" s="66"/>
      <c r="E258" s="66"/>
      <c r="F258" s="66"/>
      <c r="G258" s="134"/>
      <c r="H258" s="64">
        <f t="shared" si="17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16"/>
        <v>0</v>
      </c>
      <c r="D259" s="66"/>
      <c r="E259" s="66"/>
      <c r="F259" s="66"/>
      <c r="G259" s="134"/>
      <c r="H259" s="64">
        <f t="shared" si="17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16"/>
        <v>0</v>
      </c>
      <c r="D260" s="66"/>
      <c r="E260" s="66"/>
      <c r="F260" s="66"/>
      <c r="G260" s="134"/>
      <c r="H260" s="64">
        <f t="shared" si="17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16"/>
        <v>0</v>
      </c>
      <c r="D261" s="61"/>
      <c r="E261" s="61"/>
      <c r="F261" s="61"/>
      <c r="G261" s="133"/>
      <c r="H261" s="59">
        <f t="shared" si="17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16"/>
        <v>0</v>
      </c>
      <c r="D262" s="66"/>
      <c r="E262" s="66"/>
      <c r="F262" s="66"/>
      <c r="G262" s="134"/>
      <c r="H262" s="64">
        <f t="shared" si="17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16"/>
        <v>0</v>
      </c>
      <c r="D263" s="149">
        <f>D264</f>
        <v>0</v>
      </c>
      <c r="E263" s="149">
        <f>E264</f>
        <v>0</v>
      </c>
      <c r="F263" s="149">
        <f>F264</f>
        <v>0</v>
      </c>
      <c r="G263" s="150">
        <f>G264</f>
        <v>0</v>
      </c>
      <c r="H263" s="76">
        <f t="shared" si="17"/>
        <v>0</v>
      </c>
      <c r="I263" s="149">
        <f>I264</f>
        <v>0</v>
      </c>
      <c r="J263" s="149">
        <f>J264</f>
        <v>0</v>
      </c>
      <c r="K263" s="149">
        <f>K264</f>
        <v>0</v>
      </c>
      <c r="L263" s="150">
        <f>L264</f>
        <v>0</v>
      </c>
    </row>
    <row r="264" spans="1:12" hidden="1" x14ac:dyDescent="0.25">
      <c r="A264" s="130">
        <v>7720</v>
      </c>
      <c r="B264" s="58" t="s">
        <v>273</v>
      </c>
      <c r="C264" s="70">
        <f t="shared" si="16"/>
        <v>0</v>
      </c>
      <c r="D264" s="72"/>
      <c r="E264" s="72"/>
      <c r="F264" s="72"/>
      <c r="G264" s="194"/>
      <c r="H264" s="70">
        <f t="shared" si="17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16"/>
        <v>0</v>
      </c>
      <c r="D265" s="198">
        <f>D266</f>
        <v>0</v>
      </c>
      <c r="E265" s="198">
        <f t="shared" ref="E265:G266" si="24">E266</f>
        <v>0</v>
      </c>
      <c r="F265" s="198">
        <f t="shared" si="24"/>
        <v>0</v>
      </c>
      <c r="G265" s="199">
        <f t="shared" si="24"/>
        <v>0</v>
      </c>
      <c r="H265" s="200">
        <f t="shared" si="17"/>
        <v>0</v>
      </c>
      <c r="I265" s="198">
        <f t="shared" ref="I265:L266" si="25">I266</f>
        <v>0</v>
      </c>
      <c r="J265" s="198">
        <f>J266</f>
        <v>0</v>
      </c>
      <c r="K265" s="198">
        <f t="shared" si="25"/>
        <v>0</v>
      </c>
      <c r="L265" s="199">
        <f t="shared" si="25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16"/>
        <v>0</v>
      </c>
      <c r="D266" s="131">
        <f>D267</f>
        <v>0</v>
      </c>
      <c r="E266" s="131">
        <f t="shared" si="24"/>
        <v>0</v>
      </c>
      <c r="F266" s="131">
        <f t="shared" si="24"/>
        <v>0</v>
      </c>
      <c r="G266" s="132">
        <f t="shared" si="24"/>
        <v>0</v>
      </c>
      <c r="H266" s="103">
        <f t="shared" si="17"/>
        <v>0</v>
      </c>
      <c r="I266" s="131">
        <f t="shared" si="25"/>
        <v>0</v>
      </c>
      <c r="J266" s="131">
        <f t="shared" si="25"/>
        <v>0</v>
      </c>
      <c r="K266" s="131">
        <f t="shared" si="25"/>
        <v>0</v>
      </c>
      <c r="L266" s="132">
        <f t="shared" si="25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16"/>
        <v>0</v>
      </c>
      <c r="D267" s="131">
        <f>SUM(D268)</f>
        <v>0</v>
      </c>
      <c r="E267" s="131">
        <f t="shared" ref="E267:G267" si="26">SUM(E268)</f>
        <v>0</v>
      </c>
      <c r="F267" s="131">
        <f t="shared" si="26"/>
        <v>0</v>
      </c>
      <c r="G267" s="132">
        <f t="shared" si="26"/>
        <v>0</v>
      </c>
      <c r="H267" s="103">
        <f t="shared" si="17"/>
        <v>0</v>
      </c>
      <c r="I267" s="131">
        <f t="shared" ref="I267:L267" si="27">SUM(I268)</f>
        <v>0</v>
      </c>
      <c r="J267" s="131">
        <f t="shared" si="27"/>
        <v>0</v>
      </c>
      <c r="K267" s="131">
        <f t="shared" si="27"/>
        <v>0</v>
      </c>
      <c r="L267" s="132">
        <f t="shared" si="27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16"/>
        <v>0</v>
      </c>
      <c r="D268" s="138"/>
      <c r="E268" s="138"/>
      <c r="F268" s="138"/>
      <c r="G268" s="139"/>
      <c r="H268" s="103">
        <f t="shared" si="17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16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17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16"/>
        <v>0</v>
      </c>
      <c r="D270" s="66"/>
      <c r="E270" s="66"/>
      <c r="F270" s="66"/>
      <c r="G270" s="134"/>
      <c r="H270" s="64">
        <f t="shared" si="17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16"/>
        <v>0</v>
      </c>
      <c r="D271" s="61"/>
      <c r="E271" s="61"/>
      <c r="F271" s="61"/>
      <c r="G271" s="133"/>
      <c r="H271" s="59">
        <f t="shared" si="17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433117</v>
      </c>
      <c r="D272" s="206">
        <f>SUM(D269,D252,D211,D182,D174,D160,D75,D53,)</f>
        <v>361876</v>
      </c>
      <c r="E272" s="206">
        <f t="shared" ref="E272:L272" si="28">SUM(E269,E252,E211,E182,E174,E160,E75,E53)</f>
        <v>0</v>
      </c>
      <c r="F272" s="206">
        <f t="shared" si="28"/>
        <v>71241</v>
      </c>
      <c r="G272" s="207">
        <f t="shared" si="28"/>
        <v>0</v>
      </c>
      <c r="H272" s="208">
        <f t="shared" si="28"/>
        <v>570409</v>
      </c>
      <c r="I272" s="206">
        <f t="shared" si="28"/>
        <v>309334</v>
      </c>
      <c r="J272" s="206">
        <f t="shared" si="28"/>
        <v>189834</v>
      </c>
      <c r="K272" s="206">
        <f t="shared" si="28"/>
        <v>71241</v>
      </c>
      <c r="L272" s="207">
        <f t="shared" si="28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-3989</v>
      </c>
      <c r="D273" s="210">
        <f>SUM(D24,D25,D41)-D51</f>
        <v>0</v>
      </c>
      <c r="E273" s="210">
        <f>SUM(E24,E25,E41)-E51</f>
        <v>0</v>
      </c>
      <c r="F273" s="210">
        <f>(F26+F43)-F51</f>
        <v>-3989</v>
      </c>
      <c r="G273" s="211">
        <f>G45-G51</f>
        <v>0</v>
      </c>
      <c r="H273" s="209">
        <f>SUM(I273:L273)</f>
        <v>-3989</v>
      </c>
      <c r="I273" s="210">
        <f>SUM(I24,I25,I41)-I51</f>
        <v>0</v>
      </c>
      <c r="J273" s="210">
        <f>SUM(J24,J25,J41)-J51</f>
        <v>0</v>
      </c>
      <c r="K273" s="210">
        <f>(K26+K43)-K51</f>
        <v>-3989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29">SUM(C275,C276)-C283+C284</f>
        <v>3989</v>
      </c>
      <c r="D274" s="213">
        <f t="shared" si="29"/>
        <v>0</v>
      </c>
      <c r="E274" s="213">
        <f t="shared" si="29"/>
        <v>0</v>
      </c>
      <c r="F274" s="213">
        <f t="shared" si="29"/>
        <v>3989</v>
      </c>
      <c r="G274" s="214">
        <f t="shared" si="29"/>
        <v>0</v>
      </c>
      <c r="H274" s="215">
        <f t="shared" si="29"/>
        <v>3989</v>
      </c>
      <c r="I274" s="213">
        <f t="shared" si="29"/>
        <v>0</v>
      </c>
      <c r="J274" s="213">
        <f t="shared" si="29"/>
        <v>0</v>
      </c>
      <c r="K274" s="213">
        <f t="shared" si="29"/>
        <v>3989</v>
      </c>
      <c r="L274" s="216">
        <f t="shared" si="29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30">C21-C269</f>
        <v>3989</v>
      </c>
      <c r="D275" s="112">
        <f t="shared" si="30"/>
        <v>0</v>
      </c>
      <c r="E275" s="112">
        <f t="shared" si="30"/>
        <v>0</v>
      </c>
      <c r="F275" s="112">
        <f t="shared" si="30"/>
        <v>3989</v>
      </c>
      <c r="G275" s="113">
        <f t="shared" si="30"/>
        <v>0</v>
      </c>
      <c r="H275" s="218">
        <f t="shared" si="30"/>
        <v>3989</v>
      </c>
      <c r="I275" s="112">
        <f t="shared" si="30"/>
        <v>0</v>
      </c>
      <c r="J275" s="112">
        <f t="shared" si="30"/>
        <v>0</v>
      </c>
      <c r="K275" s="112">
        <f t="shared" si="30"/>
        <v>3989</v>
      </c>
      <c r="L275" s="113">
        <f t="shared" si="30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31">SUM(C277,C279,C281)-SUM(C278,C280,C282)</f>
        <v>0</v>
      </c>
      <c r="D276" s="213">
        <f t="shared" si="31"/>
        <v>0</v>
      </c>
      <c r="E276" s="213">
        <f t="shared" si="31"/>
        <v>0</v>
      </c>
      <c r="F276" s="213">
        <f t="shared" si="31"/>
        <v>0</v>
      </c>
      <c r="G276" s="216">
        <f t="shared" si="31"/>
        <v>0</v>
      </c>
      <c r="H276" s="215">
        <f t="shared" si="31"/>
        <v>0</v>
      </c>
      <c r="I276" s="213">
        <f t="shared" si="31"/>
        <v>0</v>
      </c>
      <c r="J276" s="213">
        <f t="shared" si="31"/>
        <v>0</v>
      </c>
      <c r="K276" s="213">
        <f t="shared" si="31"/>
        <v>0</v>
      </c>
      <c r="L276" s="216">
        <f t="shared" si="31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32">SUM(D277:G277)</f>
        <v>0</v>
      </c>
      <c r="D277" s="72"/>
      <c r="E277" s="72"/>
      <c r="F277" s="72"/>
      <c r="G277" s="194"/>
      <c r="H277" s="70">
        <f t="shared" ref="H277:H282" si="33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32"/>
        <v>0</v>
      </c>
      <c r="D278" s="66"/>
      <c r="E278" s="66"/>
      <c r="F278" s="66"/>
      <c r="G278" s="134"/>
      <c r="H278" s="64">
        <f t="shared" si="33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32"/>
        <v>0</v>
      </c>
      <c r="D279" s="66"/>
      <c r="E279" s="66"/>
      <c r="F279" s="66"/>
      <c r="G279" s="134"/>
      <c r="H279" s="64">
        <f t="shared" si="33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32"/>
        <v>0</v>
      </c>
      <c r="D280" s="66"/>
      <c r="E280" s="66"/>
      <c r="F280" s="66"/>
      <c r="G280" s="134"/>
      <c r="H280" s="64">
        <f t="shared" si="33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32"/>
        <v>0</v>
      </c>
      <c r="D281" s="66"/>
      <c r="E281" s="66"/>
      <c r="F281" s="66"/>
      <c r="G281" s="134"/>
      <c r="H281" s="64">
        <f t="shared" si="33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32"/>
        <v>0</v>
      </c>
      <c r="D282" s="160"/>
      <c r="E282" s="160"/>
      <c r="F282" s="160"/>
      <c r="G282" s="162"/>
      <c r="H282" s="156">
        <f t="shared" si="33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US3YSNAkTjYVFILz7+EMo5ctwlMM6OVZHzUfcuLLVYK4JY7fJaPHA42OfQxUPM1jW3lO2MjDsw5o+izoZ9gUtQ==" saltValue="akz9KrEmgwxHi+POo7cLmg==" spinCount="100000" sheet="1" objects="1" scenarios="1"/>
  <autoFilter ref="A18:L284">
    <filterColumn colId="7">
      <filters>
        <filter val="1 020"/>
        <filter val="1 025"/>
        <filter val="1 050"/>
        <filter val="1 300"/>
        <filter val="1 306"/>
        <filter val="1 308"/>
        <filter val="1 338"/>
        <filter val="1 367"/>
        <filter val="12 721"/>
        <filter val="126 533"/>
        <filter val="13 515"/>
        <filter val="13 563"/>
        <filter val="13 813"/>
        <filter val="18 342"/>
        <filter val="2 089"/>
        <filter val="2 660"/>
        <filter val="2 756"/>
        <filter val="2 955"/>
        <filter val="20"/>
        <filter val="215"/>
        <filter val="22 009"/>
        <filter val="23 183"/>
        <filter val="26"/>
        <filter val="28 393"/>
        <filter val="3 005"/>
        <filter val="3 057"/>
        <filter val="3 989"/>
        <filter val="-3 989"/>
        <filter val="337"/>
        <filter val="344"/>
        <filter val="363 989"/>
        <filter val="389 055"/>
        <filter val="39 988"/>
        <filter val="4 169"/>
        <filter val="4 920"/>
        <filter val="400"/>
        <filter val="423"/>
        <filter val="485"/>
        <filter val="499 168"/>
        <filter val="5 405"/>
        <filter val="50"/>
        <filter val="51 111"/>
        <filter val="515 588"/>
        <filter val="53 801"/>
        <filter val="569 389"/>
        <filter val="570 409"/>
        <filter val="600"/>
        <filter val="620"/>
        <filter val="64 626"/>
        <filter val="660"/>
        <filter val="67 232"/>
        <filter val="7 108"/>
        <filter val="7 791"/>
        <filter val="8 370"/>
        <filter val="800"/>
        <filter val="9 391"/>
        <filter val="967"/>
        <filter val="98 14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594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595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591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260000</v>
      </c>
      <c r="D20" s="26">
        <f>SUM(D21,D24,D25,D41,D43)</f>
        <v>260000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229594</v>
      </c>
      <c r="I20" s="26">
        <f>SUM(I21,I24,I25,I41,I43)</f>
        <v>229594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260000</v>
      </c>
      <c r="D24" s="46">
        <v>260000</v>
      </c>
      <c r="E24" s="46"/>
      <c r="F24" s="47" t="s">
        <v>37</v>
      </c>
      <c r="G24" s="48" t="s">
        <v>37</v>
      </c>
      <c r="H24" s="45">
        <f t="shared" si="1"/>
        <v>229594</v>
      </c>
      <c r="I24" s="46">
        <f>I51</f>
        <v>229594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3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3" s="22" customFormat="1" ht="13.5" thickTop="1" thickBot="1" x14ac:dyDescent="0.3">
      <c r="A50" s="110"/>
      <c r="B50" s="23" t="s">
        <v>62</v>
      </c>
      <c r="C50" s="111">
        <f t="shared" ref="C50:C107" si="5">SUM(D50:G50)</f>
        <v>260000</v>
      </c>
      <c r="D50" s="112">
        <f>SUM(D51,D269)</f>
        <v>260000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229594</v>
      </c>
      <c r="I50" s="112">
        <f>SUM(I51,I269)</f>
        <v>229594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3" s="22" customFormat="1" ht="36.75" thickTop="1" x14ac:dyDescent="0.25">
      <c r="A51" s="114"/>
      <c r="B51" s="115" t="s">
        <v>63</v>
      </c>
      <c r="C51" s="116">
        <f>SUM(D51:G51)</f>
        <v>260000</v>
      </c>
      <c r="D51" s="117">
        <f>SUM(D52,D181)</f>
        <v>260000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229594</v>
      </c>
      <c r="I51" s="117">
        <f>SUM(I52,I181)</f>
        <v>229594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3" s="22" customFormat="1" ht="24" x14ac:dyDescent="0.25">
      <c r="A52" s="119"/>
      <c r="B52" s="17" t="s">
        <v>64</v>
      </c>
      <c r="C52" s="120">
        <f t="shared" si="5"/>
        <v>260000</v>
      </c>
      <c r="D52" s="121">
        <f>SUM(D53,D75,D160,D174)</f>
        <v>260000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229594</v>
      </c>
      <c r="I52" s="121">
        <f>SUM(I53,I75,I160,I174)</f>
        <v>229594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3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3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3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3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  <c r="M56" s="236"/>
    </row>
    <row r="57" spans="1:13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/>
      <c r="K57" s="66"/>
      <c r="L57" s="134"/>
      <c r="M57" s="236"/>
    </row>
    <row r="58" spans="1:13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3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  <c r="M59" s="236"/>
    </row>
    <row r="60" spans="1:13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/>
      <c r="K60" s="66"/>
      <c r="L60" s="134"/>
      <c r="M60" s="236"/>
    </row>
    <row r="61" spans="1:13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  <c r="M61" s="236"/>
    </row>
    <row r="62" spans="1:13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/>
      <c r="K62" s="66"/>
      <c r="L62" s="134"/>
      <c r="M62" s="236"/>
    </row>
    <row r="63" spans="1:13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/>
      <c r="K63" s="66"/>
      <c r="L63" s="134"/>
      <c r="M63" s="236"/>
    </row>
    <row r="64" spans="1:13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  <c r="M64" s="236"/>
    </row>
    <row r="65" spans="1:13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  <c r="M65" s="236"/>
    </row>
    <row r="66" spans="1:13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>
        <v>0</v>
      </c>
      <c r="J66" s="138"/>
      <c r="K66" s="138"/>
      <c r="L66" s="139"/>
      <c r="M66" s="236"/>
    </row>
    <row r="67" spans="1:13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3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>
        <v>0</v>
      </c>
      <c r="J68" s="61"/>
      <c r="K68" s="61"/>
      <c r="L68" s="133"/>
      <c r="M68" s="236"/>
    </row>
    <row r="69" spans="1:13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3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/>
      <c r="K70" s="66"/>
      <c r="L70" s="134"/>
      <c r="M70" s="236"/>
    </row>
    <row r="71" spans="1:13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  <c r="M71" s="236"/>
    </row>
    <row r="72" spans="1:13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  <c r="M72" s="236"/>
    </row>
    <row r="73" spans="1:13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/>
      <c r="K73" s="66"/>
      <c r="L73" s="134"/>
      <c r="M73" s="236"/>
    </row>
    <row r="74" spans="1:13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  <c r="M74" s="236"/>
    </row>
    <row r="75" spans="1:13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3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3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3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/>
      <c r="K78" s="66"/>
      <c r="L78" s="134"/>
      <c r="M78" s="236"/>
    </row>
    <row r="79" spans="1:13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/>
      <c r="K79" s="66"/>
      <c r="L79" s="134"/>
      <c r="M79" s="236"/>
    </row>
    <row r="80" spans="1:13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3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/>
      <c r="K81" s="66"/>
      <c r="L81" s="134"/>
      <c r="M81" s="236"/>
    </row>
    <row r="82" spans="1:13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/>
      <c r="K82" s="66"/>
      <c r="L82" s="134"/>
      <c r="M82" s="236"/>
    </row>
    <row r="83" spans="1:13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3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  <c r="M84" s="236"/>
    </row>
    <row r="85" spans="1:13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3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  <c r="M86" s="236"/>
    </row>
    <row r="87" spans="1:13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  <c r="M87" s="236"/>
    </row>
    <row r="88" spans="1:13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  <c r="M88" s="236"/>
    </row>
    <row r="89" spans="1:13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  <c r="M89" s="236"/>
    </row>
    <row r="90" spans="1:13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  <c r="M90" s="236"/>
    </row>
    <row r="91" spans="1:13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3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>
        <v>0</v>
      </c>
      <c r="J92" s="66"/>
      <c r="K92" s="66"/>
      <c r="L92" s="134"/>
      <c r="M92" s="236"/>
    </row>
    <row r="93" spans="1:13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/>
      <c r="K93" s="66"/>
      <c r="L93" s="134"/>
      <c r="M93" s="236"/>
    </row>
    <row r="94" spans="1:13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  <c r="M94" s="236"/>
    </row>
    <row r="95" spans="1:13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  <c r="M95" s="236"/>
    </row>
    <row r="96" spans="1:13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>
        <v>0</v>
      </c>
      <c r="J96" s="66"/>
      <c r="K96" s="66"/>
      <c r="L96" s="134"/>
      <c r="M96" s="236"/>
    </row>
    <row r="97" spans="1:13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  <c r="M97" s="236"/>
    </row>
    <row r="98" spans="1:13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>
        <v>0</v>
      </c>
      <c r="J98" s="66"/>
      <c r="K98" s="66"/>
      <c r="L98" s="134"/>
      <c r="M98" s="236"/>
    </row>
    <row r="99" spans="1:13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3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>
        <v>0</v>
      </c>
      <c r="J100" s="66"/>
      <c r="K100" s="66"/>
      <c r="L100" s="134"/>
      <c r="M100" s="236"/>
    </row>
    <row r="101" spans="1:13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/>
      <c r="K101" s="66"/>
      <c r="L101" s="134"/>
      <c r="M101" s="236"/>
    </row>
    <row r="102" spans="1:13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/>
      <c r="K102" s="66"/>
      <c r="L102" s="134"/>
      <c r="M102" s="236"/>
    </row>
    <row r="103" spans="1:13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  <c r="M103" s="236"/>
    </row>
    <row r="104" spans="1:13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  <c r="M104" s="236"/>
    </row>
    <row r="105" spans="1:13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  <c r="M105" s="236"/>
    </row>
    <row r="106" spans="1:13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  <c r="M106" s="236"/>
    </row>
    <row r="107" spans="1:13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  <c r="M107" s="236"/>
    </row>
    <row r="108" spans="1:13" hidden="1" x14ac:dyDescent="0.25">
      <c r="A108" s="135">
        <v>2260</v>
      </c>
      <c r="B108" s="63" t="s">
        <v>118</v>
      </c>
      <c r="C108" s="64">
        <f t="shared" ref="C108:C174" si="9">SUM(D108:G108)</f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3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  <c r="M109" s="236"/>
    </row>
    <row r="110" spans="1:13" hidden="1" x14ac:dyDescent="0.25">
      <c r="A110" s="39">
        <v>2262</v>
      </c>
      <c r="B110" s="63" t="s">
        <v>120</v>
      </c>
      <c r="C110" s="64">
        <f t="shared" si="9"/>
        <v>0</v>
      </c>
      <c r="D110" s="66"/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  <c r="M110" s="236"/>
    </row>
    <row r="111" spans="1:13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  <c r="M111" s="236"/>
    </row>
    <row r="112" spans="1:13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  <c r="M112" s="236"/>
    </row>
    <row r="113" spans="1:13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  <c r="M113" s="236"/>
    </row>
    <row r="114" spans="1:13" hidden="1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3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  <c r="M115" s="236"/>
    </row>
    <row r="116" spans="1:13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  <c r="M116" s="236"/>
    </row>
    <row r="117" spans="1:13" ht="24" hidden="1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0</v>
      </c>
      <c r="I117" s="66">
        <v>0</v>
      </c>
      <c r="J117" s="66"/>
      <c r="K117" s="66"/>
      <c r="L117" s="134"/>
      <c r="M117" s="236"/>
    </row>
    <row r="118" spans="1:13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  <c r="M118" s="236"/>
    </row>
    <row r="119" spans="1:13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  <c r="M119" s="236"/>
    </row>
    <row r="120" spans="1:13" ht="38.25" hidden="1" customHeight="1" x14ac:dyDescent="0.25">
      <c r="A120" s="95">
        <v>2300</v>
      </c>
      <c r="B120" s="75" t="s">
        <v>130</v>
      </c>
      <c r="C120" s="76">
        <f t="shared" si="9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3" ht="24" hidden="1" x14ac:dyDescent="0.25">
      <c r="A121" s="141">
        <v>2310</v>
      </c>
      <c r="B121" s="58" t="s">
        <v>131</v>
      </c>
      <c r="C121" s="59">
        <f t="shared" si="9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3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  <c r="M122" s="236"/>
    </row>
    <row r="123" spans="1:13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/>
      <c r="K123" s="66"/>
      <c r="L123" s="134"/>
      <c r="M123" s="236"/>
    </row>
    <row r="124" spans="1:13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  <c r="M124" s="236"/>
    </row>
    <row r="125" spans="1:13" ht="36" hidden="1" customHeight="1" x14ac:dyDescent="0.25">
      <c r="A125" s="39">
        <v>2314</v>
      </c>
      <c r="B125" s="63" t="s">
        <v>135</v>
      </c>
      <c r="C125" s="64">
        <f t="shared" si="9"/>
        <v>0</v>
      </c>
      <c r="D125" s="66"/>
      <c r="E125" s="66"/>
      <c r="F125" s="66"/>
      <c r="G125" s="134"/>
      <c r="H125" s="64">
        <f t="shared" si="10"/>
        <v>0</v>
      </c>
      <c r="I125" s="66">
        <v>0</v>
      </c>
      <c r="J125" s="66"/>
      <c r="K125" s="66"/>
      <c r="L125" s="134"/>
      <c r="M125" s="236"/>
    </row>
    <row r="126" spans="1:13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3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  <c r="M127" s="236"/>
    </row>
    <row r="128" spans="1:13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/>
      <c r="K128" s="66"/>
      <c r="L128" s="134"/>
      <c r="M128" s="236"/>
    </row>
    <row r="129" spans="1:13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  <c r="M129" s="236"/>
    </row>
    <row r="130" spans="1:13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  <c r="M130" s="236"/>
    </row>
    <row r="131" spans="1:13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3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>
        <v>0</v>
      </c>
      <c r="J132" s="66"/>
      <c r="K132" s="66"/>
      <c r="L132" s="134"/>
      <c r="M132" s="236"/>
    </row>
    <row r="133" spans="1:13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  <c r="M133" s="236"/>
    </row>
    <row r="134" spans="1:13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3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  <c r="M135" s="236"/>
    </row>
    <row r="136" spans="1:13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  <c r="M136" s="236"/>
    </row>
    <row r="137" spans="1:13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/>
      <c r="K137" s="66"/>
      <c r="L137" s="134"/>
      <c r="M137" s="236"/>
    </row>
    <row r="138" spans="1:13" ht="24.75" hidden="1" customHeight="1" x14ac:dyDescent="0.25">
      <c r="A138" s="135">
        <v>2360</v>
      </c>
      <c r="B138" s="63" t="s">
        <v>148</v>
      </c>
      <c r="C138" s="64">
        <f t="shared" si="9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3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/>
      <c r="K139" s="66"/>
      <c r="L139" s="134"/>
      <c r="M139" s="236"/>
    </row>
    <row r="140" spans="1:13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  <c r="M140" s="236"/>
    </row>
    <row r="141" spans="1:13" hidden="1" x14ac:dyDescent="0.25">
      <c r="A141" s="38">
        <v>2363</v>
      </c>
      <c r="B141" s="63" t="s">
        <v>151</v>
      </c>
      <c r="C141" s="64">
        <f t="shared" si="9"/>
        <v>0</v>
      </c>
      <c r="D141" s="66"/>
      <c r="E141" s="66"/>
      <c r="F141" s="66"/>
      <c r="G141" s="134"/>
      <c r="H141" s="64">
        <f t="shared" si="10"/>
        <v>0</v>
      </c>
      <c r="I141" s="66">
        <v>0</v>
      </c>
      <c r="J141" s="66"/>
      <c r="K141" s="66"/>
      <c r="L141" s="134"/>
      <c r="M141" s="236"/>
    </row>
    <row r="142" spans="1:13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  <c r="M142" s="236"/>
    </row>
    <row r="143" spans="1:13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  <c r="M143" s="236"/>
    </row>
    <row r="144" spans="1:13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  <c r="M144" s="236"/>
    </row>
    <row r="145" spans="1:13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  <c r="M145" s="236"/>
    </row>
    <row r="146" spans="1:13" hidden="1" x14ac:dyDescent="0.25">
      <c r="A146" s="130">
        <v>2370</v>
      </c>
      <c r="B146" s="99" t="s">
        <v>156</v>
      </c>
      <c r="C146" s="103">
        <f t="shared" si="9"/>
        <v>0</v>
      </c>
      <c r="D146" s="138"/>
      <c r="E146" s="138"/>
      <c r="F146" s="138"/>
      <c r="G146" s="139"/>
      <c r="H146" s="103">
        <f t="shared" si="10"/>
        <v>0</v>
      </c>
      <c r="I146" s="138">
        <v>0</v>
      </c>
      <c r="J146" s="138"/>
      <c r="K146" s="138"/>
      <c r="L146" s="139"/>
      <c r="M146" s="236"/>
    </row>
    <row r="147" spans="1:13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3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  <c r="M148" s="236"/>
    </row>
    <row r="149" spans="1:13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  <c r="M149" s="236"/>
    </row>
    <row r="150" spans="1:13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  <c r="M150" s="236"/>
    </row>
    <row r="151" spans="1:13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  <c r="M151" s="236"/>
    </row>
    <row r="152" spans="1:13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3" ht="16.5" hidden="1" customHeight="1" x14ac:dyDescent="0.25">
      <c r="A153" s="141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3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  <c r="M154" s="236"/>
    </row>
    <row r="155" spans="1:13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  <c r="M155" s="236"/>
    </row>
    <row r="156" spans="1:13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/>
      <c r="K156" s="66"/>
      <c r="L156" s="134"/>
      <c r="M156" s="236"/>
    </row>
    <row r="157" spans="1:13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  <c r="M157" s="236"/>
    </row>
    <row r="158" spans="1:13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  <c r="M158" s="236"/>
    </row>
    <row r="159" spans="1:13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  <c r="M159" s="236"/>
    </row>
    <row r="160" spans="1:13" x14ac:dyDescent="0.25">
      <c r="A160" s="123">
        <v>3000</v>
      </c>
      <c r="B160" s="123" t="s">
        <v>170</v>
      </c>
      <c r="C160" s="124">
        <f t="shared" si="9"/>
        <v>260000</v>
      </c>
      <c r="D160" s="125">
        <f>SUM(D161,D171)</f>
        <v>260000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229594</v>
      </c>
      <c r="I160" s="125">
        <f>SUM(I161,I171)</f>
        <v>229594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3" ht="24" x14ac:dyDescent="0.25">
      <c r="A161" s="50">
        <v>3200</v>
      </c>
      <c r="B161" s="154" t="s">
        <v>171</v>
      </c>
      <c r="C161" s="155">
        <f t="shared" si="9"/>
        <v>260000</v>
      </c>
      <c r="D161" s="56">
        <f>SUM(D162,D166)</f>
        <v>260000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229594</v>
      </c>
      <c r="I161" s="56">
        <f>SUM(I162,I166)</f>
        <v>229594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3" ht="36" x14ac:dyDescent="0.25">
      <c r="A162" s="141">
        <v>3260</v>
      </c>
      <c r="B162" s="58" t="s">
        <v>172</v>
      </c>
      <c r="C162" s="59">
        <f t="shared" si="9"/>
        <v>260000</v>
      </c>
      <c r="D162" s="142">
        <f>SUM(D163:D165)</f>
        <v>260000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229594</v>
      </c>
      <c r="I162" s="142">
        <f>SUM(I163:I165)</f>
        <v>229594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3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  <c r="M163" s="236"/>
    </row>
    <row r="164" spans="1:13" ht="36" x14ac:dyDescent="0.25">
      <c r="A164" s="39">
        <v>3262</v>
      </c>
      <c r="B164" s="63" t="s">
        <v>174</v>
      </c>
      <c r="C164" s="64">
        <f>SUM(D164:G164)</f>
        <v>260000</v>
      </c>
      <c r="D164" s="66">
        <v>260000</v>
      </c>
      <c r="E164" s="66"/>
      <c r="F164" s="66"/>
      <c r="G164" s="134"/>
      <c r="H164" s="64">
        <f>SUM(I164:L164)</f>
        <v>215824</v>
      </c>
      <c r="I164" s="66">
        <v>215824</v>
      </c>
      <c r="J164" s="66"/>
      <c r="K164" s="66"/>
      <c r="L164" s="134"/>
      <c r="M164" s="236"/>
    </row>
    <row r="165" spans="1:13" ht="24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13770</v>
      </c>
      <c r="I165" s="66">
        <v>13770</v>
      </c>
      <c r="J165" s="66"/>
      <c r="K165" s="66"/>
      <c r="L165" s="134"/>
      <c r="M165" s="236"/>
    </row>
    <row r="166" spans="1:13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3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/>
      <c r="K167" s="66"/>
      <c r="L167" s="134"/>
      <c r="M167" s="236"/>
    </row>
    <row r="168" spans="1:13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/>
      <c r="K168" s="66"/>
      <c r="L168" s="134"/>
      <c r="M168" s="236"/>
    </row>
    <row r="169" spans="1:13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/>
      <c r="K169" s="66"/>
      <c r="L169" s="134"/>
      <c r="M169" s="236"/>
    </row>
    <row r="170" spans="1:13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/>
      <c r="K170" s="160"/>
      <c r="L170" s="162"/>
      <c r="M170" s="236"/>
    </row>
    <row r="171" spans="1:13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3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  <c r="M172" s="236"/>
    </row>
    <row r="173" spans="1:13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  <c r="M173" s="236"/>
    </row>
    <row r="174" spans="1:13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3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3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/>
      <c r="K176" s="61"/>
      <c r="L176" s="133"/>
      <c r="M176" s="236"/>
    </row>
    <row r="177" spans="1:13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/>
      <c r="K177" s="66"/>
      <c r="L177" s="134"/>
      <c r="M177" s="236"/>
    </row>
    <row r="178" spans="1:13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3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3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/>
      <c r="K180" s="66"/>
      <c r="L180" s="134"/>
      <c r="M180" s="236"/>
    </row>
    <row r="181" spans="1:13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3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3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3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/>
      <c r="K184" s="61"/>
      <c r="L184" s="133"/>
      <c r="M184" s="236"/>
    </row>
    <row r="185" spans="1:13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  <c r="M185" s="236"/>
    </row>
    <row r="186" spans="1:13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/>
      <c r="K186" s="66"/>
      <c r="L186" s="134"/>
      <c r="M186" s="236"/>
    </row>
    <row r="187" spans="1:13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3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3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/>
      <c r="K189" s="61"/>
      <c r="L189" s="133"/>
      <c r="M189" s="236"/>
    </row>
    <row r="190" spans="1:13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/>
      <c r="K190" s="66"/>
      <c r="L190" s="134"/>
      <c r="M190" s="236"/>
    </row>
    <row r="191" spans="1:13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/>
      <c r="K191" s="66"/>
      <c r="L191" s="134"/>
      <c r="M191" s="236"/>
    </row>
    <row r="192" spans="1:13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/>
      <c r="K192" s="66"/>
      <c r="L192" s="134"/>
      <c r="M192" s="236"/>
    </row>
    <row r="193" spans="1:13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  <c r="M193" s="236"/>
    </row>
    <row r="194" spans="1:13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/>
      <c r="K194" s="66"/>
      <c r="L194" s="134"/>
      <c r="M194" s="236"/>
    </row>
    <row r="195" spans="1:13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/>
      <c r="K195" s="66"/>
      <c r="L195" s="134"/>
      <c r="M195" s="236"/>
    </row>
    <row r="196" spans="1:13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/>
      <c r="K196" s="66"/>
      <c r="L196" s="134"/>
      <c r="M196" s="236"/>
    </row>
    <row r="197" spans="1:13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/>
      <c r="K197" s="66"/>
      <c r="L197" s="134"/>
      <c r="M197" s="236"/>
    </row>
    <row r="198" spans="1:13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/>
      <c r="K198" s="66"/>
      <c r="L198" s="134"/>
      <c r="M198" s="236"/>
    </row>
    <row r="199" spans="1:13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3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/>
      <c r="K200" s="66"/>
      <c r="L200" s="134"/>
      <c r="M200" s="236"/>
    </row>
    <row r="201" spans="1:13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/>
      <c r="K201" s="66"/>
      <c r="L201" s="134"/>
      <c r="M201" s="236"/>
    </row>
    <row r="202" spans="1:13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/>
      <c r="K202" s="66"/>
      <c r="L202" s="134"/>
      <c r="M202" s="236"/>
    </row>
    <row r="203" spans="1:13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/>
      <c r="K203" s="66"/>
      <c r="L203" s="134"/>
      <c r="M203" s="236"/>
    </row>
    <row r="204" spans="1:13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/>
      <c r="K204" s="66"/>
      <c r="L204" s="134"/>
      <c r="M204" s="236"/>
    </row>
    <row r="205" spans="1:13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>
        <v>0</v>
      </c>
      <c r="J205" s="66"/>
      <c r="K205" s="66"/>
      <c r="L205" s="134"/>
      <c r="M205" s="236"/>
    </row>
    <row r="206" spans="1:13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>
        <v>0</v>
      </c>
      <c r="J206" s="66"/>
      <c r="K206" s="66"/>
      <c r="L206" s="134"/>
      <c r="M206" s="236"/>
    </row>
    <row r="207" spans="1:13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>
        <v>0</v>
      </c>
      <c r="J207" s="66"/>
      <c r="K207" s="66"/>
      <c r="L207" s="134"/>
      <c r="M207" s="236"/>
    </row>
    <row r="208" spans="1:13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3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/>
      <c r="K209" s="66"/>
      <c r="L209" s="134"/>
      <c r="M209" s="236"/>
    </row>
    <row r="210" spans="1:13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/>
      <c r="K210" s="138"/>
      <c r="L210" s="139"/>
      <c r="M210" s="236"/>
    </row>
    <row r="211" spans="1:13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3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3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/>
      <c r="K213" s="61"/>
      <c r="L213" s="133"/>
      <c r="M213" s="236"/>
    </row>
    <row r="214" spans="1:13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3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/>
      <c r="K215" s="61"/>
      <c r="L215" s="133"/>
      <c r="M215" s="236"/>
    </row>
    <row r="216" spans="1:13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3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  <c r="M217" s="236"/>
    </row>
    <row r="218" spans="1:13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/>
      <c r="K218" s="66"/>
      <c r="L218" s="134"/>
      <c r="M218" s="236"/>
    </row>
    <row r="219" spans="1:13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3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/>
      <c r="K220" s="66"/>
      <c r="L220" s="134"/>
      <c r="M220" s="236"/>
    </row>
    <row r="221" spans="1:13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/>
      <c r="K221" s="66"/>
      <c r="L221" s="134"/>
      <c r="M221" s="236"/>
    </row>
    <row r="222" spans="1:13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/>
      <c r="K222" s="66"/>
      <c r="L222" s="134"/>
      <c r="M222" s="236"/>
    </row>
    <row r="223" spans="1:13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/>
      <c r="K223" s="66"/>
      <c r="L223" s="134"/>
      <c r="M223" s="236"/>
    </row>
    <row r="224" spans="1:13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/>
      <c r="K224" s="66"/>
      <c r="L224" s="134"/>
      <c r="M224" s="236"/>
    </row>
    <row r="225" spans="1:13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/>
      <c r="K225" s="66"/>
      <c r="L225" s="134"/>
      <c r="M225" s="236"/>
    </row>
    <row r="226" spans="1:13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/>
      <c r="K226" s="66"/>
      <c r="L226" s="134"/>
      <c r="M226" s="236"/>
    </row>
    <row r="227" spans="1:13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3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/>
      <c r="K228" s="66"/>
      <c r="L228" s="134"/>
      <c r="M228" s="236"/>
    </row>
    <row r="229" spans="1:13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/>
      <c r="K229" s="66"/>
      <c r="L229" s="134"/>
      <c r="M229" s="236"/>
    </row>
    <row r="230" spans="1:13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/>
      <c r="K230" s="66"/>
      <c r="L230" s="134"/>
      <c r="M230" s="236"/>
    </row>
    <row r="231" spans="1:13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/>
      <c r="K231" s="66"/>
      <c r="L231" s="134"/>
      <c r="M231" s="236"/>
    </row>
    <row r="232" spans="1:13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3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3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/>
      <c r="K234" s="66"/>
      <c r="L234" s="134"/>
      <c r="M234" s="236"/>
    </row>
    <row r="235" spans="1:13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/>
      <c r="K235" s="66"/>
      <c r="L235" s="134"/>
      <c r="M235" s="236"/>
    </row>
    <row r="236" spans="1:13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/>
      <c r="K236" s="66"/>
      <c r="L236" s="134"/>
      <c r="M236" s="236"/>
    </row>
    <row r="237" spans="1:13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/>
      <c r="K237" s="61"/>
      <c r="L237" s="133"/>
      <c r="M237" s="236"/>
    </row>
    <row r="238" spans="1:13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  <c r="M238" s="236"/>
    </row>
    <row r="239" spans="1:13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/>
      <c r="K239" s="66"/>
      <c r="L239" s="134"/>
      <c r="M239" s="236"/>
    </row>
    <row r="240" spans="1:13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/>
      <c r="K242" s="66"/>
      <c r="L242" s="134"/>
      <c r="M242" s="236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/>
      <c r="K243" s="66"/>
      <c r="L243" s="134"/>
      <c r="M243" s="236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/>
      <c r="K244" s="66"/>
      <c r="L244" s="134"/>
      <c r="M244" s="236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/>
      <c r="K246" s="66"/>
      <c r="L246" s="134"/>
      <c r="M246" s="236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>
        <v>0</v>
      </c>
      <c r="J247" s="66"/>
      <c r="K247" s="66"/>
      <c r="L247" s="134"/>
      <c r="M247" s="236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  <c r="M248" s="236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23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/>
      <c r="K251" s="66"/>
      <c r="L251" s="134"/>
      <c r="M251" s="23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/>
      <c r="K254" s="61"/>
      <c r="L254" s="133"/>
      <c r="M254" s="236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  <c r="M255" s="237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/>
      <c r="K256" s="66"/>
      <c r="L256" s="134"/>
      <c r="M256" s="236"/>
    </row>
    <row r="257" spans="1:13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3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/>
      <c r="K258" s="66"/>
      <c r="L258" s="134"/>
      <c r="M258" s="236"/>
    </row>
    <row r="259" spans="1:13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/>
      <c r="K259" s="66"/>
      <c r="L259" s="134"/>
      <c r="M259" s="236"/>
    </row>
    <row r="260" spans="1:13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/>
      <c r="K260" s="66"/>
      <c r="L260" s="134"/>
      <c r="M260" s="236"/>
    </row>
    <row r="261" spans="1:13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>
        <v>0</v>
      </c>
      <c r="J261" s="66"/>
      <c r="K261" s="66"/>
      <c r="L261" s="134"/>
      <c r="M261" s="236"/>
    </row>
    <row r="262" spans="1:13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/>
      <c r="K262" s="66"/>
      <c r="L262" s="134"/>
      <c r="M262" s="236"/>
    </row>
    <row r="263" spans="1:13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3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/>
      <c r="K264" s="72"/>
      <c r="L264" s="194"/>
      <c r="M264" s="236"/>
    </row>
    <row r="265" spans="1:13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3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3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3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/>
      <c r="K268" s="138"/>
      <c r="L268" s="139"/>
      <c r="M268" s="236"/>
    </row>
    <row r="269" spans="1:13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3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/>
      <c r="K270" s="66"/>
      <c r="L270" s="134"/>
      <c r="M270" s="236"/>
    </row>
    <row r="271" spans="1:13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/>
      <c r="K271" s="61"/>
      <c r="L271" s="133"/>
      <c r="M271" s="236"/>
    </row>
    <row r="272" spans="1:13" ht="12.75" thickBot="1" x14ac:dyDescent="0.3">
      <c r="A272" s="205"/>
      <c r="B272" s="205" t="s">
        <v>283</v>
      </c>
      <c r="C272" s="206">
        <f>SUM(C269,C252,C211,C182,C174,C160,C75,C53)</f>
        <v>260000</v>
      </c>
      <c r="D272" s="206">
        <f>SUM(D269,D252,D211,D182,D174,D160,D75,D53,)</f>
        <v>260000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229594</v>
      </c>
      <c r="I272" s="206">
        <f t="shared" si="57"/>
        <v>229594</v>
      </c>
      <c r="J272" s="206">
        <f t="shared" si="57"/>
        <v>0</v>
      </c>
      <c r="K272" s="206">
        <f t="shared" si="57"/>
        <v>0</v>
      </c>
      <c r="L272" s="207">
        <f t="shared" si="57"/>
        <v>0</v>
      </c>
    </row>
    <row r="273" spans="1:13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3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3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3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3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/>
      <c r="K277" s="72"/>
      <c r="L277" s="194"/>
      <c r="M277" s="236"/>
    </row>
    <row r="278" spans="1:13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/>
      <c r="K278" s="66"/>
      <c r="L278" s="134"/>
      <c r="M278" s="236"/>
    </row>
    <row r="279" spans="1:13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/>
      <c r="K279" s="66"/>
      <c r="L279" s="134"/>
      <c r="M279" s="236"/>
    </row>
    <row r="280" spans="1:13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/>
      <c r="K280" s="66"/>
      <c r="L280" s="134"/>
      <c r="M280" s="236"/>
    </row>
    <row r="281" spans="1:13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/>
      <c r="K281" s="66"/>
      <c r="L281" s="134"/>
      <c r="M281" s="236"/>
    </row>
    <row r="282" spans="1:13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/>
      <c r="K282" s="160"/>
      <c r="L282" s="162"/>
      <c r="M282" s="236"/>
    </row>
    <row r="283" spans="1:13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  <c r="M283" s="238"/>
    </row>
    <row r="284" spans="1:13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  <c r="M284" s="238"/>
    </row>
    <row r="285" spans="1:13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3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3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3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jC1EuTPnEa7mIEw9tC2xEZaL6RYqliWGTQTwe0dMwGCPzaK5H6uClrA8LPqSR1t0WAQ5UHSQs4ao58sEtvkAig==" saltValue="leQdV7mPGO5uguqSlFFIZA==" spinCount="100000" sheet="1" objects="1" scenarios="1"/>
  <autoFilter ref="A18:M284">
    <filterColumn colId="7">
      <filters>
        <filter val="13 770"/>
        <filter val="215 824"/>
        <filter val="229 594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topLeftCell="A16" zoomScaleNormal="100" workbookViewId="0">
      <selection activeCell="P138" sqref="P138"/>
    </sheetView>
  </sheetViews>
  <sheetFormatPr defaultRowHeight="12" x14ac:dyDescent="0.25"/>
  <cols>
    <col min="1" max="1" width="17.570312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256" width="9.140625" style="1"/>
    <col min="257" max="257" width="17.5703125" style="1" customWidth="1"/>
    <col min="258" max="258" width="28" style="1" customWidth="1"/>
    <col min="259" max="259" width="9.7109375" style="1" customWidth="1"/>
    <col min="260" max="260" width="9.5703125" style="1" customWidth="1"/>
    <col min="261" max="262" width="8.7109375" style="1" customWidth="1"/>
    <col min="263" max="263" width="8.28515625" style="1" customWidth="1"/>
    <col min="264" max="267" width="8.7109375" style="1" customWidth="1"/>
    <col min="268" max="268" width="7.5703125" style="1" customWidth="1"/>
    <col min="269" max="512" width="9.140625" style="1"/>
    <col min="513" max="513" width="17.5703125" style="1" customWidth="1"/>
    <col min="514" max="514" width="28" style="1" customWidth="1"/>
    <col min="515" max="515" width="9.7109375" style="1" customWidth="1"/>
    <col min="516" max="516" width="9.5703125" style="1" customWidth="1"/>
    <col min="517" max="518" width="8.7109375" style="1" customWidth="1"/>
    <col min="519" max="519" width="8.28515625" style="1" customWidth="1"/>
    <col min="520" max="523" width="8.7109375" style="1" customWidth="1"/>
    <col min="524" max="524" width="7.5703125" style="1" customWidth="1"/>
    <col min="525" max="768" width="9.140625" style="1"/>
    <col min="769" max="769" width="17.5703125" style="1" customWidth="1"/>
    <col min="770" max="770" width="28" style="1" customWidth="1"/>
    <col min="771" max="771" width="9.7109375" style="1" customWidth="1"/>
    <col min="772" max="772" width="9.5703125" style="1" customWidth="1"/>
    <col min="773" max="774" width="8.7109375" style="1" customWidth="1"/>
    <col min="775" max="775" width="8.28515625" style="1" customWidth="1"/>
    <col min="776" max="779" width="8.7109375" style="1" customWidth="1"/>
    <col min="780" max="780" width="7.5703125" style="1" customWidth="1"/>
    <col min="781" max="1024" width="9.140625" style="1"/>
    <col min="1025" max="1025" width="17.5703125" style="1" customWidth="1"/>
    <col min="1026" max="1026" width="28" style="1" customWidth="1"/>
    <col min="1027" max="1027" width="9.7109375" style="1" customWidth="1"/>
    <col min="1028" max="1028" width="9.5703125" style="1" customWidth="1"/>
    <col min="1029" max="1030" width="8.7109375" style="1" customWidth="1"/>
    <col min="1031" max="1031" width="8.28515625" style="1" customWidth="1"/>
    <col min="1032" max="1035" width="8.7109375" style="1" customWidth="1"/>
    <col min="1036" max="1036" width="7.5703125" style="1" customWidth="1"/>
    <col min="1037" max="1280" width="9.140625" style="1"/>
    <col min="1281" max="1281" width="17.5703125" style="1" customWidth="1"/>
    <col min="1282" max="1282" width="28" style="1" customWidth="1"/>
    <col min="1283" max="1283" width="9.7109375" style="1" customWidth="1"/>
    <col min="1284" max="1284" width="9.5703125" style="1" customWidth="1"/>
    <col min="1285" max="1286" width="8.7109375" style="1" customWidth="1"/>
    <col min="1287" max="1287" width="8.28515625" style="1" customWidth="1"/>
    <col min="1288" max="1291" width="8.7109375" style="1" customWidth="1"/>
    <col min="1292" max="1292" width="7.5703125" style="1" customWidth="1"/>
    <col min="1293" max="1536" width="9.140625" style="1"/>
    <col min="1537" max="1537" width="17.5703125" style="1" customWidth="1"/>
    <col min="1538" max="1538" width="28" style="1" customWidth="1"/>
    <col min="1539" max="1539" width="9.7109375" style="1" customWidth="1"/>
    <col min="1540" max="1540" width="9.5703125" style="1" customWidth="1"/>
    <col min="1541" max="1542" width="8.7109375" style="1" customWidth="1"/>
    <col min="1543" max="1543" width="8.28515625" style="1" customWidth="1"/>
    <col min="1544" max="1547" width="8.7109375" style="1" customWidth="1"/>
    <col min="1548" max="1548" width="7.5703125" style="1" customWidth="1"/>
    <col min="1549" max="1792" width="9.140625" style="1"/>
    <col min="1793" max="1793" width="17.5703125" style="1" customWidth="1"/>
    <col min="1794" max="1794" width="28" style="1" customWidth="1"/>
    <col min="1795" max="1795" width="9.7109375" style="1" customWidth="1"/>
    <col min="1796" max="1796" width="9.5703125" style="1" customWidth="1"/>
    <col min="1797" max="1798" width="8.7109375" style="1" customWidth="1"/>
    <col min="1799" max="1799" width="8.28515625" style="1" customWidth="1"/>
    <col min="1800" max="1803" width="8.7109375" style="1" customWidth="1"/>
    <col min="1804" max="1804" width="7.5703125" style="1" customWidth="1"/>
    <col min="1805" max="2048" width="9.140625" style="1"/>
    <col min="2049" max="2049" width="17.5703125" style="1" customWidth="1"/>
    <col min="2050" max="2050" width="28" style="1" customWidth="1"/>
    <col min="2051" max="2051" width="9.7109375" style="1" customWidth="1"/>
    <col min="2052" max="2052" width="9.5703125" style="1" customWidth="1"/>
    <col min="2053" max="2054" width="8.7109375" style="1" customWidth="1"/>
    <col min="2055" max="2055" width="8.28515625" style="1" customWidth="1"/>
    <col min="2056" max="2059" width="8.7109375" style="1" customWidth="1"/>
    <col min="2060" max="2060" width="7.5703125" style="1" customWidth="1"/>
    <col min="2061" max="2304" width="9.140625" style="1"/>
    <col min="2305" max="2305" width="17.5703125" style="1" customWidth="1"/>
    <col min="2306" max="2306" width="28" style="1" customWidth="1"/>
    <col min="2307" max="2307" width="9.7109375" style="1" customWidth="1"/>
    <col min="2308" max="2308" width="9.5703125" style="1" customWidth="1"/>
    <col min="2309" max="2310" width="8.7109375" style="1" customWidth="1"/>
    <col min="2311" max="2311" width="8.28515625" style="1" customWidth="1"/>
    <col min="2312" max="2315" width="8.7109375" style="1" customWidth="1"/>
    <col min="2316" max="2316" width="7.5703125" style="1" customWidth="1"/>
    <col min="2317" max="2560" width="9.140625" style="1"/>
    <col min="2561" max="2561" width="17.5703125" style="1" customWidth="1"/>
    <col min="2562" max="2562" width="28" style="1" customWidth="1"/>
    <col min="2563" max="2563" width="9.7109375" style="1" customWidth="1"/>
    <col min="2564" max="2564" width="9.5703125" style="1" customWidth="1"/>
    <col min="2565" max="2566" width="8.7109375" style="1" customWidth="1"/>
    <col min="2567" max="2567" width="8.28515625" style="1" customWidth="1"/>
    <col min="2568" max="2571" width="8.7109375" style="1" customWidth="1"/>
    <col min="2572" max="2572" width="7.5703125" style="1" customWidth="1"/>
    <col min="2573" max="2816" width="9.140625" style="1"/>
    <col min="2817" max="2817" width="17.5703125" style="1" customWidth="1"/>
    <col min="2818" max="2818" width="28" style="1" customWidth="1"/>
    <col min="2819" max="2819" width="9.7109375" style="1" customWidth="1"/>
    <col min="2820" max="2820" width="9.5703125" style="1" customWidth="1"/>
    <col min="2821" max="2822" width="8.7109375" style="1" customWidth="1"/>
    <col min="2823" max="2823" width="8.28515625" style="1" customWidth="1"/>
    <col min="2824" max="2827" width="8.7109375" style="1" customWidth="1"/>
    <col min="2828" max="2828" width="7.5703125" style="1" customWidth="1"/>
    <col min="2829" max="3072" width="9.140625" style="1"/>
    <col min="3073" max="3073" width="17.5703125" style="1" customWidth="1"/>
    <col min="3074" max="3074" width="28" style="1" customWidth="1"/>
    <col min="3075" max="3075" width="9.7109375" style="1" customWidth="1"/>
    <col min="3076" max="3076" width="9.5703125" style="1" customWidth="1"/>
    <col min="3077" max="3078" width="8.7109375" style="1" customWidth="1"/>
    <col min="3079" max="3079" width="8.28515625" style="1" customWidth="1"/>
    <col min="3080" max="3083" width="8.7109375" style="1" customWidth="1"/>
    <col min="3084" max="3084" width="7.5703125" style="1" customWidth="1"/>
    <col min="3085" max="3328" width="9.140625" style="1"/>
    <col min="3329" max="3329" width="17.5703125" style="1" customWidth="1"/>
    <col min="3330" max="3330" width="28" style="1" customWidth="1"/>
    <col min="3331" max="3331" width="9.7109375" style="1" customWidth="1"/>
    <col min="3332" max="3332" width="9.5703125" style="1" customWidth="1"/>
    <col min="3333" max="3334" width="8.7109375" style="1" customWidth="1"/>
    <col min="3335" max="3335" width="8.28515625" style="1" customWidth="1"/>
    <col min="3336" max="3339" width="8.7109375" style="1" customWidth="1"/>
    <col min="3340" max="3340" width="7.5703125" style="1" customWidth="1"/>
    <col min="3341" max="3584" width="9.140625" style="1"/>
    <col min="3585" max="3585" width="17.5703125" style="1" customWidth="1"/>
    <col min="3586" max="3586" width="28" style="1" customWidth="1"/>
    <col min="3587" max="3587" width="9.7109375" style="1" customWidth="1"/>
    <col min="3588" max="3588" width="9.5703125" style="1" customWidth="1"/>
    <col min="3589" max="3590" width="8.7109375" style="1" customWidth="1"/>
    <col min="3591" max="3591" width="8.28515625" style="1" customWidth="1"/>
    <col min="3592" max="3595" width="8.7109375" style="1" customWidth="1"/>
    <col min="3596" max="3596" width="7.5703125" style="1" customWidth="1"/>
    <col min="3597" max="3840" width="9.140625" style="1"/>
    <col min="3841" max="3841" width="17.5703125" style="1" customWidth="1"/>
    <col min="3842" max="3842" width="28" style="1" customWidth="1"/>
    <col min="3843" max="3843" width="9.7109375" style="1" customWidth="1"/>
    <col min="3844" max="3844" width="9.5703125" style="1" customWidth="1"/>
    <col min="3845" max="3846" width="8.7109375" style="1" customWidth="1"/>
    <col min="3847" max="3847" width="8.28515625" style="1" customWidth="1"/>
    <col min="3848" max="3851" width="8.7109375" style="1" customWidth="1"/>
    <col min="3852" max="3852" width="7.5703125" style="1" customWidth="1"/>
    <col min="3853" max="4096" width="9.140625" style="1"/>
    <col min="4097" max="4097" width="17.5703125" style="1" customWidth="1"/>
    <col min="4098" max="4098" width="28" style="1" customWidth="1"/>
    <col min="4099" max="4099" width="9.7109375" style="1" customWidth="1"/>
    <col min="4100" max="4100" width="9.5703125" style="1" customWidth="1"/>
    <col min="4101" max="4102" width="8.7109375" style="1" customWidth="1"/>
    <col min="4103" max="4103" width="8.28515625" style="1" customWidth="1"/>
    <col min="4104" max="4107" width="8.7109375" style="1" customWidth="1"/>
    <col min="4108" max="4108" width="7.5703125" style="1" customWidth="1"/>
    <col min="4109" max="4352" width="9.140625" style="1"/>
    <col min="4353" max="4353" width="17.5703125" style="1" customWidth="1"/>
    <col min="4354" max="4354" width="28" style="1" customWidth="1"/>
    <col min="4355" max="4355" width="9.7109375" style="1" customWidth="1"/>
    <col min="4356" max="4356" width="9.5703125" style="1" customWidth="1"/>
    <col min="4357" max="4358" width="8.7109375" style="1" customWidth="1"/>
    <col min="4359" max="4359" width="8.28515625" style="1" customWidth="1"/>
    <col min="4360" max="4363" width="8.7109375" style="1" customWidth="1"/>
    <col min="4364" max="4364" width="7.5703125" style="1" customWidth="1"/>
    <col min="4365" max="4608" width="9.140625" style="1"/>
    <col min="4609" max="4609" width="17.5703125" style="1" customWidth="1"/>
    <col min="4610" max="4610" width="28" style="1" customWidth="1"/>
    <col min="4611" max="4611" width="9.7109375" style="1" customWidth="1"/>
    <col min="4612" max="4612" width="9.5703125" style="1" customWidth="1"/>
    <col min="4613" max="4614" width="8.7109375" style="1" customWidth="1"/>
    <col min="4615" max="4615" width="8.28515625" style="1" customWidth="1"/>
    <col min="4616" max="4619" width="8.7109375" style="1" customWidth="1"/>
    <col min="4620" max="4620" width="7.5703125" style="1" customWidth="1"/>
    <col min="4621" max="4864" width="9.140625" style="1"/>
    <col min="4865" max="4865" width="17.5703125" style="1" customWidth="1"/>
    <col min="4866" max="4866" width="28" style="1" customWidth="1"/>
    <col min="4867" max="4867" width="9.7109375" style="1" customWidth="1"/>
    <col min="4868" max="4868" width="9.5703125" style="1" customWidth="1"/>
    <col min="4869" max="4870" width="8.7109375" style="1" customWidth="1"/>
    <col min="4871" max="4871" width="8.28515625" style="1" customWidth="1"/>
    <col min="4872" max="4875" width="8.7109375" style="1" customWidth="1"/>
    <col min="4876" max="4876" width="7.5703125" style="1" customWidth="1"/>
    <col min="4877" max="5120" width="9.140625" style="1"/>
    <col min="5121" max="5121" width="17.5703125" style="1" customWidth="1"/>
    <col min="5122" max="5122" width="28" style="1" customWidth="1"/>
    <col min="5123" max="5123" width="9.7109375" style="1" customWidth="1"/>
    <col min="5124" max="5124" width="9.5703125" style="1" customWidth="1"/>
    <col min="5125" max="5126" width="8.7109375" style="1" customWidth="1"/>
    <col min="5127" max="5127" width="8.28515625" style="1" customWidth="1"/>
    <col min="5128" max="5131" width="8.7109375" style="1" customWidth="1"/>
    <col min="5132" max="5132" width="7.5703125" style="1" customWidth="1"/>
    <col min="5133" max="5376" width="9.140625" style="1"/>
    <col min="5377" max="5377" width="17.5703125" style="1" customWidth="1"/>
    <col min="5378" max="5378" width="28" style="1" customWidth="1"/>
    <col min="5379" max="5379" width="9.7109375" style="1" customWidth="1"/>
    <col min="5380" max="5380" width="9.5703125" style="1" customWidth="1"/>
    <col min="5381" max="5382" width="8.7109375" style="1" customWidth="1"/>
    <col min="5383" max="5383" width="8.28515625" style="1" customWidth="1"/>
    <col min="5384" max="5387" width="8.7109375" style="1" customWidth="1"/>
    <col min="5388" max="5388" width="7.5703125" style="1" customWidth="1"/>
    <col min="5389" max="5632" width="9.140625" style="1"/>
    <col min="5633" max="5633" width="17.5703125" style="1" customWidth="1"/>
    <col min="5634" max="5634" width="28" style="1" customWidth="1"/>
    <col min="5635" max="5635" width="9.7109375" style="1" customWidth="1"/>
    <col min="5636" max="5636" width="9.5703125" style="1" customWidth="1"/>
    <col min="5637" max="5638" width="8.7109375" style="1" customWidth="1"/>
    <col min="5639" max="5639" width="8.28515625" style="1" customWidth="1"/>
    <col min="5640" max="5643" width="8.7109375" style="1" customWidth="1"/>
    <col min="5644" max="5644" width="7.5703125" style="1" customWidth="1"/>
    <col min="5645" max="5888" width="9.140625" style="1"/>
    <col min="5889" max="5889" width="17.5703125" style="1" customWidth="1"/>
    <col min="5890" max="5890" width="28" style="1" customWidth="1"/>
    <col min="5891" max="5891" width="9.7109375" style="1" customWidth="1"/>
    <col min="5892" max="5892" width="9.5703125" style="1" customWidth="1"/>
    <col min="5893" max="5894" width="8.7109375" style="1" customWidth="1"/>
    <col min="5895" max="5895" width="8.28515625" style="1" customWidth="1"/>
    <col min="5896" max="5899" width="8.7109375" style="1" customWidth="1"/>
    <col min="5900" max="5900" width="7.5703125" style="1" customWidth="1"/>
    <col min="5901" max="6144" width="9.140625" style="1"/>
    <col min="6145" max="6145" width="17.5703125" style="1" customWidth="1"/>
    <col min="6146" max="6146" width="28" style="1" customWidth="1"/>
    <col min="6147" max="6147" width="9.7109375" style="1" customWidth="1"/>
    <col min="6148" max="6148" width="9.5703125" style="1" customWidth="1"/>
    <col min="6149" max="6150" width="8.7109375" style="1" customWidth="1"/>
    <col min="6151" max="6151" width="8.28515625" style="1" customWidth="1"/>
    <col min="6152" max="6155" width="8.7109375" style="1" customWidth="1"/>
    <col min="6156" max="6156" width="7.5703125" style="1" customWidth="1"/>
    <col min="6157" max="6400" width="9.140625" style="1"/>
    <col min="6401" max="6401" width="17.5703125" style="1" customWidth="1"/>
    <col min="6402" max="6402" width="28" style="1" customWidth="1"/>
    <col min="6403" max="6403" width="9.7109375" style="1" customWidth="1"/>
    <col min="6404" max="6404" width="9.5703125" style="1" customWidth="1"/>
    <col min="6405" max="6406" width="8.7109375" style="1" customWidth="1"/>
    <col min="6407" max="6407" width="8.28515625" style="1" customWidth="1"/>
    <col min="6408" max="6411" width="8.7109375" style="1" customWidth="1"/>
    <col min="6412" max="6412" width="7.5703125" style="1" customWidth="1"/>
    <col min="6413" max="6656" width="9.140625" style="1"/>
    <col min="6657" max="6657" width="17.5703125" style="1" customWidth="1"/>
    <col min="6658" max="6658" width="28" style="1" customWidth="1"/>
    <col min="6659" max="6659" width="9.7109375" style="1" customWidth="1"/>
    <col min="6660" max="6660" width="9.5703125" style="1" customWidth="1"/>
    <col min="6661" max="6662" width="8.7109375" style="1" customWidth="1"/>
    <col min="6663" max="6663" width="8.28515625" style="1" customWidth="1"/>
    <col min="6664" max="6667" width="8.7109375" style="1" customWidth="1"/>
    <col min="6668" max="6668" width="7.5703125" style="1" customWidth="1"/>
    <col min="6669" max="6912" width="9.140625" style="1"/>
    <col min="6913" max="6913" width="17.5703125" style="1" customWidth="1"/>
    <col min="6914" max="6914" width="28" style="1" customWidth="1"/>
    <col min="6915" max="6915" width="9.7109375" style="1" customWidth="1"/>
    <col min="6916" max="6916" width="9.5703125" style="1" customWidth="1"/>
    <col min="6917" max="6918" width="8.7109375" style="1" customWidth="1"/>
    <col min="6919" max="6919" width="8.28515625" style="1" customWidth="1"/>
    <col min="6920" max="6923" width="8.7109375" style="1" customWidth="1"/>
    <col min="6924" max="6924" width="7.5703125" style="1" customWidth="1"/>
    <col min="6925" max="7168" width="9.140625" style="1"/>
    <col min="7169" max="7169" width="17.5703125" style="1" customWidth="1"/>
    <col min="7170" max="7170" width="28" style="1" customWidth="1"/>
    <col min="7171" max="7171" width="9.7109375" style="1" customWidth="1"/>
    <col min="7172" max="7172" width="9.5703125" style="1" customWidth="1"/>
    <col min="7173" max="7174" width="8.7109375" style="1" customWidth="1"/>
    <col min="7175" max="7175" width="8.28515625" style="1" customWidth="1"/>
    <col min="7176" max="7179" width="8.7109375" style="1" customWidth="1"/>
    <col min="7180" max="7180" width="7.5703125" style="1" customWidth="1"/>
    <col min="7181" max="7424" width="9.140625" style="1"/>
    <col min="7425" max="7425" width="17.5703125" style="1" customWidth="1"/>
    <col min="7426" max="7426" width="28" style="1" customWidth="1"/>
    <col min="7427" max="7427" width="9.7109375" style="1" customWidth="1"/>
    <col min="7428" max="7428" width="9.5703125" style="1" customWidth="1"/>
    <col min="7429" max="7430" width="8.7109375" style="1" customWidth="1"/>
    <col min="7431" max="7431" width="8.28515625" style="1" customWidth="1"/>
    <col min="7432" max="7435" width="8.7109375" style="1" customWidth="1"/>
    <col min="7436" max="7436" width="7.5703125" style="1" customWidth="1"/>
    <col min="7437" max="7680" width="9.140625" style="1"/>
    <col min="7681" max="7681" width="17.5703125" style="1" customWidth="1"/>
    <col min="7682" max="7682" width="28" style="1" customWidth="1"/>
    <col min="7683" max="7683" width="9.7109375" style="1" customWidth="1"/>
    <col min="7684" max="7684" width="9.5703125" style="1" customWidth="1"/>
    <col min="7685" max="7686" width="8.7109375" style="1" customWidth="1"/>
    <col min="7687" max="7687" width="8.28515625" style="1" customWidth="1"/>
    <col min="7688" max="7691" width="8.7109375" style="1" customWidth="1"/>
    <col min="7692" max="7692" width="7.5703125" style="1" customWidth="1"/>
    <col min="7693" max="7936" width="9.140625" style="1"/>
    <col min="7937" max="7937" width="17.5703125" style="1" customWidth="1"/>
    <col min="7938" max="7938" width="28" style="1" customWidth="1"/>
    <col min="7939" max="7939" width="9.7109375" style="1" customWidth="1"/>
    <col min="7940" max="7940" width="9.5703125" style="1" customWidth="1"/>
    <col min="7941" max="7942" width="8.7109375" style="1" customWidth="1"/>
    <col min="7943" max="7943" width="8.28515625" style="1" customWidth="1"/>
    <col min="7944" max="7947" width="8.7109375" style="1" customWidth="1"/>
    <col min="7948" max="7948" width="7.5703125" style="1" customWidth="1"/>
    <col min="7949" max="8192" width="9.140625" style="1"/>
    <col min="8193" max="8193" width="17.5703125" style="1" customWidth="1"/>
    <col min="8194" max="8194" width="28" style="1" customWidth="1"/>
    <col min="8195" max="8195" width="9.7109375" style="1" customWidth="1"/>
    <col min="8196" max="8196" width="9.5703125" style="1" customWidth="1"/>
    <col min="8197" max="8198" width="8.7109375" style="1" customWidth="1"/>
    <col min="8199" max="8199" width="8.28515625" style="1" customWidth="1"/>
    <col min="8200" max="8203" width="8.7109375" style="1" customWidth="1"/>
    <col min="8204" max="8204" width="7.5703125" style="1" customWidth="1"/>
    <col min="8205" max="8448" width="9.140625" style="1"/>
    <col min="8449" max="8449" width="17.5703125" style="1" customWidth="1"/>
    <col min="8450" max="8450" width="28" style="1" customWidth="1"/>
    <col min="8451" max="8451" width="9.7109375" style="1" customWidth="1"/>
    <col min="8452" max="8452" width="9.5703125" style="1" customWidth="1"/>
    <col min="8453" max="8454" width="8.7109375" style="1" customWidth="1"/>
    <col min="8455" max="8455" width="8.28515625" style="1" customWidth="1"/>
    <col min="8456" max="8459" width="8.7109375" style="1" customWidth="1"/>
    <col min="8460" max="8460" width="7.5703125" style="1" customWidth="1"/>
    <col min="8461" max="8704" width="9.140625" style="1"/>
    <col min="8705" max="8705" width="17.5703125" style="1" customWidth="1"/>
    <col min="8706" max="8706" width="28" style="1" customWidth="1"/>
    <col min="8707" max="8707" width="9.7109375" style="1" customWidth="1"/>
    <col min="8708" max="8708" width="9.5703125" style="1" customWidth="1"/>
    <col min="8709" max="8710" width="8.7109375" style="1" customWidth="1"/>
    <col min="8711" max="8711" width="8.28515625" style="1" customWidth="1"/>
    <col min="8712" max="8715" width="8.7109375" style="1" customWidth="1"/>
    <col min="8716" max="8716" width="7.5703125" style="1" customWidth="1"/>
    <col min="8717" max="8960" width="9.140625" style="1"/>
    <col min="8961" max="8961" width="17.5703125" style="1" customWidth="1"/>
    <col min="8962" max="8962" width="28" style="1" customWidth="1"/>
    <col min="8963" max="8963" width="9.7109375" style="1" customWidth="1"/>
    <col min="8964" max="8964" width="9.5703125" style="1" customWidth="1"/>
    <col min="8965" max="8966" width="8.7109375" style="1" customWidth="1"/>
    <col min="8967" max="8967" width="8.28515625" style="1" customWidth="1"/>
    <col min="8968" max="8971" width="8.7109375" style="1" customWidth="1"/>
    <col min="8972" max="8972" width="7.5703125" style="1" customWidth="1"/>
    <col min="8973" max="9216" width="9.140625" style="1"/>
    <col min="9217" max="9217" width="17.5703125" style="1" customWidth="1"/>
    <col min="9218" max="9218" width="28" style="1" customWidth="1"/>
    <col min="9219" max="9219" width="9.7109375" style="1" customWidth="1"/>
    <col min="9220" max="9220" width="9.5703125" style="1" customWidth="1"/>
    <col min="9221" max="9222" width="8.7109375" style="1" customWidth="1"/>
    <col min="9223" max="9223" width="8.28515625" style="1" customWidth="1"/>
    <col min="9224" max="9227" width="8.7109375" style="1" customWidth="1"/>
    <col min="9228" max="9228" width="7.5703125" style="1" customWidth="1"/>
    <col min="9229" max="9472" width="9.140625" style="1"/>
    <col min="9473" max="9473" width="17.5703125" style="1" customWidth="1"/>
    <col min="9474" max="9474" width="28" style="1" customWidth="1"/>
    <col min="9475" max="9475" width="9.7109375" style="1" customWidth="1"/>
    <col min="9476" max="9476" width="9.5703125" style="1" customWidth="1"/>
    <col min="9477" max="9478" width="8.7109375" style="1" customWidth="1"/>
    <col min="9479" max="9479" width="8.28515625" style="1" customWidth="1"/>
    <col min="9480" max="9483" width="8.7109375" style="1" customWidth="1"/>
    <col min="9484" max="9484" width="7.5703125" style="1" customWidth="1"/>
    <col min="9485" max="9728" width="9.140625" style="1"/>
    <col min="9729" max="9729" width="17.5703125" style="1" customWidth="1"/>
    <col min="9730" max="9730" width="28" style="1" customWidth="1"/>
    <col min="9731" max="9731" width="9.7109375" style="1" customWidth="1"/>
    <col min="9732" max="9732" width="9.5703125" style="1" customWidth="1"/>
    <col min="9733" max="9734" width="8.7109375" style="1" customWidth="1"/>
    <col min="9735" max="9735" width="8.28515625" style="1" customWidth="1"/>
    <col min="9736" max="9739" width="8.7109375" style="1" customWidth="1"/>
    <col min="9740" max="9740" width="7.5703125" style="1" customWidth="1"/>
    <col min="9741" max="9984" width="9.140625" style="1"/>
    <col min="9985" max="9985" width="17.5703125" style="1" customWidth="1"/>
    <col min="9986" max="9986" width="28" style="1" customWidth="1"/>
    <col min="9987" max="9987" width="9.7109375" style="1" customWidth="1"/>
    <col min="9988" max="9988" width="9.5703125" style="1" customWidth="1"/>
    <col min="9989" max="9990" width="8.7109375" style="1" customWidth="1"/>
    <col min="9991" max="9991" width="8.28515625" style="1" customWidth="1"/>
    <col min="9992" max="9995" width="8.7109375" style="1" customWidth="1"/>
    <col min="9996" max="9996" width="7.5703125" style="1" customWidth="1"/>
    <col min="9997" max="10240" width="9.140625" style="1"/>
    <col min="10241" max="10241" width="17.5703125" style="1" customWidth="1"/>
    <col min="10242" max="10242" width="28" style="1" customWidth="1"/>
    <col min="10243" max="10243" width="9.7109375" style="1" customWidth="1"/>
    <col min="10244" max="10244" width="9.5703125" style="1" customWidth="1"/>
    <col min="10245" max="10246" width="8.7109375" style="1" customWidth="1"/>
    <col min="10247" max="10247" width="8.28515625" style="1" customWidth="1"/>
    <col min="10248" max="10251" width="8.7109375" style="1" customWidth="1"/>
    <col min="10252" max="10252" width="7.5703125" style="1" customWidth="1"/>
    <col min="10253" max="10496" width="9.140625" style="1"/>
    <col min="10497" max="10497" width="17.5703125" style="1" customWidth="1"/>
    <col min="10498" max="10498" width="28" style="1" customWidth="1"/>
    <col min="10499" max="10499" width="9.7109375" style="1" customWidth="1"/>
    <col min="10500" max="10500" width="9.5703125" style="1" customWidth="1"/>
    <col min="10501" max="10502" width="8.7109375" style="1" customWidth="1"/>
    <col min="10503" max="10503" width="8.28515625" style="1" customWidth="1"/>
    <col min="10504" max="10507" width="8.7109375" style="1" customWidth="1"/>
    <col min="10508" max="10508" width="7.5703125" style="1" customWidth="1"/>
    <col min="10509" max="10752" width="9.140625" style="1"/>
    <col min="10753" max="10753" width="17.5703125" style="1" customWidth="1"/>
    <col min="10754" max="10754" width="28" style="1" customWidth="1"/>
    <col min="10755" max="10755" width="9.7109375" style="1" customWidth="1"/>
    <col min="10756" max="10756" width="9.5703125" style="1" customWidth="1"/>
    <col min="10757" max="10758" width="8.7109375" style="1" customWidth="1"/>
    <col min="10759" max="10759" width="8.28515625" style="1" customWidth="1"/>
    <col min="10760" max="10763" width="8.7109375" style="1" customWidth="1"/>
    <col min="10764" max="10764" width="7.5703125" style="1" customWidth="1"/>
    <col min="10765" max="11008" width="9.140625" style="1"/>
    <col min="11009" max="11009" width="17.5703125" style="1" customWidth="1"/>
    <col min="11010" max="11010" width="28" style="1" customWidth="1"/>
    <col min="11011" max="11011" width="9.7109375" style="1" customWidth="1"/>
    <col min="11012" max="11012" width="9.5703125" style="1" customWidth="1"/>
    <col min="11013" max="11014" width="8.7109375" style="1" customWidth="1"/>
    <col min="11015" max="11015" width="8.28515625" style="1" customWidth="1"/>
    <col min="11016" max="11019" width="8.7109375" style="1" customWidth="1"/>
    <col min="11020" max="11020" width="7.5703125" style="1" customWidth="1"/>
    <col min="11021" max="11264" width="9.140625" style="1"/>
    <col min="11265" max="11265" width="17.5703125" style="1" customWidth="1"/>
    <col min="11266" max="11266" width="28" style="1" customWidth="1"/>
    <col min="11267" max="11267" width="9.7109375" style="1" customWidth="1"/>
    <col min="11268" max="11268" width="9.5703125" style="1" customWidth="1"/>
    <col min="11269" max="11270" width="8.7109375" style="1" customWidth="1"/>
    <col min="11271" max="11271" width="8.28515625" style="1" customWidth="1"/>
    <col min="11272" max="11275" width="8.7109375" style="1" customWidth="1"/>
    <col min="11276" max="11276" width="7.5703125" style="1" customWidth="1"/>
    <col min="11277" max="11520" width="9.140625" style="1"/>
    <col min="11521" max="11521" width="17.5703125" style="1" customWidth="1"/>
    <col min="11522" max="11522" width="28" style="1" customWidth="1"/>
    <col min="11523" max="11523" width="9.7109375" style="1" customWidth="1"/>
    <col min="11524" max="11524" width="9.5703125" style="1" customWidth="1"/>
    <col min="11525" max="11526" width="8.7109375" style="1" customWidth="1"/>
    <col min="11527" max="11527" width="8.28515625" style="1" customWidth="1"/>
    <col min="11528" max="11531" width="8.7109375" style="1" customWidth="1"/>
    <col min="11532" max="11532" width="7.5703125" style="1" customWidth="1"/>
    <col min="11533" max="11776" width="9.140625" style="1"/>
    <col min="11777" max="11777" width="17.5703125" style="1" customWidth="1"/>
    <col min="11778" max="11778" width="28" style="1" customWidth="1"/>
    <col min="11779" max="11779" width="9.7109375" style="1" customWidth="1"/>
    <col min="11780" max="11780" width="9.5703125" style="1" customWidth="1"/>
    <col min="11781" max="11782" width="8.7109375" style="1" customWidth="1"/>
    <col min="11783" max="11783" width="8.28515625" style="1" customWidth="1"/>
    <col min="11784" max="11787" width="8.7109375" style="1" customWidth="1"/>
    <col min="11788" max="11788" width="7.5703125" style="1" customWidth="1"/>
    <col min="11789" max="12032" width="9.140625" style="1"/>
    <col min="12033" max="12033" width="17.5703125" style="1" customWidth="1"/>
    <col min="12034" max="12034" width="28" style="1" customWidth="1"/>
    <col min="12035" max="12035" width="9.7109375" style="1" customWidth="1"/>
    <col min="12036" max="12036" width="9.5703125" style="1" customWidth="1"/>
    <col min="12037" max="12038" width="8.7109375" style="1" customWidth="1"/>
    <col min="12039" max="12039" width="8.28515625" style="1" customWidth="1"/>
    <col min="12040" max="12043" width="8.7109375" style="1" customWidth="1"/>
    <col min="12044" max="12044" width="7.5703125" style="1" customWidth="1"/>
    <col min="12045" max="12288" width="9.140625" style="1"/>
    <col min="12289" max="12289" width="17.5703125" style="1" customWidth="1"/>
    <col min="12290" max="12290" width="28" style="1" customWidth="1"/>
    <col min="12291" max="12291" width="9.7109375" style="1" customWidth="1"/>
    <col min="12292" max="12292" width="9.5703125" style="1" customWidth="1"/>
    <col min="12293" max="12294" width="8.7109375" style="1" customWidth="1"/>
    <col min="12295" max="12295" width="8.28515625" style="1" customWidth="1"/>
    <col min="12296" max="12299" width="8.7109375" style="1" customWidth="1"/>
    <col min="12300" max="12300" width="7.5703125" style="1" customWidth="1"/>
    <col min="12301" max="12544" width="9.140625" style="1"/>
    <col min="12545" max="12545" width="17.5703125" style="1" customWidth="1"/>
    <col min="12546" max="12546" width="28" style="1" customWidth="1"/>
    <col min="12547" max="12547" width="9.7109375" style="1" customWidth="1"/>
    <col min="12548" max="12548" width="9.5703125" style="1" customWidth="1"/>
    <col min="12549" max="12550" width="8.7109375" style="1" customWidth="1"/>
    <col min="12551" max="12551" width="8.28515625" style="1" customWidth="1"/>
    <col min="12552" max="12555" width="8.7109375" style="1" customWidth="1"/>
    <col min="12556" max="12556" width="7.5703125" style="1" customWidth="1"/>
    <col min="12557" max="12800" width="9.140625" style="1"/>
    <col min="12801" max="12801" width="17.5703125" style="1" customWidth="1"/>
    <col min="12802" max="12802" width="28" style="1" customWidth="1"/>
    <col min="12803" max="12803" width="9.7109375" style="1" customWidth="1"/>
    <col min="12804" max="12804" width="9.5703125" style="1" customWidth="1"/>
    <col min="12805" max="12806" width="8.7109375" style="1" customWidth="1"/>
    <col min="12807" max="12807" width="8.28515625" style="1" customWidth="1"/>
    <col min="12808" max="12811" width="8.7109375" style="1" customWidth="1"/>
    <col min="12812" max="12812" width="7.5703125" style="1" customWidth="1"/>
    <col min="12813" max="13056" width="9.140625" style="1"/>
    <col min="13057" max="13057" width="17.5703125" style="1" customWidth="1"/>
    <col min="13058" max="13058" width="28" style="1" customWidth="1"/>
    <col min="13059" max="13059" width="9.7109375" style="1" customWidth="1"/>
    <col min="13060" max="13060" width="9.5703125" style="1" customWidth="1"/>
    <col min="13061" max="13062" width="8.7109375" style="1" customWidth="1"/>
    <col min="13063" max="13063" width="8.28515625" style="1" customWidth="1"/>
    <col min="13064" max="13067" width="8.7109375" style="1" customWidth="1"/>
    <col min="13068" max="13068" width="7.5703125" style="1" customWidth="1"/>
    <col min="13069" max="13312" width="9.140625" style="1"/>
    <col min="13313" max="13313" width="17.5703125" style="1" customWidth="1"/>
    <col min="13314" max="13314" width="28" style="1" customWidth="1"/>
    <col min="13315" max="13315" width="9.7109375" style="1" customWidth="1"/>
    <col min="13316" max="13316" width="9.5703125" style="1" customWidth="1"/>
    <col min="13317" max="13318" width="8.7109375" style="1" customWidth="1"/>
    <col min="13319" max="13319" width="8.28515625" style="1" customWidth="1"/>
    <col min="13320" max="13323" width="8.7109375" style="1" customWidth="1"/>
    <col min="13324" max="13324" width="7.5703125" style="1" customWidth="1"/>
    <col min="13325" max="13568" width="9.140625" style="1"/>
    <col min="13569" max="13569" width="17.5703125" style="1" customWidth="1"/>
    <col min="13570" max="13570" width="28" style="1" customWidth="1"/>
    <col min="13571" max="13571" width="9.7109375" style="1" customWidth="1"/>
    <col min="13572" max="13572" width="9.5703125" style="1" customWidth="1"/>
    <col min="13573" max="13574" width="8.7109375" style="1" customWidth="1"/>
    <col min="13575" max="13575" width="8.28515625" style="1" customWidth="1"/>
    <col min="13576" max="13579" width="8.7109375" style="1" customWidth="1"/>
    <col min="13580" max="13580" width="7.5703125" style="1" customWidth="1"/>
    <col min="13581" max="13824" width="9.140625" style="1"/>
    <col min="13825" max="13825" width="17.5703125" style="1" customWidth="1"/>
    <col min="13826" max="13826" width="28" style="1" customWidth="1"/>
    <col min="13827" max="13827" width="9.7109375" style="1" customWidth="1"/>
    <col min="13828" max="13828" width="9.5703125" style="1" customWidth="1"/>
    <col min="13829" max="13830" width="8.7109375" style="1" customWidth="1"/>
    <col min="13831" max="13831" width="8.28515625" style="1" customWidth="1"/>
    <col min="13832" max="13835" width="8.7109375" style="1" customWidth="1"/>
    <col min="13836" max="13836" width="7.5703125" style="1" customWidth="1"/>
    <col min="13837" max="14080" width="9.140625" style="1"/>
    <col min="14081" max="14081" width="17.5703125" style="1" customWidth="1"/>
    <col min="14082" max="14082" width="28" style="1" customWidth="1"/>
    <col min="14083" max="14083" width="9.7109375" style="1" customWidth="1"/>
    <col min="14084" max="14084" width="9.5703125" style="1" customWidth="1"/>
    <col min="14085" max="14086" width="8.7109375" style="1" customWidth="1"/>
    <col min="14087" max="14087" width="8.28515625" style="1" customWidth="1"/>
    <col min="14088" max="14091" width="8.7109375" style="1" customWidth="1"/>
    <col min="14092" max="14092" width="7.5703125" style="1" customWidth="1"/>
    <col min="14093" max="14336" width="9.140625" style="1"/>
    <col min="14337" max="14337" width="17.5703125" style="1" customWidth="1"/>
    <col min="14338" max="14338" width="28" style="1" customWidth="1"/>
    <col min="14339" max="14339" width="9.7109375" style="1" customWidth="1"/>
    <col min="14340" max="14340" width="9.5703125" style="1" customWidth="1"/>
    <col min="14341" max="14342" width="8.7109375" style="1" customWidth="1"/>
    <col min="14343" max="14343" width="8.28515625" style="1" customWidth="1"/>
    <col min="14344" max="14347" width="8.7109375" style="1" customWidth="1"/>
    <col min="14348" max="14348" width="7.5703125" style="1" customWidth="1"/>
    <col min="14349" max="14592" width="9.140625" style="1"/>
    <col min="14593" max="14593" width="17.5703125" style="1" customWidth="1"/>
    <col min="14594" max="14594" width="28" style="1" customWidth="1"/>
    <col min="14595" max="14595" width="9.7109375" style="1" customWidth="1"/>
    <col min="14596" max="14596" width="9.5703125" style="1" customWidth="1"/>
    <col min="14597" max="14598" width="8.7109375" style="1" customWidth="1"/>
    <col min="14599" max="14599" width="8.28515625" style="1" customWidth="1"/>
    <col min="14600" max="14603" width="8.7109375" style="1" customWidth="1"/>
    <col min="14604" max="14604" width="7.5703125" style="1" customWidth="1"/>
    <col min="14605" max="14848" width="9.140625" style="1"/>
    <col min="14849" max="14849" width="17.5703125" style="1" customWidth="1"/>
    <col min="14850" max="14850" width="28" style="1" customWidth="1"/>
    <col min="14851" max="14851" width="9.7109375" style="1" customWidth="1"/>
    <col min="14852" max="14852" width="9.5703125" style="1" customWidth="1"/>
    <col min="14853" max="14854" width="8.7109375" style="1" customWidth="1"/>
    <col min="14855" max="14855" width="8.28515625" style="1" customWidth="1"/>
    <col min="14856" max="14859" width="8.7109375" style="1" customWidth="1"/>
    <col min="14860" max="14860" width="7.5703125" style="1" customWidth="1"/>
    <col min="14861" max="15104" width="9.140625" style="1"/>
    <col min="15105" max="15105" width="17.5703125" style="1" customWidth="1"/>
    <col min="15106" max="15106" width="28" style="1" customWidth="1"/>
    <col min="15107" max="15107" width="9.7109375" style="1" customWidth="1"/>
    <col min="15108" max="15108" width="9.5703125" style="1" customWidth="1"/>
    <col min="15109" max="15110" width="8.7109375" style="1" customWidth="1"/>
    <col min="15111" max="15111" width="8.28515625" style="1" customWidth="1"/>
    <col min="15112" max="15115" width="8.7109375" style="1" customWidth="1"/>
    <col min="15116" max="15116" width="7.5703125" style="1" customWidth="1"/>
    <col min="15117" max="15360" width="9.140625" style="1"/>
    <col min="15361" max="15361" width="17.5703125" style="1" customWidth="1"/>
    <col min="15362" max="15362" width="28" style="1" customWidth="1"/>
    <col min="15363" max="15363" width="9.7109375" style="1" customWidth="1"/>
    <col min="15364" max="15364" width="9.5703125" style="1" customWidth="1"/>
    <col min="15365" max="15366" width="8.7109375" style="1" customWidth="1"/>
    <col min="15367" max="15367" width="8.28515625" style="1" customWidth="1"/>
    <col min="15368" max="15371" width="8.7109375" style="1" customWidth="1"/>
    <col min="15372" max="15372" width="7.5703125" style="1" customWidth="1"/>
    <col min="15373" max="15616" width="9.140625" style="1"/>
    <col min="15617" max="15617" width="17.5703125" style="1" customWidth="1"/>
    <col min="15618" max="15618" width="28" style="1" customWidth="1"/>
    <col min="15619" max="15619" width="9.7109375" style="1" customWidth="1"/>
    <col min="15620" max="15620" width="9.5703125" style="1" customWidth="1"/>
    <col min="15621" max="15622" width="8.7109375" style="1" customWidth="1"/>
    <col min="15623" max="15623" width="8.28515625" style="1" customWidth="1"/>
    <col min="15624" max="15627" width="8.7109375" style="1" customWidth="1"/>
    <col min="15628" max="15628" width="7.5703125" style="1" customWidth="1"/>
    <col min="15629" max="15872" width="9.140625" style="1"/>
    <col min="15873" max="15873" width="17.5703125" style="1" customWidth="1"/>
    <col min="15874" max="15874" width="28" style="1" customWidth="1"/>
    <col min="15875" max="15875" width="9.7109375" style="1" customWidth="1"/>
    <col min="15876" max="15876" width="9.5703125" style="1" customWidth="1"/>
    <col min="15877" max="15878" width="8.7109375" style="1" customWidth="1"/>
    <col min="15879" max="15879" width="8.28515625" style="1" customWidth="1"/>
    <col min="15880" max="15883" width="8.7109375" style="1" customWidth="1"/>
    <col min="15884" max="15884" width="7.5703125" style="1" customWidth="1"/>
    <col min="15885" max="16128" width="9.140625" style="1"/>
    <col min="16129" max="16129" width="17.5703125" style="1" customWidth="1"/>
    <col min="16130" max="16130" width="28" style="1" customWidth="1"/>
    <col min="16131" max="16131" width="9.7109375" style="1" customWidth="1"/>
    <col min="16132" max="16132" width="9.5703125" style="1" customWidth="1"/>
    <col min="16133" max="16134" width="8.7109375" style="1" customWidth="1"/>
    <col min="16135" max="16135" width="8.28515625" style="1" customWidth="1"/>
    <col min="16136" max="16139" width="8.7109375" style="1" customWidth="1"/>
    <col min="16140" max="16140" width="7.5703125" style="1" customWidth="1"/>
    <col min="16141" max="16384" width="9.140625" style="1"/>
  </cols>
  <sheetData>
    <row r="1" spans="1:12" x14ac:dyDescent="0.25">
      <c r="A1" s="326" t="s">
        <v>624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558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559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560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562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13169</v>
      </c>
      <c r="D20" s="26">
        <f>SUM(D21,D24,D25,D41,D43)</f>
        <v>13169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13112</v>
      </c>
      <c r="I20" s="26">
        <f>SUM(I21,I24,I25,I41,I43)</f>
        <v>13112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13169</v>
      </c>
      <c r="D24" s="46">
        <v>13169</v>
      </c>
      <c r="E24" s="46"/>
      <c r="F24" s="47" t="s">
        <v>37</v>
      </c>
      <c r="G24" s="48" t="s">
        <v>37</v>
      </c>
      <c r="H24" s="45">
        <f t="shared" si="1"/>
        <v>13112</v>
      </c>
      <c r="I24" s="46">
        <f>I51</f>
        <v>13112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>E44</f>
        <v>0</v>
      </c>
      <c r="F43" s="87">
        <f>F44</f>
        <v>0</v>
      </c>
      <c r="G43" s="54" t="s">
        <v>37</v>
      </c>
      <c r="H43" s="88">
        <f>SUM(I43:L43)</f>
        <v>0</v>
      </c>
      <c r="I43" s="87">
        <f>I44</f>
        <v>0</v>
      </c>
      <c r="J43" s="87">
        <f>J44</f>
        <v>0</v>
      </c>
      <c r="K43" s="87">
        <f>K44</f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>SUM(I44:L44)</f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2">SUM(D50:G50)</f>
        <v>13169</v>
      </c>
      <c r="D50" s="112">
        <f>SUM(D51,D269)</f>
        <v>13169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3">SUM(I50:L50)</f>
        <v>13112</v>
      </c>
      <c r="I50" s="112">
        <f>SUM(I51,I269)</f>
        <v>13112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13169</v>
      </c>
      <c r="D51" s="117">
        <f>SUM(D52,D181)</f>
        <v>13169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3"/>
        <v>13112</v>
      </c>
      <c r="I51" s="117">
        <f>SUM(I52,I181)</f>
        <v>13112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2"/>
        <v>13169</v>
      </c>
      <c r="D52" s="121">
        <f>SUM(D53,D75,D160,D174)</f>
        <v>13169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3"/>
        <v>13112</v>
      </c>
      <c r="I52" s="121">
        <f>SUM(I53,I75,I160,I174)</f>
        <v>13112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2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3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2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3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2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3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2"/>
        <v>0</v>
      </c>
      <c r="D56" s="61"/>
      <c r="E56" s="61"/>
      <c r="F56" s="61"/>
      <c r="G56" s="133"/>
      <c r="H56" s="59">
        <f t="shared" si="3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2"/>
        <v>0</v>
      </c>
      <c r="D57" s="66"/>
      <c r="E57" s="66"/>
      <c r="F57" s="66"/>
      <c r="G57" s="134"/>
      <c r="H57" s="64">
        <f t="shared" si="3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2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3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2"/>
        <v>0</v>
      </c>
      <c r="D59" s="66"/>
      <c r="E59" s="66"/>
      <c r="F59" s="66"/>
      <c r="G59" s="134"/>
      <c r="H59" s="64">
        <f t="shared" si="3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2"/>
        <v>0</v>
      </c>
      <c r="D60" s="66"/>
      <c r="E60" s="66"/>
      <c r="F60" s="66"/>
      <c r="G60" s="134"/>
      <c r="H60" s="64">
        <f t="shared" si="3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2"/>
        <v>0</v>
      </c>
      <c r="D61" s="66"/>
      <c r="E61" s="66"/>
      <c r="F61" s="66"/>
      <c r="G61" s="134"/>
      <c r="H61" s="64">
        <f t="shared" si="3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2"/>
        <v>0</v>
      </c>
      <c r="D62" s="66"/>
      <c r="E62" s="66"/>
      <c r="F62" s="66"/>
      <c r="G62" s="134"/>
      <c r="H62" s="64">
        <f t="shared" si="3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2"/>
        <v>0</v>
      </c>
      <c r="D63" s="66"/>
      <c r="E63" s="66"/>
      <c r="F63" s="66"/>
      <c r="G63" s="134"/>
      <c r="H63" s="64">
        <f t="shared" si="3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2"/>
        <v>0</v>
      </c>
      <c r="D64" s="66"/>
      <c r="E64" s="66"/>
      <c r="F64" s="66"/>
      <c r="G64" s="134"/>
      <c r="H64" s="64">
        <f t="shared" si="3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2"/>
        <v>0</v>
      </c>
      <c r="D65" s="66"/>
      <c r="E65" s="66"/>
      <c r="F65" s="66"/>
      <c r="G65" s="134"/>
      <c r="H65" s="64">
        <f t="shared" si="3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2"/>
        <v>0</v>
      </c>
      <c r="D66" s="138"/>
      <c r="E66" s="138"/>
      <c r="F66" s="138"/>
      <c r="G66" s="139"/>
      <c r="H66" s="103">
        <f t="shared" si="3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2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3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2"/>
        <v>0</v>
      </c>
      <c r="D68" s="61"/>
      <c r="E68" s="61"/>
      <c r="F68" s="61"/>
      <c r="G68" s="133"/>
      <c r="H68" s="59">
        <f t="shared" si="3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2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3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2"/>
        <v>0</v>
      </c>
      <c r="D70" s="66"/>
      <c r="E70" s="66"/>
      <c r="F70" s="66"/>
      <c r="G70" s="134"/>
      <c r="H70" s="64">
        <f t="shared" si="3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2"/>
        <v>0</v>
      </c>
      <c r="D71" s="66"/>
      <c r="E71" s="66"/>
      <c r="F71" s="66"/>
      <c r="G71" s="134"/>
      <c r="H71" s="64">
        <f t="shared" si="3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2"/>
        <v>0</v>
      </c>
      <c r="D72" s="66"/>
      <c r="E72" s="66"/>
      <c r="F72" s="66"/>
      <c r="G72" s="134"/>
      <c r="H72" s="64">
        <f t="shared" si="3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2"/>
        <v>0</v>
      </c>
      <c r="D73" s="66"/>
      <c r="E73" s="66"/>
      <c r="F73" s="66"/>
      <c r="G73" s="134"/>
      <c r="H73" s="64">
        <f t="shared" si="3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2"/>
        <v>0</v>
      </c>
      <c r="D74" s="66"/>
      <c r="E74" s="66"/>
      <c r="F74" s="66"/>
      <c r="G74" s="134"/>
      <c r="H74" s="64">
        <f t="shared" si="3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2"/>
        <v>13169</v>
      </c>
      <c r="D75" s="125">
        <f>SUM(D76,D83,D120,D151,D152)</f>
        <v>13169</v>
      </c>
      <c r="E75" s="125">
        <f t="shared" ref="E75:G75" si="4">SUM(E76,E83,E120,E151,E152)</f>
        <v>0</v>
      </c>
      <c r="F75" s="125">
        <f t="shared" si="4"/>
        <v>0</v>
      </c>
      <c r="G75" s="126">
        <f t="shared" si="4"/>
        <v>0</v>
      </c>
      <c r="H75" s="124">
        <f t="shared" si="3"/>
        <v>13112</v>
      </c>
      <c r="I75" s="125">
        <f t="shared" ref="I75:L75" si="5">SUM(I76,I83,I120,I151,I152)</f>
        <v>13112</v>
      </c>
      <c r="J75" s="125">
        <f t="shared" si="5"/>
        <v>0</v>
      </c>
      <c r="K75" s="125">
        <f t="shared" si="5"/>
        <v>0</v>
      </c>
      <c r="L75" s="126">
        <f t="shared" si="5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2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3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2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3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2"/>
        <v>0</v>
      </c>
      <c r="D78" s="66"/>
      <c r="E78" s="66"/>
      <c r="F78" s="66"/>
      <c r="G78" s="134"/>
      <c r="H78" s="64">
        <f t="shared" si="3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2"/>
        <v>0</v>
      </c>
      <c r="D79" s="66"/>
      <c r="E79" s="66"/>
      <c r="F79" s="66"/>
      <c r="G79" s="134"/>
      <c r="H79" s="64">
        <f t="shared" si="3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2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3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2"/>
        <v>0</v>
      </c>
      <c r="D81" s="66"/>
      <c r="E81" s="66"/>
      <c r="F81" s="66"/>
      <c r="G81" s="134"/>
      <c r="H81" s="64">
        <f t="shared" si="3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2"/>
        <v>0</v>
      </c>
      <c r="D82" s="66"/>
      <c r="E82" s="66"/>
      <c r="F82" s="66"/>
      <c r="G82" s="134"/>
      <c r="H82" s="64">
        <f t="shared" si="3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3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2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3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2"/>
        <v>0</v>
      </c>
      <c r="D86" s="66"/>
      <c r="E86" s="66"/>
      <c r="F86" s="66"/>
      <c r="G86" s="134"/>
      <c r="H86" s="64">
        <f t="shared" si="3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2"/>
        <v>0</v>
      </c>
      <c r="D87" s="66"/>
      <c r="E87" s="66"/>
      <c r="F87" s="66"/>
      <c r="G87" s="134"/>
      <c r="H87" s="64">
        <f t="shared" si="3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2"/>
        <v>0</v>
      </c>
      <c r="D88" s="66"/>
      <c r="E88" s="66"/>
      <c r="F88" s="66"/>
      <c r="G88" s="134"/>
      <c r="H88" s="64">
        <f t="shared" si="3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2"/>
        <v>0</v>
      </c>
      <c r="D89" s="66"/>
      <c r="E89" s="66"/>
      <c r="F89" s="66"/>
      <c r="G89" s="134"/>
      <c r="H89" s="64">
        <f t="shared" si="3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2"/>
        <v>0</v>
      </c>
      <c r="D90" s="66"/>
      <c r="E90" s="66"/>
      <c r="F90" s="66"/>
      <c r="G90" s="134"/>
      <c r="H90" s="64">
        <f t="shared" si="3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2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3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2"/>
        <v>0</v>
      </c>
      <c r="D92" s="66"/>
      <c r="E92" s="66"/>
      <c r="F92" s="66"/>
      <c r="G92" s="134"/>
      <c r="H92" s="64">
        <f t="shared" si="3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2"/>
        <v>0</v>
      </c>
      <c r="D93" s="66"/>
      <c r="E93" s="66"/>
      <c r="F93" s="66"/>
      <c r="G93" s="134"/>
      <c r="H93" s="64">
        <f t="shared" si="3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2"/>
        <v>0</v>
      </c>
      <c r="D94" s="61"/>
      <c r="E94" s="61"/>
      <c r="F94" s="61"/>
      <c r="G94" s="133"/>
      <c r="H94" s="59">
        <f t="shared" si="3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2"/>
        <v>0</v>
      </c>
      <c r="D95" s="66"/>
      <c r="E95" s="66"/>
      <c r="F95" s="66"/>
      <c r="G95" s="134"/>
      <c r="H95" s="64">
        <f t="shared" si="3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2"/>
        <v>0</v>
      </c>
      <c r="D96" s="66"/>
      <c r="E96" s="66"/>
      <c r="F96" s="66"/>
      <c r="G96" s="134"/>
      <c r="H96" s="64">
        <f t="shared" si="3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2"/>
        <v>0</v>
      </c>
      <c r="D97" s="66"/>
      <c r="E97" s="66"/>
      <c r="F97" s="66"/>
      <c r="G97" s="134"/>
      <c r="H97" s="64">
        <f t="shared" si="3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2"/>
        <v>0</v>
      </c>
      <c r="D98" s="66"/>
      <c r="E98" s="66"/>
      <c r="F98" s="66"/>
      <c r="G98" s="134"/>
      <c r="H98" s="64">
        <f t="shared" si="3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2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3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2"/>
        <v>0</v>
      </c>
      <c r="D100" s="66"/>
      <c r="E100" s="66"/>
      <c r="F100" s="66"/>
      <c r="G100" s="134"/>
      <c r="H100" s="64">
        <f t="shared" si="3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2"/>
        <v>0</v>
      </c>
      <c r="D101" s="66"/>
      <c r="E101" s="66"/>
      <c r="F101" s="66"/>
      <c r="G101" s="134"/>
      <c r="H101" s="64">
        <f t="shared" si="3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2"/>
        <v>0</v>
      </c>
      <c r="D102" s="66"/>
      <c r="E102" s="66"/>
      <c r="F102" s="66"/>
      <c r="G102" s="134"/>
      <c r="H102" s="64">
        <f t="shared" si="3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2"/>
        <v>0</v>
      </c>
      <c r="D103" s="66"/>
      <c r="E103" s="66"/>
      <c r="F103" s="66"/>
      <c r="G103" s="134"/>
      <c r="H103" s="64">
        <f t="shared" si="3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2"/>
        <v>0</v>
      </c>
      <c r="D104" s="66"/>
      <c r="E104" s="66"/>
      <c r="F104" s="66"/>
      <c r="G104" s="134"/>
      <c r="H104" s="64">
        <f t="shared" si="3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2"/>
        <v>0</v>
      </c>
      <c r="D105" s="66"/>
      <c r="E105" s="66"/>
      <c r="F105" s="66"/>
      <c r="G105" s="134"/>
      <c r="H105" s="64">
        <f t="shared" si="3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2"/>
        <v>0</v>
      </c>
      <c r="D106" s="66"/>
      <c r="E106" s="66"/>
      <c r="F106" s="66"/>
      <c r="G106" s="134"/>
      <c r="H106" s="64">
        <f t="shared" si="3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2"/>
        <v>0</v>
      </c>
      <c r="D107" s="136"/>
      <c r="E107" s="136"/>
      <c r="F107" s="136"/>
      <c r="G107" s="145"/>
      <c r="H107" s="64">
        <f t="shared" si="3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2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6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2"/>
        <v>0</v>
      </c>
      <c r="D109" s="66"/>
      <c r="E109" s="66"/>
      <c r="F109" s="66"/>
      <c r="G109" s="134"/>
      <c r="H109" s="64">
        <f t="shared" si="6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2"/>
        <v>0</v>
      </c>
      <c r="D110" s="66"/>
      <c r="E110" s="66"/>
      <c r="F110" s="66"/>
      <c r="G110" s="134"/>
      <c r="H110" s="64">
        <f t="shared" si="6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2"/>
        <v>0</v>
      </c>
      <c r="D111" s="66"/>
      <c r="E111" s="66"/>
      <c r="F111" s="66"/>
      <c r="G111" s="134"/>
      <c r="H111" s="64">
        <f t="shared" si="6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2"/>
        <v>0</v>
      </c>
      <c r="D112" s="66"/>
      <c r="E112" s="66"/>
      <c r="F112" s="66"/>
      <c r="G112" s="134"/>
      <c r="H112" s="64">
        <f t="shared" si="6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2"/>
        <v>0</v>
      </c>
      <c r="D113" s="66"/>
      <c r="E113" s="66"/>
      <c r="F113" s="66"/>
      <c r="G113" s="134"/>
      <c r="H113" s="64">
        <f t="shared" si="6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7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6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7"/>
        <v>0</v>
      </c>
      <c r="D115" s="66"/>
      <c r="E115" s="66"/>
      <c r="F115" s="66"/>
      <c r="G115" s="134"/>
      <c r="H115" s="64">
        <f t="shared" si="6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7"/>
        <v>0</v>
      </c>
      <c r="D116" s="66"/>
      <c r="E116" s="66"/>
      <c r="F116" s="66"/>
      <c r="G116" s="134"/>
      <c r="H116" s="64">
        <f t="shared" si="6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7"/>
        <v>0</v>
      </c>
      <c r="D117" s="66"/>
      <c r="E117" s="66"/>
      <c r="F117" s="66"/>
      <c r="G117" s="134"/>
      <c r="H117" s="64">
        <f t="shared" si="6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7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40.5" customHeight="1" x14ac:dyDescent="0.25">
      <c r="A120" s="95">
        <v>2300</v>
      </c>
      <c r="B120" s="75" t="s">
        <v>130</v>
      </c>
      <c r="C120" s="76">
        <f t="shared" si="7"/>
        <v>13169</v>
      </c>
      <c r="D120" s="149">
        <f>SUM(D121,D126,D130,D131,D134,D138,D146,D147,D150)</f>
        <v>13169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6"/>
        <v>13112</v>
      </c>
      <c r="I120" s="149">
        <f>SUM(I121,I126,I130,I131,I134,I138,I146,I147,I150)</f>
        <v>13112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7"/>
        <v>0</v>
      </c>
      <c r="D121" s="142">
        <f>SUM(D122:D125)</f>
        <v>0</v>
      </c>
      <c r="E121" s="142">
        <f t="shared" ref="E121:L121" si="8">SUM(E122:E125)</f>
        <v>0</v>
      </c>
      <c r="F121" s="142">
        <f t="shared" si="8"/>
        <v>0</v>
      </c>
      <c r="G121" s="143">
        <f t="shared" si="8"/>
        <v>0</v>
      </c>
      <c r="H121" s="59">
        <f t="shared" si="6"/>
        <v>0</v>
      </c>
      <c r="I121" s="142">
        <f t="shared" si="8"/>
        <v>0</v>
      </c>
      <c r="J121" s="142">
        <f t="shared" si="8"/>
        <v>0</v>
      </c>
      <c r="K121" s="142">
        <f t="shared" si="8"/>
        <v>0</v>
      </c>
      <c r="L121" s="143">
        <f t="shared" si="8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6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7"/>
        <v>0</v>
      </c>
      <c r="D123" s="66"/>
      <c r="E123" s="66"/>
      <c r="F123" s="66"/>
      <c r="G123" s="134"/>
      <c r="H123" s="64">
        <f t="shared" si="6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7"/>
        <v>0</v>
      </c>
      <c r="D124" s="66"/>
      <c r="E124" s="66"/>
      <c r="F124" s="66"/>
      <c r="G124" s="134"/>
      <c r="H124" s="64">
        <f t="shared" si="6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7"/>
        <v>0</v>
      </c>
      <c r="D125" s="66"/>
      <c r="E125" s="66"/>
      <c r="F125" s="66"/>
      <c r="G125" s="134"/>
      <c r="H125" s="64">
        <f t="shared" si="6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7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6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7"/>
        <v>0</v>
      </c>
      <c r="D127" s="66"/>
      <c r="E127" s="66"/>
      <c r="F127" s="66"/>
      <c r="G127" s="134"/>
      <c r="H127" s="64">
        <f t="shared" si="6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7"/>
        <v>0</v>
      </c>
      <c r="D128" s="66"/>
      <c r="E128" s="66"/>
      <c r="F128" s="66"/>
      <c r="G128" s="134"/>
      <c r="H128" s="64">
        <f t="shared" si="6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7"/>
        <v>0</v>
      </c>
      <c r="D129" s="66"/>
      <c r="E129" s="66"/>
      <c r="F129" s="66"/>
      <c r="G129" s="134"/>
      <c r="H129" s="64">
        <f t="shared" si="6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7"/>
        <v>0</v>
      </c>
      <c r="D130" s="66"/>
      <c r="E130" s="66"/>
      <c r="F130" s="66"/>
      <c r="G130" s="134"/>
      <c r="H130" s="64">
        <f t="shared" si="6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7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6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7"/>
        <v>0</v>
      </c>
      <c r="D132" s="66"/>
      <c r="E132" s="66"/>
      <c r="F132" s="66"/>
      <c r="G132" s="134"/>
      <c r="H132" s="64">
        <f t="shared" si="6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7"/>
        <v>0</v>
      </c>
      <c r="D133" s="66"/>
      <c r="E133" s="66"/>
      <c r="F133" s="66"/>
      <c r="G133" s="134"/>
      <c r="H133" s="64">
        <f t="shared" si="6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7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6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7"/>
        <v>0</v>
      </c>
      <c r="D135" s="61"/>
      <c r="E135" s="61"/>
      <c r="F135" s="61"/>
      <c r="G135" s="133"/>
      <c r="H135" s="59">
        <f t="shared" si="6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7"/>
        <v>0</v>
      </c>
      <c r="D136" s="66"/>
      <c r="E136" s="66"/>
      <c r="F136" s="66"/>
      <c r="G136" s="134"/>
      <c r="H136" s="64">
        <f t="shared" si="6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7"/>
        <v>0</v>
      </c>
      <c r="D137" s="66"/>
      <c r="E137" s="66"/>
      <c r="F137" s="66"/>
      <c r="G137" s="134"/>
      <c r="H137" s="64">
        <f t="shared" si="6"/>
        <v>0</v>
      </c>
      <c r="I137" s="66"/>
      <c r="J137" s="66"/>
      <c r="K137" s="66"/>
      <c r="L137" s="134"/>
    </row>
    <row r="138" spans="1:12" ht="36" customHeight="1" x14ac:dyDescent="0.25">
      <c r="A138" s="135">
        <v>2360</v>
      </c>
      <c r="B138" s="63" t="s">
        <v>148</v>
      </c>
      <c r="C138" s="64">
        <f t="shared" si="7"/>
        <v>13169</v>
      </c>
      <c r="D138" s="136">
        <f>SUM(D139:D145)</f>
        <v>13169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6"/>
        <v>13112</v>
      </c>
      <c r="I138" s="136">
        <f>SUM(I139:I145)</f>
        <v>13112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7"/>
        <v>0</v>
      </c>
      <c r="D139" s="66"/>
      <c r="E139" s="66"/>
      <c r="F139" s="66"/>
      <c r="G139" s="134"/>
      <c r="H139" s="64">
        <f t="shared" si="6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7"/>
        <v>0</v>
      </c>
      <c r="D140" s="66"/>
      <c r="E140" s="66"/>
      <c r="F140" s="66"/>
      <c r="G140" s="134"/>
      <c r="H140" s="64">
        <f t="shared" si="6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7"/>
        <v>13169</v>
      </c>
      <c r="D141" s="66">
        <v>13169</v>
      </c>
      <c r="E141" s="66"/>
      <c r="F141" s="66"/>
      <c r="G141" s="134"/>
      <c r="H141" s="64">
        <f t="shared" si="6"/>
        <v>13112</v>
      </c>
      <c r="I141" s="66">
        <v>13112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7"/>
        <v>0</v>
      </c>
      <c r="D142" s="66"/>
      <c r="E142" s="66"/>
      <c r="F142" s="66"/>
      <c r="G142" s="134"/>
      <c r="H142" s="64">
        <f t="shared" si="6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7"/>
        <v>0</v>
      </c>
      <c r="D143" s="66"/>
      <c r="E143" s="66"/>
      <c r="F143" s="66"/>
      <c r="G143" s="134"/>
      <c r="H143" s="64">
        <f t="shared" si="6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7"/>
        <v>0</v>
      </c>
      <c r="D144" s="66"/>
      <c r="E144" s="66"/>
      <c r="F144" s="66"/>
      <c r="G144" s="134"/>
      <c r="H144" s="64">
        <f t="shared" si="6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7"/>
        <v>0</v>
      </c>
      <c r="D145" s="66"/>
      <c r="E145" s="66"/>
      <c r="F145" s="66"/>
      <c r="G145" s="134"/>
      <c r="H145" s="64">
        <f t="shared" si="6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7"/>
        <v>0</v>
      </c>
      <c r="D146" s="138"/>
      <c r="E146" s="138"/>
      <c r="F146" s="138"/>
      <c r="G146" s="139"/>
      <c r="H146" s="103">
        <f t="shared" si="6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7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6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7"/>
        <v>0</v>
      </c>
      <c r="D148" s="61"/>
      <c r="E148" s="61"/>
      <c r="F148" s="61"/>
      <c r="G148" s="133"/>
      <c r="H148" s="59">
        <f t="shared" si="6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7"/>
        <v>0</v>
      </c>
      <c r="D149" s="66"/>
      <c r="E149" s="66"/>
      <c r="F149" s="66"/>
      <c r="G149" s="134"/>
      <c r="H149" s="64">
        <f t="shared" si="6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7"/>
        <v>0</v>
      </c>
      <c r="D150" s="138"/>
      <c r="E150" s="138"/>
      <c r="F150" s="138"/>
      <c r="G150" s="139"/>
      <c r="H150" s="103">
        <f t="shared" si="6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7"/>
        <v>0</v>
      </c>
      <c r="D151" s="151"/>
      <c r="E151" s="151"/>
      <c r="F151" s="151"/>
      <c r="G151" s="152"/>
      <c r="H151" s="51">
        <f t="shared" si="6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7"/>
        <v>0</v>
      </c>
      <c r="D152" s="56">
        <f>SUM(D153,D159)</f>
        <v>0</v>
      </c>
      <c r="E152" s="56">
        <f>SUM(E153,E159)</f>
        <v>0</v>
      </c>
      <c r="F152" s="56">
        <f>SUM(F153,F159)</f>
        <v>0</v>
      </c>
      <c r="G152" s="56">
        <f>SUM(G153,G159)</f>
        <v>0</v>
      </c>
      <c r="H152" s="51">
        <f t="shared" si="6"/>
        <v>0</v>
      </c>
      <c r="I152" s="56">
        <f>SUM(I153,I159)</f>
        <v>0</v>
      </c>
      <c r="J152" s="56">
        <f>SUM(J153,J159)</f>
        <v>0</v>
      </c>
      <c r="K152" s="56">
        <f>SUM(K153,K159)</f>
        <v>0</v>
      </c>
      <c r="L152" s="129">
        <f>SUM(L153,L159)</f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7"/>
        <v>0</v>
      </c>
      <c r="D153" s="142">
        <f>SUM(D154:D158)</f>
        <v>0</v>
      </c>
      <c r="E153" s="142">
        <f>SUM(E154:E158)</f>
        <v>0</v>
      </c>
      <c r="F153" s="142">
        <f>SUM(F154:F158)</f>
        <v>0</v>
      </c>
      <c r="G153" s="142">
        <f>SUM(G154:G158)</f>
        <v>0</v>
      </c>
      <c r="H153" s="59">
        <f t="shared" si="6"/>
        <v>0</v>
      </c>
      <c r="I153" s="142">
        <f>SUM(I154:I158)</f>
        <v>0</v>
      </c>
      <c r="J153" s="142">
        <f>SUM(J154:J158)</f>
        <v>0</v>
      </c>
      <c r="K153" s="142">
        <f>SUM(K154:K158)</f>
        <v>0</v>
      </c>
      <c r="L153" s="153">
        <f>SUM(L154:L158)</f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7"/>
        <v>0</v>
      </c>
      <c r="D154" s="66"/>
      <c r="E154" s="66"/>
      <c r="F154" s="66"/>
      <c r="G154" s="134"/>
      <c r="H154" s="64">
        <f t="shared" si="6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7"/>
        <v>0</v>
      </c>
      <c r="D155" s="66"/>
      <c r="E155" s="66"/>
      <c r="F155" s="66"/>
      <c r="G155" s="134"/>
      <c r="H155" s="64">
        <f t="shared" si="6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7"/>
        <v>0</v>
      </c>
      <c r="D156" s="66"/>
      <c r="E156" s="66"/>
      <c r="F156" s="66"/>
      <c r="G156" s="134"/>
      <c r="H156" s="64">
        <f t="shared" si="6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7"/>
        <v>0</v>
      </c>
      <c r="D157" s="66"/>
      <c r="E157" s="66"/>
      <c r="F157" s="66"/>
      <c r="G157" s="134"/>
      <c r="H157" s="64">
        <f t="shared" si="6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7"/>
        <v>0</v>
      </c>
      <c r="D158" s="66"/>
      <c r="E158" s="66"/>
      <c r="F158" s="66"/>
      <c r="G158" s="134"/>
      <c r="H158" s="64">
        <f t="shared" si="6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7"/>
        <v>0</v>
      </c>
      <c r="D159" s="66"/>
      <c r="E159" s="66"/>
      <c r="F159" s="66"/>
      <c r="G159" s="134"/>
      <c r="H159" s="64">
        <f t="shared" si="6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7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6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7"/>
        <v>0</v>
      </c>
      <c r="D161" s="56">
        <f>SUM(D162,D166)</f>
        <v>0</v>
      </c>
      <c r="E161" s="56">
        <f>SUM(E162,E166)</f>
        <v>0</v>
      </c>
      <c r="F161" s="56">
        <f>SUM(F162,F166)</f>
        <v>0</v>
      </c>
      <c r="G161" s="56">
        <f>SUM(G162,G166)</f>
        <v>0</v>
      </c>
      <c r="H161" s="51">
        <f t="shared" si="6"/>
        <v>0</v>
      </c>
      <c r="I161" s="56">
        <f>SUM(I162,I166)</f>
        <v>0</v>
      </c>
      <c r="J161" s="56">
        <f>SUM(J162,J166)</f>
        <v>0</v>
      </c>
      <c r="K161" s="56">
        <f>SUM(K162,K166)</f>
        <v>0</v>
      </c>
      <c r="L161" s="129">
        <f>SUM(L162,L166)</f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7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6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 t="shared" si="7"/>
        <v>0</v>
      </c>
      <c r="D163" s="66"/>
      <c r="E163" s="66"/>
      <c r="F163" s="66"/>
      <c r="G163" s="134"/>
      <c r="H163" s="64">
        <f t="shared" si="6"/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 t="shared" si="7"/>
        <v>0</v>
      </c>
      <c r="D164" s="66"/>
      <c r="E164" s="66"/>
      <c r="F164" s="66"/>
      <c r="G164" s="134"/>
      <c r="H164" s="64">
        <f t="shared" si="6"/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 t="shared" si="7"/>
        <v>0</v>
      </c>
      <c r="D165" s="66"/>
      <c r="E165" s="66"/>
      <c r="F165" s="66"/>
      <c r="G165" s="134"/>
      <c r="H165" s="64">
        <f t="shared" si="6"/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si="7"/>
        <v>0</v>
      </c>
      <c r="D166" s="142">
        <f>SUM(D167:D170)</f>
        <v>0</v>
      </c>
      <c r="E166" s="142">
        <f>SUM(E167:E170)</f>
        <v>0</v>
      </c>
      <c r="F166" s="142">
        <f>SUM(F167:F170)</f>
        <v>0</v>
      </c>
      <c r="G166" s="142">
        <f>SUM(G167:G170)</f>
        <v>0</v>
      </c>
      <c r="H166" s="156">
        <f t="shared" si="6"/>
        <v>0</v>
      </c>
      <c r="I166" s="142">
        <f>SUM(I167:I170)</f>
        <v>0</v>
      </c>
      <c r="J166" s="142">
        <f>SUM(J167:J170)</f>
        <v>0</v>
      </c>
      <c r="K166" s="142">
        <f>SUM(K167:K170)</f>
        <v>0</v>
      </c>
      <c r="L166" s="157">
        <f>SUM(L167:L170)</f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7"/>
        <v>0</v>
      </c>
      <c r="D167" s="66"/>
      <c r="E167" s="66"/>
      <c r="F167" s="66"/>
      <c r="G167" s="158"/>
      <c r="H167" s="64">
        <f t="shared" si="6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7"/>
        <v>0</v>
      </c>
      <c r="D168" s="66"/>
      <c r="E168" s="66"/>
      <c r="F168" s="66"/>
      <c r="G168" s="158"/>
      <c r="H168" s="64">
        <f t="shared" si="6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7"/>
        <v>0</v>
      </c>
      <c r="D169" s="66"/>
      <c r="E169" s="66"/>
      <c r="F169" s="66"/>
      <c r="G169" s="158"/>
      <c r="H169" s="64">
        <f t="shared" si="6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7"/>
        <v>0</v>
      </c>
      <c r="D170" s="160"/>
      <c r="E170" s="160"/>
      <c r="F170" s="160"/>
      <c r="G170" s="161"/>
      <c r="H170" s="156">
        <f t="shared" si="6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7"/>
        <v>0</v>
      </c>
      <c r="D171" s="165">
        <f>SUM(D172:D173)</f>
        <v>0</v>
      </c>
      <c r="E171" s="165">
        <f>SUM(E172:E173)</f>
        <v>0</v>
      </c>
      <c r="F171" s="165">
        <f>SUM(F172:F173)</f>
        <v>0</v>
      </c>
      <c r="G171" s="165">
        <f>SUM(G172:G173)</f>
        <v>0</v>
      </c>
      <c r="H171" s="164">
        <f t="shared" si="6"/>
        <v>0</v>
      </c>
      <c r="I171" s="165">
        <f>SUM(I172:I173)</f>
        <v>0</v>
      </c>
      <c r="J171" s="165">
        <f>SUM(J172:J173)</f>
        <v>0</v>
      </c>
      <c r="K171" s="165">
        <f>SUM(K172:K173)</f>
        <v>0</v>
      </c>
      <c r="L171" s="129">
        <f>SUM(L172:L173)</f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7"/>
        <v>0</v>
      </c>
      <c r="D172" s="138"/>
      <c r="E172" s="138"/>
      <c r="F172" s="138"/>
      <c r="G172" s="139"/>
      <c r="H172" s="166">
        <f t="shared" si="6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7"/>
        <v>0</v>
      </c>
      <c r="D173" s="61"/>
      <c r="E173" s="61"/>
      <c r="F173" s="61"/>
      <c r="G173" s="133"/>
      <c r="H173" s="59">
        <f t="shared" si="6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7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6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6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9">SUM(D176:G176)</f>
        <v>0</v>
      </c>
      <c r="D176" s="61"/>
      <c r="E176" s="61"/>
      <c r="F176" s="61"/>
      <c r="G176" s="133"/>
      <c r="H176" s="59">
        <f t="shared" ref="H176:H244" si="10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9"/>
        <v>0</v>
      </c>
      <c r="D177" s="66"/>
      <c r="E177" s="66"/>
      <c r="F177" s="66"/>
      <c r="G177" s="134"/>
      <c r="H177" s="64">
        <f t="shared" si="10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9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10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10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9"/>
        <v>0</v>
      </c>
      <c r="D180" s="66"/>
      <c r="E180" s="66"/>
      <c r="F180" s="66"/>
      <c r="G180" s="134"/>
      <c r="H180" s="64">
        <f t="shared" si="10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9"/>
        <v>0</v>
      </c>
      <c r="D181" s="121">
        <f>SUM(D182,D211,D252,D265)</f>
        <v>0</v>
      </c>
      <c r="E181" s="121">
        <f t="shared" ref="E181:G181" si="11">SUM(E182,E211,E252,E265)</f>
        <v>0</v>
      </c>
      <c r="F181" s="121">
        <f t="shared" si="11"/>
        <v>0</v>
      </c>
      <c r="G181" s="121">
        <f t="shared" si="11"/>
        <v>0</v>
      </c>
      <c r="H181" s="120">
        <f>SUM(I181:L181)</f>
        <v>0</v>
      </c>
      <c r="I181" s="121">
        <f t="shared" ref="I181:L181" si="12">SUM(I182,I211,I252,I265)</f>
        <v>0</v>
      </c>
      <c r="J181" s="121">
        <f t="shared" si="12"/>
        <v>0</v>
      </c>
      <c r="K181" s="121">
        <f t="shared" si="12"/>
        <v>0</v>
      </c>
      <c r="L181" s="170">
        <f t="shared" si="12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9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10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9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10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9"/>
        <v>0</v>
      </c>
      <c r="D184" s="61"/>
      <c r="E184" s="61"/>
      <c r="F184" s="61"/>
      <c r="G184" s="133"/>
      <c r="H184" s="59">
        <f t="shared" si="10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9"/>
        <v>0</v>
      </c>
      <c r="D186" s="66"/>
      <c r="E186" s="66"/>
      <c r="F186" s="66"/>
      <c r="G186" s="134"/>
      <c r="H186" s="64">
        <f t="shared" si="10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9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10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9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10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9"/>
        <v>0</v>
      </c>
      <c r="D189" s="61"/>
      <c r="E189" s="61"/>
      <c r="F189" s="61"/>
      <c r="G189" s="133"/>
      <c r="H189" s="59">
        <f t="shared" si="10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9"/>
        <v>0</v>
      </c>
      <c r="D190" s="66"/>
      <c r="E190" s="66"/>
      <c r="F190" s="66"/>
      <c r="G190" s="134"/>
      <c r="H190" s="64">
        <f t="shared" si="10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9"/>
        <v>0</v>
      </c>
      <c r="D191" s="66"/>
      <c r="E191" s="66"/>
      <c r="F191" s="66"/>
      <c r="G191" s="134"/>
      <c r="H191" s="64">
        <f t="shared" si="10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9"/>
        <v>0</v>
      </c>
      <c r="D192" s="66"/>
      <c r="E192" s="66"/>
      <c r="F192" s="66"/>
      <c r="G192" s="134"/>
      <c r="H192" s="64">
        <f t="shared" si="10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9"/>
        <v>0</v>
      </c>
      <c r="D194" s="66"/>
      <c r="E194" s="66"/>
      <c r="F194" s="66"/>
      <c r="G194" s="134"/>
      <c r="H194" s="64">
        <f t="shared" si="10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9"/>
        <v>0</v>
      </c>
      <c r="D195" s="66"/>
      <c r="E195" s="66"/>
      <c r="F195" s="66"/>
      <c r="G195" s="134"/>
      <c r="H195" s="64">
        <f t="shared" si="10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9"/>
        <v>0</v>
      </c>
      <c r="D196" s="66"/>
      <c r="E196" s="66"/>
      <c r="F196" s="66"/>
      <c r="G196" s="134"/>
      <c r="H196" s="64">
        <f t="shared" si="10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9"/>
        <v>0</v>
      </c>
      <c r="D197" s="66"/>
      <c r="E197" s="66"/>
      <c r="F197" s="66"/>
      <c r="G197" s="134"/>
      <c r="H197" s="64">
        <f t="shared" si="10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9"/>
        <v>0</v>
      </c>
      <c r="D198" s="66"/>
      <c r="E198" s="66"/>
      <c r="F198" s="66"/>
      <c r="G198" s="134"/>
      <c r="H198" s="64">
        <f t="shared" si="10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9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10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9"/>
        <v>0</v>
      </c>
      <c r="D200" s="66"/>
      <c r="E200" s="66"/>
      <c r="F200" s="66"/>
      <c r="G200" s="134"/>
      <c r="H200" s="64">
        <f t="shared" si="10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9"/>
        <v>0</v>
      </c>
      <c r="D201" s="66"/>
      <c r="E201" s="66"/>
      <c r="F201" s="66"/>
      <c r="G201" s="134"/>
      <c r="H201" s="64">
        <f t="shared" si="10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9"/>
        <v>0</v>
      </c>
      <c r="D202" s="66"/>
      <c r="E202" s="66"/>
      <c r="F202" s="66"/>
      <c r="G202" s="134"/>
      <c r="H202" s="64">
        <f t="shared" si="10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9"/>
        <v>0</v>
      </c>
      <c r="D203" s="66"/>
      <c r="E203" s="66"/>
      <c r="F203" s="66"/>
      <c r="G203" s="134"/>
      <c r="H203" s="64">
        <f t="shared" si="10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9"/>
        <v>0</v>
      </c>
      <c r="D204" s="66"/>
      <c r="E204" s="66"/>
      <c r="F204" s="66"/>
      <c r="G204" s="134"/>
      <c r="H204" s="64">
        <f t="shared" si="10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9"/>
        <v>0</v>
      </c>
      <c r="D205" s="66"/>
      <c r="E205" s="66"/>
      <c r="F205" s="66"/>
      <c r="G205" s="134"/>
      <c r="H205" s="64">
        <f t="shared" si="10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9"/>
        <v>0</v>
      </c>
      <c r="D206" s="66"/>
      <c r="E206" s="66"/>
      <c r="F206" s="66"/>
      <c r="G206" s="134"/>
      <c r="H206" s="64">
        <f t="shared" si="10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9"/>
        <v>0</v>
      </c>
      <c r="D207" s="66"/>
      <c r="E207" s="66"/>
      <c r="F207" s="66"/>
      <c r="G207" s="134"/>
      <c r="H207" s="64">
        <f t="shared" si="10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9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10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9"/>
        <v>0</v>
      </c>
      <c r="D209" s="66"/>
      <c r="E209" s="66"/>
      <c r="F209" s="66"/>
      <c r="G209" s="134"/>
      <c r="H209" s="64">
        <f t="shared" si="10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9"/>
        <v>0</v>
      </c>
      <c r="D210" s="138"/>
      <c r="E210" s="138"/>
      <c r="F210" s="138"/>
      <c r="G210" s="139"/>
      <c r="H210" s="103">
        <f t="shared" si="10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9"/>
        <v>0</v>
      </c>
      <c r="D211" s="125">
        <f>D212+D232+D240+D250</f>
        <v>0</v>
      </c>
      <c r="E211" s="125">
        <f t="shared" ref="E211:G211" si="13">E212+E232+E240+E250</f>
        <v>0</v>
      </c>
      <c r="F211" s="125">
        <f t="shared" si="13"/>
        <v>0</v>
      </c>
      <c r="G211" s="126">
        <f t="shared" si="13"/>
        <v>0</v>
      </c>
      <c r="H211" s="124">
        <f t="shared" si="10"/>
        <v>0</v>
      </c>
      <c r="I211" s="125">
        <f t="shared" ref="I211:L211" si="14">I212+I232+I240+I250</f>
        <v>0</v>
      </c>
      <c r="J211" s="125">
        <f t="shared" si="14"/>
        <v>0</v>
      </c>
      <c r="K211" s="125">
        <f t="shared" si="14"/>
        <v>0</v>
      </c>
      <c r="L211" s="126">
        <f t="shared" si="14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10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9"/>
        <v>0</v>
      </c>
      <c r="D213" s="61"/>
      <c r="E213" s="61"/>
      <c r="F213" s="61"/>
      <c r="G213" s="177"/>
      <c r="H213" s="178">
        <f t="shared" si="10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9"/>
        <v>0</v>
      </c>
      <c r="D214" s="136">
        <f>SUM(D215)</f>
        <v>0</v>
      </c>
      <c r="E214" s="136">
        <f t="shared" ref="E214:L214" si="15">SUM(E215)</f>
        <v>0</v>
      </c>
      <c r="F214" s="136">
        <f t="shared" si="15"/>
        <v>0</v>
      </c>
      <c r="G214" s="137">
        <f t="shared" si="15"/>
        <v>0</v>
      </c>
      <c r="H214" s="179">
        <f t="shared" si="10"/>
        <v>0</v>
      </c>
      <c r="I214" s="136">
        <f t="shared" si="15"/>
        <v>0</v>
      </c>
      <c r="J214" s="136">
        <f t="shared" si="15"/>
        <v>0</v>
      </c>
      <c r="K214" s="136">
        <f t="shared" si="15"/>
        <v>0</v>
      </c>
      <c r="L214" s="137">
        <f t="shared" si="15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9"/>
        <v>0</v>
      </c>
      <c r="D215" s="61"/>
      <c r="E215" s="61"/>
      <c r="F215" s="61"/>
      <c r="G215" s="133"/>
      <c r="H215" s="179">
        <f t="shared" si="10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10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10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10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10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9"/>
        <v>0</v>
      </c>
      <c r="D221" s="66"/>
      <c r="E221" s="66"/>
      <c r="F221" s="66"/>
      <c r="G221" s="134"/>
      <c r="H221" s="179">
        <f t="shared" si="10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9"/>
        <v>0</v>
      </c>
      <c r="D222" s="66"/>
      <c r="E222" s="66"/>
      <c r="F222" s="66"/>
      <c r="G222" s="134"/>
      <c r="H222" s="179">
        <f t="shared" si="10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9"/>
        <v>0</v>
      </c>
      <c r="D223" s="66"/>
      <c r="E223" s="66"/>
      <c r="F223" s="66"/>
      <c r="G223" s="134"/>
      <c r="H223" s="179">
        <f t="shared" si="10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9"/>
        <v>0</v>
      </c>
      <c r="D224" s="66"/>
      <c r="E224" s="66"/>
      <c r="F224" s="66"/>
      <c r="G224" s="134"/>
      <c r="H224" s="179">
        <f t="shared" si="10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9"/>
        <v>0</v>
      </c>
      <c r="D225" s="66"/>
      <c r="E225" s="66"/>
      <c r="F225" s="66"/>
      <c r="G225" s="134"/>
      <c r="H225" s="179">
        <f t="shared" si="10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9"/>
        <v>0</v>
      </c>
      <c r="D226" s="66"/>
      <c r="E226" s="66"/>
      <c r="F226" s="66"/>
      <c r="G226" s="134"/>
      <c r="H226" s="179">
        <f t="shared" si="10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9"/>
        <v>0</v>
      </c>
      <c r="D227" s="142">
        <f>SUM(D228:D231)</f>
        <v>0</v>
      </c>
      <c r="E227" s="142">
        <f>SUM(E228:E231)</f>
        <v>0</v>
      </c>
      <c r="F227" s="142">
        <f>SUM(F228:F231)</f>
        <v>0</v>
      </c>
      <c r="G227" s="157">
        <f>SUM(G228:G231)</f>
        <v>0</v>
      </c>
      <c r="H227" s="180">
        <f t="shared" si="10"/>
        <v>0</v>
      </c>
      <c r="I227" s="142">
        <f>SUM(I228:I231)</f>
        <v>0</v>
      </c>
      <c r="J227" s="142">
        <f>SUM(J228:J231)</f>
        <v>0</v>
      </c>
      <c r="K227" s="142">
        <f>SUM(K228:K231)</f>
        <v>0</v>
      </c>
      <c r="L227" s="157">
        <f>SUM(L228:L231)</f>
        <v>0</v>
      </c>
    </row>
    <row r="228" spans="1:12" hidden="1" x14ac:dyDescent="0.25">
      <c r="A228" s="39">
        <v>6291</v>
      </c>
      <c r="B228" s="63" t="s">
        <v>238</v>
      </c>
      <c r="C228" s="172">
        <f t="shared" si="9"/>
        <v>0</v>
      </c>
      <c r="D228" s="66"/>
      <c r="E228" s="66"/>
      <c r="F228" s="66"/>
      <c r="G228" s="148"/>
      <c r="H228" s="172">
        <f t="shared" si="10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9"/>
        <v>0</v>
      </c>
      <c r="D229" s="66"/>
      <c r="E229" s="66"/>
      <c r="F229" s="66"/>
      <c r="G229" s="148"/>
      <c r="H229" s="172">
        <f t="shared" si="10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9"/>
        <v>0</v>
      </c>
      <c r="D230" s="66"/>
      <c r="E230" s="66"/>
      <c r="F230" s="66"/>
      <c r="G230" s="148"/>
      <c r="H230" s="172">
        <f t="shared" si="10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9"/>
        <v>0</v>
      </c>
      <c r="D231" s="66"/>
      <c r="E231" s="66"/>
      <c r="F231" s="66"/>
      <c r="G231" s="148"/>
      <c r="H231" s="172">
        <f t="shared" si="10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9"/>
        <v>0</v>
      </c>
      <c r="D232" s="56">
        <f>SUM(D233,D238,D239)</f>
        <v>0</v>
      </c>
      <c r="E232" s="56">
        <f>SUM(E233,E238,E239)</f>
        <v>0</v>
      </c>
      <c r="F232" s="56">
        <f>SUM(F233,F238,F239)</f>
        <v>0</v>
      </c>
      <c r="G232" s="56">
        <f>SUM(G233,G238,G239)</f>
        <v>0</v>
      </c>
      <c r="H232" s="51">
        <f t="shared" si="10"/>
        <v>0</v>
      </c>
      <c r="I232" s="56">
        <f>SUM(I233,I238,I239)</f>
        <v>0</v>
      </c>
      <c r="J232" s="56">
        <f>SUM(J233,J238,J239)</f>
        <v>0</v>
      </c>
      <c r="K232" s="56">
        <f>SUM(K233,K238,K239)</f>
        <v>0</v>
      </c>
      <c r="L232" s="144">
        <f>SUM(L233,L238,L239)</f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9"/>
        <v>0</v>
      </c>
      <c r="D233" s="142">
        <f>SUM(D234:D237)</f>
        <v>0</v>
      </c>
      <c r="E233" s="142">
        <f>SUM(E234:E237)</f>
        <v>0</v>
      </c>
      <c r="F233" s="142">
        <f>SUM(F234:F237)</f>
        <v>0</v>
      </c>
      <c r="G233" s="181">
        <f>SUM(G234:G237)</f>
        <v>0</v>
      </c>
      <c r="H233" s="180">
        <f t="shared" si="10"/>
        <v>0</v>
      </c>
      <c r="I233" s="142">
        <f>SUM(I234:I237)</f>
        <v>0</v>
      </c>
      <c r="J233" s="142">
        <f>SUM(J234:J237)</f>
        <v>0</v>
      </c>
      <c r="K233" s="142">
        <f>SUM(K234:K237)</f>
        <v>0</v>
      </c>
      <c r="L233" s="182">
        <f>SUM(L234:L237)</f>
        <v>0</v>
      </c>
    </row>
    <row r="234" spans="1:12" hidden="1" x14ac:dyDescent="0.25">
      <c r="A234" s="39">
        <v>6322</v>
      </c>
      <c r="B234" s="63" t="s">
        <v>244</v>
      </c>
      <c r="C234" s="172">
        <f t="shared" si="9"/>
        <v>0</v>
      </c>
      <c r="D234" s="66"/>
      <c r="E234" s="66"/>
      <c r="F234" s="66"/>
      <c r="G234" s="148"/>
      <c r="H234" s="172">
        <f t="shared" si="10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9"/>
        <v>0</v>
      </c>
      <c r="D235" s="66"/>
      <c r="E235" s="66"/>
      <c r="F235" s="66"/>
      <c r="G235" s="148"/>
      <c r="H235" s="172">
        <f t="shared" si="10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9"/>
        <v>0</v>
      </c>
      <c r="D236" s="66"/>
      <c r="E236" s="66"/>
      <c r="F236" s="66"/>
      <c r="G236" s="148"/>
      <c r="H236" s="172">
        <f t="shared" si="10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9"/>
        <v>0</v>
      </c>
      <c r="D237" s="61"/>
      <c r="E237" s="61"/>
      <c r="F237" s="61"/>
      <c r="G237" s="183"/>
      <c r="H237" s="176">
        <f t="shared" si="10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9"/>
        <v>0</v>
      </c>
      <c r="D239" s="66"/>
      <c r="E239" s="66"/>
      <c r="F239" s="66"/>
      <c r="G239" s="134"/>
      <c r="H239" s="179">
        <f t="shared" si="10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>SUM(E241,E245)</f>
        <v>0</v>
      </c>
      <c r="F240" s="56">
        <f>SUM(F241,F245)</f>
        <v>0</v>
      </c>
      <c r="G240" s="56">
        <f>SUM(G241,G245)</f>
        <v>0</v>
      </c>
      <c r="H240" s="51">
        <f>SUM(I240:L240)</f>
        <v>0</v>
      </c>
      <c r="I240" s="56">
        <f>SUM(I241,I245)</f>
        <v>0</v>
      </c>
      <c r="J240" s="56">
        <f>SUM(J241,J245)</f>
        <v>0</v>
      </c>
      <c r="K240" s="56">
        <f>SUM(K241,K245)</f>
        <v>0</v>
      </c>
      <c r="L240" s="144">
        <f>SUM(L241,L245)</f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9"/>
        <v>0</v>
      </c>
      <c r="D241" s="142">
        <f>SUM(D242:D244)</f>
        <v>0</v>
      </c>
      <c r="E241" s="142">
        <f>SUM(E242:E244)</f>
        <v>0</v>
      </c>
      <c r="F241" s="142">
        <f>SUM(F242:F244)</f>
        <v>0</v>
      </c>
      <c r="G241" s="153">
        <f>SUM(G242:G244)</f>
        <v>0</v>
      </c>
      <c r="H241" s="176">
        <f t="shared" si="10"/>
        <v>0</v>
      </c>
      <c r="I241" s="142">
        <f>SUM(I242:I244)</f>
        <v>0</v>
      </c>
      <c r="J241" s="142">
        <f>SUM(J242:J244)</f>
        <v>0</v>
      </c>
      <c r="K241" s="142">
        <f>SUM(K242:K244)</f>
        <v>0</v>
      </c>
      <c r="L241" s="153">
        <f>SUM(L242:L244)</f>
        <v>0</v>
      </c>
    </row>
    <row r="242" spans="1:13" hidden="1" x14ac:dyDescent="0.25">
      <c r="A242" s="39">
        <v>6411</v>
      </c>
      <c r="B242" s="146" t="s">
        <v>252</v>
      </c>
      <c r="C242" s="172">
        <f t="shared" si="9"/>
        <v>0</v>
      </c>
      <c r="D242" s="66"/>
      <c r="E242" s="66"/>
      <c r="F242" s="66"/>
      <c r="G242" s="134"/>
      <c r="H242" s="179">
        <f t="shared" si="10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9"/>
        <v>0</v>
      </c>
      <c r="D243" s="66"/>
      <c r="E243" s="66"/>
      <c r="F243" s="66"/>
      <c r="G243" s="134"/>
      <c r="H243" s="179">
        <f t="shared" si="10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9"/>
        <v>0</v>
      </c>
      <c r="D244" s="66"/>
      <c r="E244" s="66"/>
      <c r="F244" s="66"/>
      <c r="G244" s="134"/>
      <c r="H244" s="179">
        <f t="shared" si="10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9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16">SUM(D246:G246)</f>
        <v>0</v>
      </c>
      <c r="D246" s="66"/>
      <c r="E246" s="66"/>
      <c r="F246" s="66"/>
      <c r="G246" s="134"/>
      <c r="H246" s="179">
        <f t="shared" ref="H246:H271" si="17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16"/>
        <v>0</v>
      </c>
      <c r="D247" s="66"/>
      <c r="E247" s="66"/>
      <c r="F247" s="66"/>
      <c r="G247" s="134"/>
      <c r="H247" s="179">
        <f t="shared" si="17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39">
        <v>6500</v>
      </c>
      <c r="B250" s="63" t="s">
        <v>260</v>
      </c>
      <c r="C250" s="172">
        <f t="shared" ref="C250:C251" si="18">SUM(D250:G250)</f>
        <v>0</v>
      </c>
      <c r="D250" s="66">
        <f>SUM(D251)</f>
        <v>0</v>
      </c>
      <c r="E250" s="66">
        <f t="shared" ref="E250:G250" si="19">SUM(E251)</f>
        <v>0</v>
      </c>
      <c r="F250" s="66">
        <f t="shared" si="19"/>
        <v>0</v>
      </c>
      <c r="G250" s="148">
        <f t="shared" si="19"/>
        <v>0</v>
      </c>
      <c r="H250" s="188">
        <f t="shared" ref="H250:H251" si="20">SUM(I250:L250)</f>
        <v>0</v>
      </c>
      <c r="I250" s="66">
        <f t="shared" ref="I250:L250" si="21">SUM(I251)</f>
        <v>0</v>
      </c>
      <c r="J250" s="66">
        <f t="shared" si="21"/>
        <v>0</v>
      </c>
      <c r="K250" s="66">
        <f t="shared" si="21"/>
        <v>0</v>
      </c>
      <c r="L250" s="134">
        <f t="shared" si="21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18"/>
        <v>0</v>
      </c>
      <c r="D251" s="66"/>
      <c r="E251" s="66"/>
      <c r="F251" s="66"/>
      <c r="G251" s="148"/>
      <c r="H251" s="188">
        <f t="shared" si="20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17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16"/>
        <v>0</v>
      </c>
      <c r="D253" s="56">
        <f>SUM(D254,D255,D256,D257,D261,D262)</f>
        <v>0</v>
      </c>
      <c r="E253" s="56">
        <f t="shared" ref="E253:G253" si="22">SUM(E254,E255,E256,E257,E261,E262)</f>
        <v>0</v>
      </c>
      <c r="F253" s="56">
        <f t="shared" si="22"/>
        <v>0</v>
      </c>
      <c r="G253" s="56">
        <f t="shared" si="22"/>
        <v>0</v>
      </c>
      <c r="H253" s="51">
        <f t="shared" si="17"/>
        <v>0</v>
      </c>
      <c r="I253" s="56">
        <f t="shared" ref="I253:L253" si="23">SUM(I254,I255,I256,I257,I261,I262)</f>
        <v>0</v>
      </c>
      <c r="J253" s="56">
        <f t="shared" si="23"/>
        <v>0</v>
      </c>
      <c r="K253" s="56">
        <f t="shared" si="23"/>
        <v>0</v>
      </c>
      <c r="L253" s="129">
        <f t="shared" si="23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16"/>
        <v>0</v>
      </c>
      <c r="D254" s="61"/>
      <c r="E254" s="61"/>
      <c r="F254" s="61"/>
      <c r="G254" s="133"/>
      <c r="H254" s="59">
        <f t="shared" si="17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16"/>
        <v>0</v>
      </c>
      <c r="D256" s="66"/>
      <c r="E256" s="66"/>
      <c r="F256" s="66"/>
      <c r="G256" s="134"/>
      <c r="H256" s="64">
        <f t="shared" si="17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16"/>
        <v>0</v>
      </c>
      <c r="D257" s="136">
        <f>SUM(D258:D260)</f>
        <v>0</v>
      </c>
      <c r="E257" s="136">
        <f>SUM(E258:E260)</f>
        <v>0</v>
      </c>
      <c r="F257" s="136">
        <f>SUM(F258:F260)</f>
        <v>0</v>
      </c>
      <c r="G257" s="137">
        <f>SUM(G258:G260)</f>
        <v>0</v>
      </c>
      <c r="H257" s="64">
        <f t="shared" si="17"/>
        <v>0</v>
      </c>
      <c r="I257" s="136">
        <f>SUM(I258:I260)</f>
        <v>0</v>
      </c>
      <c r="J257" s="136">
        <f>SUM(J258:J260)</f>
        <v>0</v>
      </c>
      <c r="K257" s="136">
        <f>SUM(K258:K260)</f>
        <v>0</v>
      </c>
      <c r="L257" s="137">
        <f>SUM(L258:L260)</f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16"/>
        <v>0</v>
      </c>
      <c r="D258" s="66"/>
      <c r="E258" s="66"/>
      <c r="F258" s="66"/>
      <c r="G258" s="134"/>
      <c r="H258" s="64">
        <f t="shared" si="17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16"/>
        <v>0</v>
      </c>
      <c r="D259" s="66"/>
      <c r="E259" s="66"/>
      <c r="F259" s="66"/>
      <c r="G259" s="134"/>
      <c r="H259" s="64">
        <f t="shared" si="17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16"/>
        <v>0</v>
      </c>
      <c r="D260" s="66"/>
      <c r="E260" s="66"/>
      <c r="F260" s="66"/>
      <c r="G260" s="134"/>
      <c r="H260" s="64">
        <f t="shared" si="17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16"/>
        <v>0</v>
      </c>
      <c r="D261" s="66"/>
      <c r="E261" s="66"/>
      <c r="F261" s="66"/>
      <c r="G261" s="134"/>
      <c r="H261" s="64">
        <f t="shared" si="17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16"/>
        <v>0</v>
      </c>
      <c r="D262" s="66"/>
      <c r="E262" s="66"/>
      <c r="F262" s="66"/>
      <c r="G262" s="134"/>
      <c r="H262" s="64">
        <f t="shared" si="17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16"/>
        <v>0</v>
      </c>
      <c r="D263" s="149">
        <f>D264</f>
        <v>0</v>
      </c>
      <c r="E263" s="149">
        <f>E264</f>
        <v>0</v>
      </c>
      <c r="F263" s="149">
        <f>F264</f>
        <v>0</v>
      </c>
      <c r="G263" s="150">
        <f>G264</f>
        <v>0</v>
      </c>
      <c r="H263" s="76">
        <f t="shared" si="17"/>
        <v>0</v>
      </c>
      <c r="I263" s="149">
        <f>I264</f>
        <v>0</v>
      </c>
      <c r="J263" s="149">
        <f>J264</f>
        <v>0</v>
      </c>
      <c r="K263" s="149">
        <f>K264</f>
        <v>0</v>
      </c>
      <c r="L263" s="150">
        <f>L264</f>
        <v>0</v>
      </c>
    </row>
    <row r="264" spans="1:12" hidden="1" x14ac:dyDescent="0.25">
      <c r="A264" s="130">
        <v>7720</v>
      </c>
      <c r="B264" s="58" t="s">
        <v>273</v>
      </c>
      <c r="C264" s="70">
        <f t="shared" si="16"/>
        <v>0</v>
      </c>
      <c r="D264" s="72"/>
      <c r="E264" s="72"/>
      <c r="F264" s="72"/>
      <c r="G264" s="194"/>
      <c r="H264" s="70">
        <f t="shared" si="17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16"/>
        <v>0</v>
      </c>
      <c r="D265" s="198">
        <f>D266</f>
        <v>0</v>
      </c>
      <c r="E265" s="198">
        <f t="shared" ref="E265:G266" si="24">E266</f>
        <v>0</v>
      </c>
      <c r="F265" s="198">
        <f t="shared" si="24"/>
        <v>0</v>
      </c>
      <c r="G265" s="199">
        <f t="shared" si="24"/>
        <v>0</v>
      </c>
      <c r="H265" s="200">
        <f t="shared" si="17"/>
        <v>0</v>
      </c>
      <c r="I265" s="198">
        <f t="shared" ref="I265:L266" si="25">I266</f>
        <v>0</v>
      </c>
      <c r="J265" s="198">
        <f>J266</f>
        <v>0</v>
      </c>
      <c r="K265" s="198">
        <f t="shared" si="25"/>
        <v>0</v>
      </c>
      <c r="L265" s="199">
        <f t="shared" si="25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16"/>
        <v>0</v>
      </c>
      <c r="D266" s="131">
        <f>D267</f>
        <v>0</v>
      </c>
      <c r="E266" s="131">
        <f t="shared" si="24"/>
        <v>0</v>
      </c>
      <c r="F266" s="131">
        <f t="shared" si="24"/>
        <v>0</v>
      </c>
      <c r="G266" s="132">
        <f t="shared" si="24"/>
        <v>0</v>
      </c>
      <c r="H266" s="103">
        <f t="shared" si="17"/>
        <v>0</v>
      </c>
      <c r="I266" s="131">
        <f t="shared" si="25"/>
        <v>0</v>
      </c>
      <c r="J266" s="131">
        <f t="shared" si="25"/>
        <v>0</v>
      </c>
      <c r="K266" s="131">
        <f t="shared" si="25"/>
        <v>0</v>
      </c>
      <c r="L266" s="132">
        <f t="shared" si="25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16"/>
        <v>0</v>
      </c>
      <c r="D267" s="131">
        <f>SUM(D268)</f>
        <v>0</v>
      </c>
      <c r="E267" s="131">
        <f t="shared" ref="E267:G267" si="26">SUM(E268)</f>
        <v>0</v>
      </c>
      <c r="F267" s="131">
        <f t="shared" si="26"/>
        <v>0</v>
      </c>
      <c r="G267" s="132">
        <f t="shared" si="26"/>
        <v>0</v>
      </c>
      <c r="H267" s="103">
        <f t="shared" si="17"/>
        <v>0</v>
      </c>
      <c r="I267" s="131">
        <f t="shared" ref="I267:L267" si="27">SUM(I268)</f>
        <v>0</v>
      </c>
      <c r="J267" s="131">
        <f t="shared" si="27"/>
        <v>0</v>
      </c>
      <c r="K267" s="131">
        <f t="shared" si="27"/>
        <v>0</v>
      </c>
      <c r="L267" s="132">
        <f t="shared" si="27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16"/>
        <v>0</v>
      </c>
      <c r="D268" s="138"/>
      <c r="E268" s="138"/>
      <c r="F268" s="138"/>
      <c r="G268" s="139"/>
      <c r="H268" s="103">
        <f t="shared" si="17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16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17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16"/>
        <v>0</v>
      </c>
      <c r="D270" s="66"/>
      <c r="E270" s="66"/>
      <c r="F270" s="66"/>
      <c r="G270" s="134"/>
      <c r="H270" s="64">
        <f t="shared" si="17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16"/>
        <v>0</v>
      </c>
      <c r="D271" s="61"/>
      <c r="E271" s="61"/>
      <c r="F271" s="61"/>
      <c r="G271" s="133"/>
      <c r="H271" s="59">
        <f t="shared" si="17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13169</v>
      </c>
      <c r="D272" s="206">
        <f>SUM(D269,D252,D211,D182,D174,D160,D75,D53,)</f>
        <v>13169</v>
      </c>
      <c r="E272" s="206">
        <f t="shared" ref="E272:L272" si="28">SUM(E269,E252,E211,E182,E174,E160,E75,E53)</f>
        <v>0</v>
      </c>
      <c r="F272" s="206">
        <f t="shared" si="28"/>
        <v>0</v>
      </c>
      <c r="G272" s="207">
        <f t="shared" si="28"/>
        <v>0</v>
      </c>
      <c r="H272" s="208">
        <f t="shared" si="28"/>
        <v>13112</v>
      </c>
      <c r="I272" s="206">
        <f t="shared" si="28"/>
        <v>13112</v>
      </c>
      <c r="J272" s="206">
        <f t="shared" si="28"/>
        <v>0</v>
      </c>
      <c r="K272" s="206">
        <f t="shared" si="28"/>
        <v>0</v>
      </c>
      <c r="L272" s="207">
        <f t="shared" si="28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29">SUM(C275,C276)-C283+C284</f>
        <v>0</v>
      </c>
      <c r="D274" s="213">
        <f t="shared" si="29"/>
        <v>0</v>
      </c>
      <c r="E274" s="213">
        <f t="shared" si="29"/>
        <v>0</v>
      </c>
      <c r="F274" s="213">
        <f t="shared" si="29"/>
        <v>0</v>
      </c>
      <c r="G274" s="214">
        <f t="shared" si="29"/>
        <v>0</v>
      </c>
      <c r="H274" s="215">
        <f t="shared" si="29"/>
        <v>0</v>
      </c>
      <c r="I274" s="213">
        <f t="shared" si="29"/>
        <v>0</v>
      </c>
      <c r="J274" s="213">
        <f t="shared" si="29"/>
        <v>0</v>
      </c>
      <c r="K274" s="213">
        <f t="shared" si="29"/>
        <v>0</v>
      </c>
      <c r="L274" s="216">
        <f t="shared" si="29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30">C21-C269</f>
        <v>0</v>
      </c>
      <c r="D275" s="112">
        <f t="shared" si="30"/>
        <v>0</v>
      </c>
      <c r="E275" s="112">
        <f t="shared" si="30"/>
        <v>0</v>
      </c>
      <c r="F275" s="112">
        <f t="shared" si="30"/>
        <v>0</v>
      </c>
      <c r="G275" s="113">
        <f t="shared" si="30"/>
        <v>0</v>
      </c>
      <c r="H275" s="218">
        <f t="shared" si="30"/>
        <v>0</v>
      </c>
      <c r="I275" s="112">
        <f t="shared" si="30"/>
        <v>0</v>
      </c>
      <c r="J275" s="112">
        <f t="shared" si="30"/>
        <v>0</v>
      </c>
      <c r="K275" s="112">
        <f t="shared" si="30"/>
        <v>0</v>
      </c>
      <c r="L275" s="113">
        <f t="shared" si="30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31">SUM(C277,C279,C281)-SUM(C278,C280,C282)</f>
        <v>0</v>
      </c>
      <c r="D276" s="213">
        <f t="shared" si="31"/>
        <v>0</v>
      </c>
      <c r="E276" s="213">
        <f t="shared" si="31"/>
        <v>0</v>
      </c>
      <c r="F276" s="213">
        <f t="shared" si="31"/>
        <v>0</v>
      </c>
      <c r="G276" s="216">
        <f t="shared" si="31"/>
        <v>0</v>
      </c>
      <c r="H276" s="215">
        <f t="shared" si="31"/>
        <v>0</v>
      </c>
      <c r="I276" s="213">
        <f t="shared" si="31"/>
        <v>0</v>
      </c>
      <c r="J276" s="213">
        <f t="shared" si="31"/>
        <v>0</v>
      </c>
      <c r="K276" s="213">
        <f t="shared" si="31"/>
        <v>0</v>
      </c>
      <c r="L276" s="216">
        <f t="shared" si="31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32">SUM(D277:G277)</f>
        <v>0</v>
      </c>
      <c r="D277" s="72"/>
      <c r="E277" s="72"/>
      <c r="F277" s="72"/>
      <c r="G277" s="194"/>
      <c r="H277" s="70">
        <f t="shared" ref="H277:H282" si="33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32"/>
        <v>0</v>
      </c>
      <c r="D278" s="66"/>
      <c r="E278" s="66"/>
      <c r="F278" s="66"/>
      <c r="G278" s="134"/>
      <c r="H278" s="64">
        <f t="shared" si="33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32"/>
        <v>0</v>
      </c>
      <c r="D279" s="66"/>
      <c r="E279" s="66"/>
      <c r="F279" s="66"/>
      <c r="G279" s="134"/>
      <c r="H279" s="64">
        <f t="shared" si="33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32"/>
        <v>0</v>
      </c>
      <c r="D280" s="66"/>
      <c r="E280" s="66"/>
      <c r="F280" s="66"/>
      <c r="G280" s="134"/>
      <c r="H280" s="64">
        <f t="shared" si="33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32"/>
        <v>0</v>
      </c>
      <c r="D281" s="66"/>
      <c r="E281" s="66"/>
      <c r="F281" s="66"/>
      <c r="G281" s="134"/>
      <c r="H281" s="64">
        <f t="shared" si="33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32"/>
        <v>0</v>
      </c>
      <c r="D282" s="160"/>
      <c r="E282" s="160"/>
      <c r="F282" s="160"/>
      <c r="G282" s="162"/>
      <c r="H282" s="156">
        <f t="shared" si="33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bt5ohOTw6hWMT+kJtD/368J82C+XWLR0Qtkp/7yqqabq7mxF9HqzY67u7SBFGS9cJWQbV5+j8tzorCTS+FXxPA==" saltValue="2MVG9wjhyN8a+ZlQHvqzBQ==" spinCount="100000" sheet="1" objects="1" scenarios="1"/>
  <autoFilter ref="A18:L284">
    <filterColumn colId="7">
      <filters>
        <filter val="13 11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Q152" sqref="Q15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353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40" t="s">
        <v>354</v>
      </c>
      <c r="D3" s="341"/>
      <c r="E3" s="341"/>
      <c r="F3" s="341"/>
      <c r="G3" s="341"/>
      <c r="H3" s="341"/>
      <c r="I3" s="341"/>
      <c r="J3" s="341"/>
      <c r="K3" s="341"/>
      <c r="L3" s="342"/>
    </row>
    <row r="4" spans="1:12" ht="12.75" customHeight="1" x14ac:dyDescent="0.25">
      <c r="A4" s="2" t="s">
        <v>4</v>
      </c>
      <c r="B4" s="3"/>
      <c r="C4" s="340" t="s">
        <v>355</v>
      </c>
      <c r="D4" s="341"/>
      <c r="E4" s="341"/>
      <c r="F4" s="341"/>
      <c r="G4" s="341"/>
      <c r="H4" s="341"/>
      <c r="I4" s="341"/>
      <c r="J4" s="341"/>
      <c r="K4" s="341"/>
      <c r="L4" s="342"/>
    </row>
    <row r="5" spans="1:12" ht="12.75" customHeight="1" x14ac:dyDescent="0.25">
      <c r="A5" s="4" t="s">
        <v>6</v>
      </c>
      <c r="B5" s="5"/>
      <c r="C5" s="315" t="s">
        <v>356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43"/>
      <c r="D8" s="343"/>
      <c r="E8" s="343"/>
      <c r="F8" s="343"/>
      <c r="G8" s="343"/>
      <c r="H8" s="343"/>
      <c r="I8" s="343"/>
      <c r="J8" s="343"/>
      <c r="K8" s="343"/>
      <c r="L8" s="344"/>
    </row>
    <row r="9" spans="1:12" ht="12.75" customHeight="1" x14ac:dyDescent="0.25">
      <c r="A9" s="4"/>
      <c r="B9" s="5" t="s">
        <v>13</v>
      </c>
      <c r="C9" s="315" t="s">
        <v>357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358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359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231"/>
      <c r="L14" s="232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1214996</v>
      </c>
      <c r="D20" s="26">
        <f>SUM(D21,D24,D25,D41,D43)</f>
        <v>573530</v>
      </c>
      <c r="E20" s="26">
        <f>SUM(E21,E24,E43)</f>
        <v>620136</v>
      </c>
      <c r="F20" s="26">
        <f>SUM(F21,F26,F43)</f>
        <v>21330</v>
      </c>
      <c r="G20" s="27">
        <f>SUM(G21,G45)</f>
        <v>0</v>
      </c>
      <c r="H20" s="25">
        <f>SUM(I20:L20)</f>
        <v>1174751</v>
      </c>
      <c r="I20" s="26">
        <f>SUM(I21,I24,I25,I41,I43)</f>
        <v>516733</v>
      </c>
      <c r="J20" s="26">
        <f>SUM(J21,J24,J43)</f>
        <v>636688</v>
      </c>
      <c r="K20" s="26">
        <f>SUM(K21,K26,K43)</f>
        <v>21330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1193666</v>
      </c>
      <c r="D24" s="46">
        <v>573530</v>
      </c>
      <c r="E24" s="46">
        <v>620136</v>
      </c>
      <c r="F24" s="47" t="s">
        <v>37</v>
      </c>
      <c r="G24" s="48" t="s">
        <v>37</v>
      </c>
      <c r="H24" s="45">
        <f t="shared" si="1"/>
        <v>1153421</v>
      </c>
      <c r="I24" s="46">
        <f>I51</f>
        <v>516733</v>
      </c>
      <c r="J24" s="46">
        <f>J51</f>
        <v>636688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21330</v>
      </c>
      <c r="D26" s="53" t="s">
        <v>37</v>
      </c>
      <c r="E26" s="53" t="s">
        <v>37</v>
      </c>
      <c r="F26" s="56">
        <f>SUM(F27,F31,F33,F36)</f>
        <v>21330</v>
      </c>
      <c r="G26" s="54" t="s">
        <v>37</v>
      </c>
      <c r="H26" s="51">
        <f>SUM(I26:L26)</f>
        <v>21330</v>
      </c>
      <c r="I26" s="53" t="s">
        <v>37</v>
      </c>
      <c r="J26" s="53" t="s">
        <v>37</v>
      </c>
      <c r="K26" s="56">
        <f>SUM(K27,K31,K33,K36)</f>
        <v>21330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17130</v>
      </c>
      <c r="D33" s="53" t="s">
        <v>37</v>
      </c>
      <c r="E33" s="53" t="s">
        <v>37</v>
      </c>
      <c r="F33" s="56">
        <f>SUM(F34:F35)</f>
        <v>17130</v>
      </c>
      <c r="G33" s="54" t="s">
        <v>37</v>
      </c>
      <c r="H33" s="51">
        <f t="shared" si="1"/>
        <v>17130</v>
      </c>
      <c r="I33" s="53" t="s">
        <v>37</v>
      </c>
      <c r="J33" s="53" t="s">
        <v>37</v>
      </c>
      <c r="K33" s="56">
        <f>SUM(K34:K35)</f>
        <v>17130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17130</v>
      </c>
      <c r="D34" s="60" t="s">
        <v>37</v>
      </c>
      <c r="E34" s="60" t="s">
        <v>37</v>
      </c>
      <c r="F34" s="61">
        <v>17130</v>
      </c>
      <c r="G34" s="62" t="s">
        <v>37</v>
      </c>
      <c r="H34" s="59">
        <f t="shared" si="1"/>
        <v>17130</v>
      </c>
      <c r="I34" s="60" t="s">
        <v>37</v>
      </c>
      <c r="J34" s="60" t="s">
        <v>37</v>
      </c>
      <c r="K34" s="61">
        <v>17130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4200</v>
      </c>
      <c r="D36" s="53" t="s">
        <v>37</v>
      </c>
      <c r="E36" s="53" t="s">
        <v>37</v>
      </c>
      <c r="F36" s="56">
        <f>SUM(F37:F40)</f>
        <v>4200</v>
      </c>
      <c r="G36" s="54" t="s">
        <v>37</v>
      </c>
      <c r="H36" s="51">
        <f t="shared" si="1"/>
        <v>4200</v>
      </c>
      <c r="I36" s="53" t="s">
        <v>37</v>
      </c>
      <c r="J36" s="53" t="s">
        <v>37</v>
      </c>
      <c r="K36" s="56">
        <f>SUM(K37:K40)</f>
        <v>4200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4200</v>
      </c>
      <c r="D40" s="77" t="s">
        <v>37</v>
      </c>
      <c r="E40" s="77" t="s">
        <v>37</v>
      </c>
      <c r="F40" s="78">
        <v>4200</v>
      </c>
      <c r="G40" s="79" t="s">
        <v>37</v>
      </c>
      <c r="H40" s="76">
        <f t="shared" si="1"/>
        <v>4200</v>
      </c>
      <c r="I40" s="77" t="s">
        <v>37</v>
      </c>
      <c r="J40" s="77" t="s">
        <v>37</v>
      </c>
      <c r="K40" s="78">
        <v>4200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>E44</f>
        <v>0</v>
      </c>
      <c r="F43" s="87">
        <f>F44</f>
        <v>0</v>
      </c>
      <c r="G43" s="54" t="s">
        <v>37</v>
      </c>
      <c r="H43" s="88">
        <f>SUM(I43:L43)</f>
        <v>0</v>
      </c>
      <c r="I43" s="87">
        <f>I44</f>
        <v>0</v>
      </c>
      <c r="J43" s="87">
        <f>J44</f>
        <v>0</v>
      </c>
      <c r="K43" s="87">
        <f>K44</f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>SUM(I44:L44)</f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2">SUM(D50:G50)</f>
        <v>1214996</v>
      </c>
      <c r="D50" s="112">
        <f>SUM(D51,D269)</f>
        <v>573530</v>
      </c>
      <c r="E50" s="112">
        <f>SUM(E51,E269)</f>
        <v>620136</v>
      </c>
      <c r="F50" s="112">
        <f>SUM(F51,F269)</f>
        <v>21330</v>
      </c>
      <c r="G50" s="113">
        <f>SUM(G51,G269)</f>
        <v>0</v>
      </c>
      <c r="H50" s="111">
        <f t="shared" ref="H50:H107" si="3">SUM(I50:L50)</f>
        <v>1174751</v>
      </c>
      <c r="I50" s="112">
        <f>SUM(I51,I269)</f>
        <v>516733</v>
      </c>
      <c r="J50" s="112">
        <f>SUM(J51,J269)</f>
        <v>636688</v>
      </c>
      <c r="K50" s="112">
        <f>SUM(K51,K269)</f>
        <v>21330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1214996</v>
      </c>
      <c r="D51" s="117">
        <f>SUM(D52,D181)</f>
        <v>573530</v>
      </c>
      <c r="E51" s="117">
        <f>SUM(E52,E181)</f>
        <v>620136</v>
      </c>
      <c r="F51" s="117">
        <f>SUM(F52,F181)</f>
        <v>21330</v>
      </c>
      <c r="G51" s="118">
        <f>SUM(G52,G181)</f>
        <v>0</v>
      </c>
      <c r="H51" s="116">
        <f t="shared" si="3"/>
        <v>1174751</v>
      </c>
      <c r="I51" s="117">
        <f>SUM(I52,I181)</f>
        <v>516733</v>
      </c>
      <c r="J51" s="117">
        <f>SUM(J52,J181)</f>
        <v>636688</v>
      </c>
      <c r="K51" s="117">
        <f>SUM(K52,K181)</f>
        <v>21330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2"/>
        <v>1204638</v>
      </c>
      <c r="D52" s="121">
        <f>SUM(D53,D75,D160,D174)</f>
        <v>563172</v>
      </c>
      <c r="E52" s="121">
        <f>SUM(E53,E75,E160,E174)</f>
        <v>620136</v>
      </c>
      <c r="F52" s="121">
        <f>SUM(F53,F75,F160,F174)</f>
        <v>21330</v>
      </c>
      <c r="G52" s="122">
        <f>SUM(G53,G75,G160,G174)</f>
        <v>0</v>
      </c>
      <c r="H52" s="120">
        <f t="shared" si="3"/>
        <v>1149647</v>
      </c>
      <c r="I52" s="121">
        <f>SUM(I53,I75,I160,I174)</f>
        <v>496629</v>
      </c>
      <c r="J52" s="121">
        <f>SUM(J53,J75,J160,J174)</f>
        <v>631688</v>
      </c>
      <c r="K52" s="121">
        <f>SUM(K53,K75,K160,K174)</f>
        <v>21330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2"/>
        <v>1083643</v>
      </c>
      <c r="D53" s="125">
        <f>SUM(D54,D67)</f>
        <v>463507</v>
      </c>
      <c r="E53" s="125">
        <f>SUM(E54,E67)</f>
        <v>620136</v>
      </c>
      <c r="F53" s="125">
        <f>SUM(F54,F67)</f>
        <v>0</v>
      </c>
      <c r="G53" s="126">
        <f>SUM(G54,G67)</f>
        <v>0</v>
      </c>
      <c r="H53" s="124">
        <f t="shared" si="3"/>
        <v>1020750</v>
      </c>
      <c r="I53" s="125">
        <f>SUM(I54,I67)</f>
        <v>399962</v>
      </c>
      <c r="J53" s="125">
        <f>SUM(J54,J67)</f>
        <v>620788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2"/>
        <v>814975</v>
      </c>
      <c r="D54" s="56">
        <f>SUM(D55,D58,D66)</f>
        <v>323223</v>
      </c>
      <c r="E54" s="56">
        <f>SUM(E55,E58,E66)</f>
        <v>491752</v>
      </c>
      <c r="F54" s="56">
        <f>SUM(F55,F58,F66)</f>
        <v>0</v>
      </c>
      <c r="G54" s="128">
        <f>SUM(G55,G58,G66)</f>
        <v>0</v>
      </c>
      <c r="H54" s="51">
        <f t="shared" si="3"/>
        <v>763690</v>
      </c>
      <c r="I54" s="56">
        <f>SUM(I55,I58,I66)</f>
        <v>270995</v>
      </c>
      <c r="J54" s="56">
        <f>SUM(J55,J58,J66)</f>
        <v>492695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2"/>
        <v>773622</v>
      </c>
      <c r="D55" s="131">
        <f>SUM(D56:D57)</f>
        <v>282590</v>
      </c>
      <c r="E55" s="131">
        <f>SUM(E56:E57)</f>
        <v>491032</v>
      </c>
      <c r="F55" s="131">
        <f>SUM(F56:F57)</f>
        <v>0</v>
      </c>
      <c r="G55" s="132">
        <f>SUM(G56:G57)</f>
        <v>0</v>
      </c>
      <c r="H55" s="103">
        <f t="shared" si="3"/>
        <v>747309</v>
      </c>
      <c r="I55" s="131">
        <f>SUM(I56:I57)</f>
        <v>256164</v>
      </c>
      <c r="J55" s="131">
        <f>SUM(J56:J57)</f>
        <v>491145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2"/>
        <v>0</v>
      </c>
      <c r="D56" s="61"/>
      <c r="E56" s="61"/>
      <c r="F56" s="61"/>
      <c r="G56" s="133"/>
      <c r="H56" s="59">
        <f t="shared" si="3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2"/>
        <v>773622</v>
      </c>
      <c r="D57" s="66">
        <v>282590</v>
      </c>
      <c r="E57" s="66">
        <v>491032</v>
      </c>
      <c r="F57" s="66"/>
      <c r="G57" s="134"/>
      <c r="H57" s="64">
        <f t="shared" si="3"/>
        <v>747309</v>
      </c>
      <c r="I57" s="66">
        <v>256164</v>
      </c>
      <c r="J57" s="66">
        <v>491145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2"/>
        <v>39928</v>
      </c>
      <c r="D58" s="136">
        <f>SUM(D59:D65)</f>
        <v>39208</v>
      </c>
      <c r="E58" s="136">
        <f>SUM(E59:E65)</f>
        <v>720</v>
      </c>
      <c r="F58" s="136">
        <f>SUM(F59:F65)</f>
        <v>0</v>
      </c>
      <c r="G58" s="137">
        <f>SUM(G59:G65)</f>
        <v>0</v>
      </c>
      <c r="H58" s="64">
        <f t="shared" si="3"/>
        <v>14088</v>
      </c>
      <c r="I58" s="136">
        <f>SUM(I59:I65)</f>
        <v>12538</v>
      </c>
      <c r="J58" s="136">
        <f>SUM(J59:J65)</f>
        <v>1550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2"/>
        <v>4168</v>
      </c>
      <c r="D59" s="66">
        <v>4168</v>
      </c>
      <c r="E59" s="66"/>
      <c r="F59" s="66"/>
      <c r="G59" s="134"/>
      <c r="H59" s="64">
        <f t="shared" si="3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2"/>
        <v>1025</v>
      </c>
      <c r="D60" s="66">
        <v>1025</v>
      </c>
      <c r="E60" s="66"/>
      <c r="F60" s="66"/>
      <c r="G60" s="134"/>
      <c r="H60" s="64">
        <f t="shared" si="3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2"/>
        <v>0</v>
      </c>
      <c r="D61" s="66"/>
      <c r="E61" s="66"/>
      <c r="F61" s="66"/>
      <c r="G61" s="134"/>
      <c r="H61" s="64">
        <f t="shared" si="3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2"/>
        <v>2376</v>
      </c>
      <c r="D62" s="66">
        <v>2376</v>
      </c>
      <c r="E62" s="66"/>
      <c r="F62" s="66"/>
      <c r="G62" s="134"/>
      <c r="H62" s="64">
        <f t="shared" si="3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2"/>
        <v>4295</v>
      </c>
      <c r="D63" s="66">
        <v>4295</v>
      </c>
      <c r="E63" s="66"/>
      <c r="F63" s="66"/>
      <c r="G63" s="134"/>
      <c r="H63" s="64">
        <f t="shared" si="3"/>
        <v>4543</v>
      </c>
      <c r="I63" s="66">
        <v>4543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2"/>
        <v>26984</v>
      </c>
      <c r="D64" s="66">
        <v>26984</v>
      </c>
      <c r="E64" s="66"/>
      <c r="F64" s="66"/>
      <c r="G64" s="134"/>
      <c r="H64" s="64">
        <f t="shared" si="3"/>
        <v>2441</v>
      </c>
      <c r="I64" s="66">
        <f>28824-26383</f>
        <v>2441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2"/>
        <v>1080</v>
      </c>
      <c r="D65" s="66">
        <v>360</v>
      </c>
      <c r="E65" s="66">
        <v>720</v>
      </c>
      <c r="F65" s="66"/>
      <c r="G65" s="134"/>
      <c r="H65" s="64">
        <f t="shared" si="3"/>
        <v>1910</v>
      </c>
      <c r="I65" s="66">
        <v>360</v>
      </c>
      <c r="J65" s="66">
        <v>1550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2"/>
        <v>1425</v>
      </c>
      <c r="D66" s="138">
        <v>1425</v>
      </c>
      <c r="E66" s="138"/>
      <c r="F66" s="138"/>
      <c r="G66" s="139"/>
      <c r="H66" s="103">
        <f t="shared" si="3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2"/>
        <v>268668</v>
      </c>
      <c r="D67" s="56">
        <f>SUM(D68:D69)</f>
        <v>140284</v>
      </c>
      <c r="E67" s="56">
        <f>SUM(E68:E69)</f>
        <v>128384</v>
      </c>
      <c r="F67" s="56">
        <f>SUM(F68:F69)</f>
        <v>0</v>
      </c>
      <c r="G67" s="140">
        <f>SUM(G68:G69)</f>
        <v>0</v>
      </c>
      <c r="H67" s="51">
        <f t="shared" si="3"/>
        <v>257060</v>
      </c>
      <c r="I67" s="56">
        <f>SUM(I68:I69)</f>
        <v>128967</v>
      </c>
      <c r="J67" s="56">
        <f>SUM(J68:J69)</f>
        <v>128093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2"/>
        <v>206914</v>
      </c>
      <c r="D68" s="61">
        <v>86530</v>
      </c>
      <c r="E68" s="61">
        <v>120384</v>
      </c>
      <c r="F68" s="61"/>
      <c r="G68" s="133"/>
      <c r="H68" s="59">
        <f t="shared" si="3"/>
        <v>194668</v>
      </c>
      <c r="I68" s="61">
        <f>80451-6356</f>
        <v>74095</v>
      </c>
      <c r="J68" s="61">
        <v>120573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2"/>
        <v>61754</v>
      </c>
      <c r="D69" s="136">
        <f>SUM(D70:D74)</f>
        <v>53754</v>
      </c>
      <c r="E69" s="136">
        <f>SUM(E70:E74)</f>
        <v>8000</v>
      </c>
      <c r="F69" s="136">
        <f>SUM(F70:F74)</f>
        <v>0</v>
      </c>
      <c r="G69" s="137">
        <f>SUM(G70:G74)</f>
        <v>0</v>
      </c>
      <c r="H69" s="64">
        <f t="shared" si="3"/>
        <v>62392</v>
      </c>
      <c r="I69" s="136">
        <f>SUM(I70:I74)</f>
        <v>54872</v>
      </c>
      <c r="J69" s="136">
        <f>SUM(J70:J74)</f>
        <v>7520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2"/>
        <v>43972</v>
      </c>
      <c r="D70" s="66">
        <v>35972</v>
      </c>
      <c r="E70" s="66">
        <v>8000</v>
      </c>
      <c r="F70" s="66"/>
      <c r="G70" s="134"/>
      <c r="H70" s="64">
        <f t="shared" si="3"/>
        <v>44104</v>
      </c>
      <c r="I70" s="66">
        <v>36584</v>
      </c>
      <c r="J70" s="66">
        <v>7520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2"/>
        <v>0</v>
      </c>
      <c r="D71" s="66"/>
      <c r="E71" s="66"/>
      <c r="F71" s="66"/>
      <c r="G71" s="134"/>
      <c r="H71" s="64">
        <f t="shared" si="3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2"/>
        <v>0</v>
      </c>
      <c r="D72" s="66"/>
      <c r="E72" s="66"/>
      <c r="F72" s="66"/>
      <c r="G72" s="134"/>
      <c r="H72" s="64">
        <f t="shared" si="3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2"/>
        <v>17282</v>
      </c>
      <c r="D73" s="66">
        <v>17282</v>
      </c>
      <c r="E73" s="66"/>
      <c r="F73" s="66"/>
      <c r="G73" s="134"/>
      <c r="H73" s="64">
        <f t="shared" si="3"/>
        <v>17288</v>
      </c>
      <c r="I73" s="66">
        <v>17288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2"/>
        <v>500</v>
      </c>
      <c r="D74" s="66">
        <v>500</v>
      </c>
      <c r="E74" s="66"/>
      <c r="F74" s="66"/>
      <c r="G74" s="134"/>
      <c r="H74" s="64">
        <f t="shared" si="3"/>
        <v>1000</v>
      </c>
      <c r="I74" s="66">
        <v>1000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2"/>
        <v>120995</v>
      </c>
      <c r="D75" s="125">
        <f>SUM(D76,D83,D120,D151,D152)</f>
        <v>99665</v>
      </c>
      <c r="E75" s="125">
        <f t="shared" ref="E75:G75" si="4">SUM(E76,E83,E120,E151,E152)</f>
        <v>0</v>
      </c>
      <c r="F75" s="125">
        <f t="shared" si="4"/>
        <v>21330</v>
      </c>
      <c r="G75" s="126">
        <f t="shared" si="4"/>
        <v>0</v>
      </c>
      <c r="H75" s="124">
        <f t="shared" si="3"/>
        <v>128897</v>
      </c>
      <c r="I75" s="125">
        <f t="shared" ref="I75:L75" si="5">SUM(I76,I83,I120,I151,I152)</f>
        <v>96667</v>
      </c>
      <c r="J75" s="125">
        <f t="shared" si="5"/>
        <v>10900</v>
      </c>
      <c r="K75" s="125">
        <f t="shared" si="5"/>
        <v>21330</v>
      </c>
      <c r="L75" s="126">
        <f t="shared" si="5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2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3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2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3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2"/>
        <v>0</v>
      </c>
      <c r="D78" s="66"/>
      <c r="E78" s="66"/>
      <c r="F78" s="66"/>
      <c r="G78" s="134"/>
      <c r="H78" s="64">
        <f t="shared" si="3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2"/>
        <v>0</v>
      </c>
      <c r="D79" s="66"/>
      <c r="E79" s="66"/>
      <c r="F79" s="66"/>
      <c r="G79" s="134"/>
      <c r="H79" s="64">
        <f t="shared" si="3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2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3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2"/>
        <v>0</v>
      </c>
      <c r="D81" s="66"/>
      <c r="E81" s="66"/>
      <c r="F81" s="66"/>
      <c r="G81" s="134"/>
      <c r="H81" s="64">
        <f t="shared" si="3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2"/>
        <v>0</v>
      </c>
      <c r="D82" s="66"/>
      <c r="E82" s="66"/>
      <c r="F82" s="66"/>
      <c r="G82" s="134"/>
      <c r="H82" s="64">
        <f t="shared" si="3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92464</v>
      </c>
      <c r="D83" s="56">
        <f>SUM(D84,D85,D91,D99,D107,D108,D114,D119)</f>
        <v>72014</v>
      </c>
      <c r="E83" s="56">
        <f>SUM(E84,E85,E91,E99,E107,E108,E114,E119)</f>
        <v>0</v>
      </c>
      <c r="F83" s="56">
        <f>SUM(F84,F85,F91,F99,F107,F108,F114,F119)</f>
        <v>20450</v>
      </c>
      <c r="G83" s="140">
        <f>SUM(G84,G85,G91,G99,G107,G108,G114,G119)</f>
        <v>0</v>
      </c>
      <c r="H83" s="51">
        <f t="shared" si="3"/>
        <v>96191</v>
      </c>
      <c r="I83" s="56">
        <f>SUM(I84,I85,I91,I99,I107,I108,I114,I119)</f>
        <v>68323</v>
      </c>
      <c r="J83" s="56">
        <f>SUM(J84,J85,J91,J99,J107,J108,J114,J119)</f>
        <v>6538</v>
      </c>
      <c r="K83" s="56">
        <f>SUM(K84,K85,K91,K99,K107,K108,K114,K119)</f>
        <v>21330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564</v>
      </c>
      <c r="D84" s="138">
        <v>564</v>
      </c>
      <c r="E84" s="138"/>
      <c r="F84" s="138"/>
      <c r="G84" s="138"/>
      <c r="H84" s="103">
        <f>SUM(I84:L84)</f>
        <v>564</v>
      </c>
      <c r="I84" s="138">
        <v>564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2"/>
        <v>76497</v>
      </c>
      <c r="D85" s="136">
        <f>SUM(D86:D90)</f>
        <v>56247</v>
      </c>
      <c r="E85" s="136">
        <f>SUM(E86:E90)</f>
        <v>0</v>
      </c>
      <c r="F85" s="136">
        <f>SUM(F86:F90)</f>
        <v>20250</v>
      </c>
      <c r="G85" s="137">
        <f>SUM(G86:G90)</f>
        <v>0</v>
      </c>
      <c r="H85" s="64">
        <f t="shared" si="3"/>
        <v>74946</v>
      </c>
      <c r="I85" s="136">
        <f>SUM(I86:I90)</f>
        <v>53616</v>
      </c>
      <c r="J85" s="136">
        <f>SUM(J86:J90)</f>
        <v>0</v>
      </c>
      <c r="K85" s="136">
        <f>SUM(K86:K90)</f>
        <v>21330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2"/>
        <v>49084</v>
      </c>
      <c r="D86" s="66">
        <v>36084</v>
      </c>
      <c r="E86" s="66"/>
      <c r="F86" s="66">
        <v>13000</v>
      </c>
      <c r="G86" s="134"/>
      <c r="H86" s="64">
        <f t="shared" si="3"/>
        <v>47337</v>
      </c>
      <c r="I86" s="66">
        <v>33757</v>
      </c>
      <c r="J86" s="66"/>
      <c r="K86" s="66">
        <v>13580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2"/>
        <v>7643</v>
      </c>
      <c r="D87" s="66">
        <v>4143</v>
      </c>
      <c r="E87" s="66"/>
      <c r="F87" s="66">
        <v>3500</v>
      </c>
      <c r="G87" s="134"/>
      <c r="H87" s="64">
        <f t="shared" si="3"/>
        <v>8623</v>
      </c>
      <c r="I87" s="66">
        <f>4123+800</f>
        <v>4923</v>
      </c>
      <c r="J87" s="66"/>
      <c r="K87" s="66">
        <v>3700</v>
      </c>
      <c r="L87" s="134"/>
    </row>
    <row r="88" spans="1:12" x14ac:dyDescent="0.25">
      <c r="A88" s="39">
        <v>2223</v>
      </c>
      <c r="B88" s="63" t="s">
        <v>98</v>
      </c>
      <c r="C88" s="64">
        <f t="shared" si="2"/>
        <v>18636</v>
      </c>
      <c r="D88" s="66">
        <v>15020</v>
      </c>
      <c r="E88" s="66"/>
      <c r="F88" s="66">
        <v>3616</v>
      </c>
      <c r="G88" s="134"/>
      <c r="H88" s="64">
        <f t="shared" si="3"/>
        <v>18302</v>
      </c>
      <c r="I88" s="66">
        <v>14386</v>
      </c>
      <c r="J88" s="66"/>
      <c r="K88" s="66">
        <v>3916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2"/>
        <v>1134</v>
      </c>
      <c r="D89" s="66">
        <v>1000</v>
      </c>
      <c r="E89" s="66"/>
      <c r="F89" s="66">
        <v>134</v>
      </c>
      <c r="G89" s="134"/>
      <c r="H89" s="64">
        <f t="shared" si="3"/>
        <v>684</v>
      </c>
      <c r="I89" s="66">
        <v>550</v>
      </c>
      <c r="J89" s="66"/>
      <c r="K89" s="66">
        <v>134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2"/>
        <v>0</v>
      </c>
      <c r="D90" s="66"/>
      <c r="E90" s="66"/>
      <c r="F90" s="66"/>
      <c r="G90" s="134"/>
      <c r="H90" s="64">
        <f t="shared" si="3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2"/>
        <v>1983</v>
      </c>
      <c r="D91" s="136">
        <f>SUM(D92:D98)</f>
        <v>1983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3"/>
        <v>1983</v>
      </c>
      <c r="I91" s="136">
        <f>SUM(I92:I98)</f>
        <v>1983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2"/>
        <v>0</v>
      </c>
      <c r="D92" s="66"/>
      <c r="E92" s="66"/>
      <c r="F92" s="66"/>
      <c r="G92" s="134"/>
      <c r="H92" s="64">
        <f t="shared" si="3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2"/>
        <v>0</v>
      </c>
      <c r="D93" s="66"/>
      <c r="E93" s="66"/>
      <c r="F93" s="66"/>
      <c r="G93" s="134"/>
      <c r="H93" s="64">
        <f t="shared" si="3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2"/>
        <v>0</v>
      </c>
      <c r="D94" s="61"/>
      <c r="E94" s="61"/>
      <c r="F94" s="61"/>
      <c r="G94" s="133"/>
      <c r="H94" s="59">
        <f t="shared" si="3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2"/>
        <v>0</v>
      </c>
      <c r="D95" s="66"/>
      <c r="E95" s="66"/>
      <c r="F95" s="66"/>
      <c r="G95" s="134"/>
      <c r="H95" s="64">
        <f t="shared" si="3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2"/>
        <v>0</v>
      </c>
      <c r="D96" s="66"/>
      <c r="E96" s="66"/>
      <c r="F96" s="66"/>
      <c r="G96" s="134"/>
      <c r="H96" s="64">
        <f t="shared" si="3"/>
        <v>0</v>
      </c>
      <c r="I96" s="66"/>
      <c r="J96" s="66"/>
      <c r="K96" s="66"/>
      <c r="L96" s="134"/>
    </row>
    <row r="97" spans="1:13" hidden="1" x14ac:dyDescent="0.25">
      <c r="A97" s="39">
        <v>2236</v>
      </c>
      <c r="B97" s="63" t="s">
        <v>107</v>
      </c>
      <c r="C97" s="64">
        <f t="shared" si="2"/>
        <v>0</v>
      </c>
      <c r="D97" s="66"/>
      <c r="E97" s="66"/>
      <c r="F97" s="66"/>
      <c r="G97" s="134"/>
      <c r="H97" s="64">
        <f t="shared" si="3"/>
        <v>0</v>
      </c>
      <c r="I97" s="66"/>
      <c r="J97" s="66"/>
      <c r="K97" s="66"/>
      <c r="L97" s="134"/>
    </row>
    <row r="98" spans="1:13" x14ac:dyDescent="0.25">
      <c r="A98" s="39">
        <v>2239</v>
      </c>
      <c r="B98" s="63" t="s">
        <v>108</v>
      </c>
      <c r="C98" s="64">
        <f t="shared" si="2"/>
        <v>1983</v>
      </c>
      <c r="D98" s="66">
        <v>1983</v>
      </c>
      <c r="E98" s="66"/>
      <c r="F98" s="66"/>
      <c r="G98" s="134"/>
      <c r="H98" s="64">
        <f t="shared" si="3"/>
        <v>1983</v>
      </c>
      <c r="I98" s="66">
        <v>1983</v>
      </c>
      <c r="J98" s="66"/>
      <c r="K98" s="66"/>
      <c r="L98" s="134"/>
    </row>
    <row r="99" spans="1:13" ht="36" x14ac:dyDescent="0.25">
      <c r="A99" s="135">
        <v>2240</v>
      </c>
      <c r="B99" s="63" t="s">
        <v>109</v>
      </c>
      <c r="C99" s="64">
        <f t="shared" si="2"/>
        <v>9579</v>
      </c>
      <c r="D99" s="136">
        <f>SUM(D100:D106)</f>
        <v>9379</v>
      </c>
      <c r="E99" s="136">
        <f>SUM(E100:E106)</f>
        <v>0</v>
      </c>
      <c r="F99" s="136">
        <f>SUM(F100:F106)</f>
        <v>200</v>
      </c>
      <c r="G99" s="137">
        <f>SUM(G100:G106)</f>
        <v>0</v>
      </c>
      <c r="H99" s="64">
        <f t="shared" si="3"/>
        <v>7873</v>
      </c>
      <c r="I99" s="136">
        <f>SUM(I100:I106)</f>
        <v>7873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3" hidden="1" x14ac:dyDescent="0.25">
      <c r="A100" s="39">
        <v>2241</v>
      </c>
      <c r="B100" s="63" t="s">
        <v>110</v>
      </c>
      <c r="C100" s="64">
        <f t="shared" si="2"/>
        <v>0</v>
      </c>
      <c r="D100" s="66"/>
      <c r="E100" s="66"/>
      <c r="F100" s="66"/>
      <c r="G100" s="134"/>
      <c r="H100" s="64">
        <f t="shared" si="3"/>
        <v>0</v>
      </c>
      <c r="I100" s="66"/>
      <c r="J100" s="66"/>
      <c r="K100" s="66"/>
      <c r="L100" s="134"/>
    </row>
    <row r="101" spans="1:13" ht="24" x14ac:dyDescent="0.25">
      <c r="A101" s="39">
        <v>2242</v>
      </c>
      <c r="B101" s="63" t="s">
        <v>111</v>
      </c>
      <c r="C101" s="64">
        <f t="shared" si="2"/>
        <v>490</v>
      </c>
      <c r="D101" s="66">
        <v>290</v>
      </c>
      <c r="E101" s="66"/>
      <c r="F101" s="66">
        <v>200</v>
      </c>
      <c r="G101" s="134"/>
      <c r="H101" s="64">
        <f t="shared" si="3"/>
        <v>490</v>
      </c>
      <c r="I101" s="66">
        <v>490</v>
      </c>
      <c r="J101" s="66"/>
      <c r="K101" s="66"/>
      <c r="L101" s="134"/>
    </row>
    <row r="102" spans="1:13" ht="24" x14ac:dyDescent="0.25">
      <c r="A102" s="39">
        <v>2243</v>
      </c>
      <c r="B102" s="63" t="s">
        <v>112</v>
      </c>
      <c r="C102" s="64">
        <f t="shared" si="2"/>
        <v>617</v>
      </c>
      <c r="D102" s="66">
        <v>617</v>
      </c>
      <c r="E102" s="66"/>
      <c r="F102" s="66"/>
      <c r="G102" s="134"/>
      <c r="H102" s="64">
        <f t="shared" si="3"/>
        <v>617</v>
      </c>
      <c r="I102" s="66">
        <v>617</v>
      </c>
      <c r="J102" s="66"/>
      <c r="K102" s="66"/>
      <c r="L102" s="134"/>
    </row>
    <row r="103" spans="1:13" x14ac:dyDescent="0.25">
      <c r="A103" s="39">
        <v>2244</v>
      </c>
      <c r="B103" s="63" t="s">
        <v>113</v>
      </c>
      <c r="C103" s="64">
        <f t="shared" si="2"/>
        <v>7408</v>
      </c>
      <c r="D103" s="233">
        <v>7408</v>
      </c>
      <c r="E103" s="66"/>
      <c r="F103" s="66"/>
      <c r="G103" s="134"/>
      <c r="H103" s="64">
        <f t="shared" si="3"/>
        <v>5863</v>
      </c>
      <c r="I103" s="66">
        <v>5863</v>
      </c>
      <c r="J103" s="66"/>
      <c r="K103" s="66"/>
      <c r="L103" s="134"/>
      <c r="M103" s="187"/>
    </row>
    <row r="104" spans="1:13" ht="24" hidden="1" x14ac:dyDescent="0.25">
      <c r="A104" s="39">
        <v>2246</v>
      </c>
      <c r="B104" s="63" t="s">
        <v>114</v>
      </c>
      <c r="C104" s="64">
        <f t="shared" si="2"/>
        <v>0</v>
      </c>
      <c r="D104" s="66"/>
      <c r="E104" s="66"/>
      <c r="F104" s="66"/>
      <c r="G104" s="134"/>
      <c r="H104" s="64">
        <f t="shared" si="3"/>
        <v>0</v>
      </c>
      <c r="I104" s="66"/>
      <c r="J104" s="66"/>
      <c r="K104" s="66"/>
      <c r="L104" s="134"/>
    </row>
    <row r="105" spans="1:13" hidden="1" x14ac:dyDescent="0.25">
      <c r="A105" s="39">
        <v>2247</v>
      </c>
      <c r="B105" s="63" t="s">
        <v>115</v>
      </c>
      <c r="C105" s="64">
        <f t="shared" si="2"/>
        <v>0</v>
      </c>
      <c r="D105" s="66">
        <v>0</v>
      </c>
      <c r="E105" s="66"/>
      <c r="F105" s="66"/>
      <c r="G105" s="134"/>
      <c r="H105" s="64">
        <f t="shared" si="3"/>
        <v>0</v>
      </c>
      <c r="I105" s="66"/>
      <c r="J105" s="66"/>
      <c r="K105" s="66"/>
      <c r="L105" s="134"/>
    </row>
    <row r="106" spans="1:13" ht="24" x14ac:dyDescent="0.25">
      <c r="A106" s="39">
        <v>2249</v>
      </c>
      <c r="B106" s="63" t="s">
        <v>116</v>
      </c>
      <c r="C106" s="64">
        <f t="shared" si="2"/>
        <v>1064</v>
      </c>
      <c r="D106" s="66">
        <v>1064</v>
      </c>
      <c r="E106" s="66"/>
      <c r="F106" s="66"/>
      <c r="G106" s="134"/>
      <c r="H106" s="64">
        <f t="shared" si="3"/>
        <v>903</v>
      </c>
      <c r="I106" s="66">
        <v>903</v>
      </c>
      <c r="J106" s="66"/>
      <c r="K106" s="66"/>
      <c r="L106" s="134"/>
    </row>
    <row r="107" spans="1:13" x14ac:dyDescent="0.25">
      <c r="A107" s="135">
        <v>2250</v>
      </c>
      <c r="B107" s="63" t="s">
        <v>117</v>
      </c>
      <c r="C107" s="64">
        <f t="shared" si="2"/>
        <v>3139</v>
      </c>
      <c r="D107" s="136">
        <v>3139</v>
      </c>
      <c r="E107" s="136"/>
      <c r="F107" s="136"/>
      <c r="G107" s="145"/>
      <c r="H107" s="64">
        <f t="shared" si="3"/>
        <v>2648</v>
      </c>
      <c r="I107" s="136">
        <v>2648</v>
      </c>
      <c r="J107" s="136"/>
      <c r="K107" s="136"/>
      <c r="L107" s="137"/>
    </row>
    <row r="108" spans="1:13" x14ac:dyDescent="0.25">
      <c r="A108" s="135">
        <v>2260</v>
      </c>
      <c r="B108" s="63" t="s">
        <v>118</v>
      </c>
      <c r="C108" s="64">
        <f t="shared" si="2"/>
        <v>702</v>
      </c>
      <c r="D108" s="136">
        <f>SUM(D109:D113)</f>
        <v>702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6">SUM(I108:L108)</f>
        <v>102</v>
      </c>
      <c r="I108" s="136">
        <f>SUM(I109:I113)</f>
        <v>102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3" hidden="1" x14ac:dyDescent="0.25">
      <c r="A109" s="39">
        <v>2261</v>
      </c>
      <c r="B109" s="63" t="s">
        <v>119</v>
      </c>
      <c r="C109" s="64">
        <f t="shared" si="2"/>
        <v>0</v>
      </c>
      <c r="D109" s="66"/>
      <c r="E109" s="66"/>
      <c r="F109" s="66"/>
      <c r="G109" s="134"/>
      <c r="H109" s="64">
        <f t="shared" si="6"/>
        <v>0</v>
      </c>
      <c r="I109" s="66"/>
      <c r="J109" s="66"/>
      <c r="K109" s="66"/>
      <c r="L109" s="134"/>
    </row>
    <row r="110" spans="1:13" hidden="1" x14ac:dyDescent="0.25">
      <c r="A110" s="39">
        <v>2262</v>
      </c>
      <c r="B110" s="63" t="s">
        <v>120</v>
      </c>
      <c r="C110" s="64">
        <f t="shared" si="2"/>
        <v>600</v>
      </c>
      <c r="D110" s="66">
        <v>600</v>
      </c>
      <c r="E110" s="66"/>
      <c r="F110" s="66"/>
      <c r="G110" s="134"/>
      <c r="H110" s="64">
        <f t="shared" si="6"/>
        <v>0</v>
      </c>
      <c r="I110" s="66"/>
      <c r="J110" s="66"/>
      <c r="K110" s="66"/>
      <c r="L110" s="134"/>
    </row>
    <row r="111" spans="1:13" hidden="1" x14ac:dyDescent="0.25">
      <c r="A111" s="39">
        <v>2263</v>
      </c>
      <c r="B111" s="63" t="s">
        <v>121</v>
      </c>
      <c r="C111" s="64">
        <f t="shared" si="2"/>
        <v>0</v>
      </c>
      <c r="D111" s="66"/>
      <c r="E111" s="66"/>
      <c r="F111" s="66"/>
      <c r="G111" s="134"/>
      <c r="H111" s="64">
        <f t="shared" si="6"/>
        <v>0</v>
      </c>
      <c r="I111" s="66"/>
      <c r="J111" s="66"/>
      <c r="K111" s="66"/>
      <c r="L111" s="134"/>
    </row>
    <row r="112" spans="1:13" ht="24" x14ac:dyDescent="0.25">
      <c r="A112" s="39">
        <v>2264</v>
      </c>
      <c r="B112" s="63" t="s">
        <v>122</v>
      </c>
      <c r="C112" s="64">
        <f t="shared" si="2"/>
        <v>50</v>
      </c>
      <c r="D112" s="66">
        <v>50</v>
      </c>
      <c r="E112" s="66"/>
      <c r="F112" s="66"/>
      <c r="G112" s="134"/>
      <c r="H112" s="64">
        <f t="shared" si="6"/>
        <v>50</v>
      </c>
      <c r="I112" s="66">
        <v>50</v>
      </c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2"/>
        <v>52</v>
      </c>
      <c r="D113" s="66">
        <v>52</v>
      </c>
      <c r="E113" s="66"/>
      <c r="F113" s="66"/>
      <c r="G113" s="134"/>
      <c r="H113" s="64">
        <f t="shared" si="6"/>
        <v>52</v>
      </c>
      <c r="I113" s="66">
        <v>52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7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6"/>
        <v>8075</v>
      </c>
      <c r="I114" s="136">
        <f>SUM(I115:I118)</f>
        <v>1537</v>
      </c>
      <c r="J114" s="136">
        <f>SUM(J115:J118)</f>
        <v>6538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7"/>
        <v>0</v>
      </c>
      <c r="D115" s="66"/>
      <c r="E115" s="66"/>
      <c r="F115" s="66"/>
      <c r="G115" s="134"/>
      <c r="H115" s="64">
        <f t="shared" si="6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7"/>
        <v>0</v>
      </c>
      <c r="D116" s="66"/>
      <c r="E116" s="66"/>
      <c r="F116" s="66"/>
      <c r="G116" s="134"/>
      <c r="H116" s="64">
        <f t="shared" si="6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7"/>
        <v>0</v>
      </c>
      <c r="D117" s="66"/>
      <c r="E117" s="66"/>
      <c r="F117" s="66"/>
      <c r="G117" s="134"/>
      <c r="H117" s="64">
        <f t="shared" si="6"/>
        <v>8075</v>
      </c>
      <c r="I117" s="66">
        <v>1537</v>
      </c>
      <c r="J117" s="66">
        <v>6538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7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7"/>
        <v>28344</v>
      </c>
      <c r="D120" s="149">
        <f>SUM(D121,D126,D130,D131,D134,D138,D146,D147,D150)</f>
        <v>27464</v>
      </c>
      <c r="E120" s="149">
        <f>SUM(E121,E126,E130,E131,E134,E138,E146,E147,E150)</f>
        <v>0</v>
      </c>
      <c r="F120" s="149">
        <f>SUM(F121,F126,F130,F131,F134,F138,F146,F147,F150)</f>
        <v>880</v>
      </c>
      <c r="G120" s="150">
        <f>SUM(G121,G126,G130,G131,G134,G138,G146,G147,G150)</f>
        <v>0</v>
      </c>
      <c r="H120" s="76">
        <f t="shared" si="6"/>
        <v>32519</v>
      </c>
      <c r="I120" s="149">
        <f>SUM(I121,I126,I130,I131,I134,I138,I146,I147,I150)</f>
        <v>28157</v>
      </c>
      <c r="J120" s="149">
        <f>SUM(J121,J126,J130,J131,J134,J138,J146,J147,J150)</f>
        <v>4362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7"/>
        <v>14341</v>
      </c>
      <c r="D121" s="142">
        <f>SUM(D122:D125)</f>
        <v>14341</v>
      </c>
      <c r="E121" s="142">
        <f t="shared" ref="E121:L121" si="8">SUM(E122:E125)</f>
        <v>0</v>
      </c>
      <c r="F121" s="142">
        <f t="shared" si="8"/>
        <v>0</v>
      </c>
      <c r="G121" s="143">
        <f t="shared" si="8"/>
        <v>0</v>
      </c>
      <c r="H121" s="59">
        <f t="shared" si="6"/>
        <v>14341</v>
      </c>
      <c r="I121" s="142">
        <f t="shared" si="8"/>
        <v>14341</v>
      </c>
      <c r="J121" s="142">
        <f t="shared" si="8"/>
        <v>0</v>
      </c>
      <c r="K121" s="142">
        <f t="shared" si="8"/>
        <v>0</v>
      </c>
      <c r="L121" s="143">
        <f t="shared" si="8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1840</v>
      </c>
      <c r="D122" s="66">
        <v>1840</v>
      </c>
      <c r="E122" s="66"/>
      <c r="F122" s="66"/>
      <c r="G122" s="134"/>
      <c r="H122" s="64">
        <f t="shared" si="6"/>
        <v>1840</v>
      </c>
      <c r="I122" s="66">
        <v>1840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7"/>
        <v>12251</v>
      </c>
      <c r="D123" s="66">
        <v>12251</v>
      </c>
      <c r="E123" s="66"/>
      <c r="F123" s="66"/>
      <c r="G123" s="134"/>
      <c r="H123" s="64">
        <f t="shared" si="6"/>
        <v>12251</v>
      </c>
      <c r="I123" s="66">
        <v>12251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7"/>
        <v>0</v>
      </c>
      <c r="D124" s="66"/>
      <c r="E124" s="66"/>
      <c r="F124" s="66"/>
      <c r="G124" s="134"/>
      <c r="H124" s="64">
        <f t="shared" si="6"/>
        <v>0</v>
      </c>
      <c r="I124" s="66"/>
      <c r="J124" s="66"/>
      <c r="K124" s="66"/>
      <c r="L124" s="134"/>
    </row>
    <row r="125" spans="1:12" ht="36" customHeight="1" x14ac:dyDescent="0.25">
      <c r="A125" s="39">
        <v>2314</v>
      </c>
      <c r="B125" s="63" t="s">
        <v>135</v>
      </c>
      <c r="C125" s="64">
        <f t="shared" si="7"/>
        <v>250</v>
      </c>
      <c r="D125" s="66">
        <v>250</v>
      </c>
      <c r="E125" s="66"/>
      <c r="F125" s="66"/>
      <c r="G125" s="134"/>
      <c r="H125" s="64">
        <f t="shared" si="6"/>
        <v>250</v>
      </c>
      <c r="I125" s="66">
        <v>250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7"/>
        <v>680</v>
      </c>
      <c r="D126" s="136">
        <f>SUM(D127:D129)</f>
        <v>0</v>
      </c>
      <c r="E126" s="136">
        <f>SUM(E127:E129)</f>
        <v>0</v>
      </c>
      <c r="F126" s="136">
        <f>SUM(F127:F129)</f>
        <v>680</v>
      </c>
      <c r="G126" s="137">
        <f>SUM(G127:G129)</f>
        <v>0</v>
      </c>
      <c r="H126" s="64">
        <f t="shared" si="6"/>
        <v>680</v>
      </c>
      <c r="I126" s="136">
        <f>SUM(I127:I129)</f>
        <v>680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7"/>
        <v>0</v>
      </c>
      <c r="D127" s="66"/>
      <c r="E127" s="66"/>
      <c r="F127" s="66"/>
      <c r="G127" s="134"/>
      <c r="H127" s="64">
        <f t="shared" si="6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7"/>
        <v>680</v>
      </c>
      <c r="D128" s="66"/>
      <c r="E128" s="66"/>
      <c r="F128" s="66">
        <v>680</v>
      </c>
      <c r="G128" s="134"/>
      <c r="H128" s="64">
        <f t="shared" si="6"/>
        <v>680</v>
      </c>
      <c r="I128" s="66">
        <v>680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7"/>
        <v>0</v>
      </c>
      <c r="D129" s="66"/>
      <c r="E129" s="66"/>
      <c r="F129" s="66"/>
      <c r="G129" s="134"/>
      <c r="H129" s="64">
        <f t="shared" si="6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7"/>
        <v>0</v>
      </c>
      <c r="D130" s="66"/>
      <c r="E130" s="66"/>
      <c r="F130" s="66"/>
      <c r="G130" s="134"/>
      <c r="H130" s="64">
        <f t="shared" si="6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7"/>
        <v>200</v>
      </c>
      <c r="D131" s="136">
        <f>SUM(D132:D133)</f>
        <v>200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6"/>
        <v>200</v>
      </c>
      <c r="I131" s="136">
        <f>SUM(I132:I133)</f>
        <v>200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7"/>
        <v>200</v>
      </c>
      <c r="D132" s="66">
        <v>200</v>
      </c>
      <c r="E132" s="66"/>
      <c r="F132" s="66"/>
      <c r="G132" s="134"/>
      <c r="H132" s="64">
        <f t="shared" si="6"/>
        <v>200</v>
      </c>
      <c r="I132" s="66">
        <v>200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7"/>
        <v>0</v>
      </c>
      <c r="D133" s="66"/>
      <c r="E133" s="66"/>
      <c r="F133" s="66"/>
      <c r="G133" s="134"/>
      <c r="H133" s="64">
        <f t="shared" si="6"/>
        <v>0</v>
      </c>
      <c r="I133" s="66"/>
      <c r="J133" s="66"/>
      <c r="K133" s="66"/>
      <c r="L133" s="134"/>
    </row>
    <row r="134" spans="1:12" ht="24" x14ac:dyDescent="0.25">
      <c r="A134" s="130">
        <v>2350</v>
      </c>
      <c r="B134" s="99" t="s">
        <v>144</v>
      </c>
      <c r="C134" s="103">
        <f t="shared" si="7"/>
        <v>4687</v>
      </c>
      <c r="D134" s="131">
        <f>SUM(D135:D137)</f>
        <v>4487</v>
      </c>
      <c r="E134" s="131">
        <f>SUM(E135:E137)</f>
        <v>0</v>
      </c>
      <c r="F134" s="131">
        <f>SUM(F135:F137)</f>
        <v>200</v>
      </c>
      <c r="G134" s="132">
        <f>SUM(G135:G137)</f>
        <v>0</v>
      </c>
      <c r="H134" s="103">
        <f t="shared" si="6"/>
        <v>4500</v>
      </c>
      <c r="I134" s="131">
        <f>SUM(I135:I137)</f>
        <v>4500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7"/>
        <v>1400</v>
      </c>
      <c r="D135" s="61">
        <v>1400</v>
      </c>
      <c r="E135" s="61"/>
      <c r="F135" s="61"/>
      <c r="G135" s="133"/>
      <c r="H135" s="59">
        <f t="shared" si="6"/>
        <v>1400</v>
      </c>
      <c r="I135" s="61">
        <v>1400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7"/>
        <v>3087</v>
      </c>
      <c r="D136" s="66">
        <f>2787+300</f>
        <v>3087</v>
      </c>
      <c r="E136" s="66"/>
      <c r="F136" s="66"/>
      <c r="G136" s="134"/>
      <c r="H136" s="64">
        <f t="shared" si="6"/>
        <v>2900</v>
      </c>
      <c r="I136" s="66">
        <f>2600+300</f>
        <v>2900</v>
      </c>
      <c r="J136" s="66"/>
      <c r="K136" s="66"/>
      <c r="L136" s="134"/>
    </row>
    <row r="137" spans="1:12" ht="24" x14ac:dyDescent="0.25">
      <c r="A137" s="39">
        <v>2353</v>
      </c>
      <c r="B137" s="63" t="s">
        <v>147</v>
      </c>
      <c r="C137" s="64">
        <f t="shared" si="7"/>
        <v>200</v>
      </c>
      <c r="D137" s="66"/>
      <c r="E137" s="66"/>
      <c r="F137" s="66">
        <v>200</v>
      </c>
      <c r="G137" s="134"/>
      <c r="H137" s="64">
        <f t="shared" si="6"/>
        <v>200</v>
      </c>
      <c r="I137" s="66">
        <v>200</v>
      </c>
      <c r="J137" s="66"/>
      <c r="K137" s="66"/>
      <c r="L137" s="134"/>
    </row>
    <row r="138" spans="1:12" ht="36" customHeight="1" x14ac:dyDescent="0.25">
      <c r="A138" s="135">
        <v>2360</v>
      </c>
      <c r="B138" s="63" t="s">
        <v>148</v>
      </c>
      <c r="C138" s="64">
        <f t="shared" si="7"/>
        <v>495</v>
      </c>
      <c r="D138" s="136">
        <f>SUM(D139:D145)</f>
        <v>495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6"/>
        <v>495</v>
      </c>
      <c r="I138" s="136">
        <f>SUM(I139:I145)</f>
        <v>495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7"/>
        <v>135</v>
      </c>
      <c r="D139" s="66">
        <v>135</v>
      </c>
      <c r="E139" s="66"/>
      <c r="F139" s="66"/>
      <c r="G139" s="134"/>
      <c r="H139" s="64">
        <f t="shared" si="6"/>
        <v>135</v>
      </c>
      <c r="I139" s="66">
        <v>135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7"/>
        <v>360</v>
      </c>
      <c r="D140" s="66">
        <v>360</v>
      </c>
      <c r="E140" s="66"/>
      <c r="F140" s="66"/>
      <c r="G140" s="134"/>
      <c r="H140" s="64">
        <f t="shared" si="6"/>
        <v>360</v>
      </c>
      <c r="I140" s="66">
        <v>360</v>
      </c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7"/>
        <v>0</v>
      </c>
      <c r="D141" s="66"/>
      <c r="E141" s="66"/>
      <c r="F141" s="66"/>
      <c r="G141" s="134"/>
      <c r="H141" s="64">
        <f t="shared" si="6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7"/>
        <v>0</v>
      </c>
      <c r="D142" s="66"/>
      <c r="E142" s="66"/>
      <c r="F142" s="66"/>
      <c r="G142" s="134"/>
      <c r="H142" s="64">
        <f t="shared" si="6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7"/>
        <v>0</v>
      </c>
      <c r="D143" s="66"/>
      <c r="E143" s="66"/>
      <c r="F143" s="66"/>
      <c r="G143" s="134"/>
      <c r="H143" s="64">
        <f t="shared" si="6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7"/>
        <v>0</v>
      </c>
      <c r="D144" s="66"/>
      <c r="E144" s="66"/>
      <c r="F144" s="66"/>
      <c r="G144" s="134"/>
      <c r="H144" s="64">
        <f t="shared" si="6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7"/>
        <v>0</v>
      </c>
      <c r="D145" s="66"/>
      <c r="E145" s="66"/>
      <c r="F145" s="66"/>
      <c r="G145" s="134"/>
      <c r="H145" s="64">
        <f t="shared" si="6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7"/>
        <v>7941</v>
      </c>
      <c r="D146" s="138">
        <v>7941</v>
      </c>
      <c r="E146" s="138"/>
      <c r="F146" s="138"/>
      <c r="G146" s="139"/>
      <c r="H146" s="103">
        <f t="shared" si="6"/>
        <v>12303</v>
      </c>
      <c r="I146" s="138">
        <v>7941</v>
      </c>
      <c r="J146" s="138">
        <v>4362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7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6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7"/>
        <v>0</v>
      </c>
      <c r="D148" s="61"/>
      <c r="E148" s="61"/>
      <c r="F148" s="61"/>
      <c r="G148" s="133"/>
      <c r="H148" s="59">
        <f t="shared" si="6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7"/>
        <v>0</v>
      </c>
      <c r="D149" s="66"/>
      <c r="E149" s="66"/>
      <c r="F149" s="66"/>
      <c r="G149" s="134"/>
      <c r="H149" s="64">
        <f t="shared" si="6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7"/>
        <v>0</v>
      </c>
      <c r="D150" s="138"/>
      <c r="E150" s="138"/>
      <c r="F150" s="138"/>
      <c r="G150" s="139"/>
      <c r="H150" s="103">
        <f t="shared" si="6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7"/>
        <v>0</v>
      </c>
      <c r="D151" s="151"/>
      <c r="E151" s="151"/>
      <c r="F151" s="151"/>
      <c r="G151" s="152"/>
      <c r="H151" s="51">
        <f t="shared" si="6"/>
        <v>0</v>
      </c>
      <c r="I151" s="151"/>
      <c r="J151" s="151"/>
      <c r="K151" s="151"/>
      <c r="L151" s="152"/>
    </row>
    <row r="152" spans="1:12" ht="24" x14ac:dyDescent="0.25">
      <c r="A152" s="50">
        <v>2500</v>
      </c>
      <c r="B152" s="127" t="s">
        <v>162</v>
      </c>
      <c r="C152" s="51">
        <f t="shared" si="7"/>
        <v>187</v>
      </c>
      <c r="D152" s="56">
        <f>SUM(D153,D159)</f>
        <v>187</v>
      </c>
      <c r="E152" s="56">
        <f>SUM(E153,E159)</f>
        <v>0</v>
      </c>
      <c r="F152" s="56">
        <f>SUM(F153,F159)</f>
        <v>0</v>
      </c>
      <c r="G152" s="56">
        <f>SUM(G153,G159)</f>
        <v>0</v>
      </c>
      <c r="H152" s="51">
        <f t="shared" si="6"/>
        <v>187</v>
      </c>
      <c r="I152" s="56">
        <f>SUM(I153,I159)</f>
        <v>187</v>
      </c>
      <c r="J152" s="56">
        <f>SUM(J153,J159)</f>
        <v>0</v>
      </c>
      <c r="K152" s="56">
        <f>SUM(K153,K159)</f>
        <v>0</v>
      </c>
      <c r="L152" s="129">
        <f>SUM(L153,L159)</f>
        <v>0</v>
      </c>
    </row>
    <row r="153" spans="1:12" ht="28.5" customHeight="1" x14ac:dyDescent="0.25">
      <c r="A153" s="141">
        <v>2510</v>
      </c>
      <c r="B153" s="58" t="s">
        <v>163</v>
      </c>
      <c r="C153" s="59">
        <f t="shared" si="7"/>
        <v>187</v>
      </c>
      <c r="D153" s="142">
        <f>SUM(D154:D158)</f>
        <v>187</v>
      </c>
      <c r="E153" s="142">
        <f>SUM(E154:E158)</f>
        <v>0</v>
      </c>
      <c r="F153" s="142">
        <f>SUM(F154:F158)</f>
        <v>0</v>
      </c>
      <c r="G153" s="142">
        <f>SUM(G154:G158)</f>
        <v>0</v>
      </c>
      <c r="H153" s="59">
        <f t="shared" si="6"/>
        <v>187</v>
      </c>
      <c r="I153" s="142">
        <f>SUM(I154:I158)</f>
        <v>187</v>
      </c>
      <c r="J153" s="142">
        <f>SUM(J154:J158)</f>
        <v>0</v>
      </c>
      <c r="K153" s="142">
        <f>SUM(K154:K158)</f>
        <v>0</v>
      </c>
      <c r="L153" s="153">
        <f>SUM(L154:L158)</f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7"/>
        <v>0</v>
      </c>
      <c r="D154" s="66"/>
      <c r="E154" s="66"/>
      <c r="F154" s="66"/>
      <c r="G154" s="134"/>
      <c r="H154" s="64">
        <f t="shared" si="6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7"/>
        <v>0</v>
      </c>
      <c r="D155" s="66"/>
      <c r="E155" s="66"/>
      <c r="F155" s="66"/>
      <c r="G155" s="134"/>
      <c r="H155" s="64">
        <f t="shared" si="6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7"/>
        <v>0</v>
      </c>
      <c r="D156" s="66"/>
      <c r="E156" s="66"/>
      <c r="F156" s="66"/>
      <c r="G156" s="134"/>
      <c r="H156" s="64">
        <f t="shared" si="6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7"/>
        <v>0</v>
      </c>
      <c r="D157" s="66"/>
      <c r="E157" s="66"/>
      <c r="F157" s="66"/>
      <c r="G157" s="134"/>
      <c r="H157" s="64">
        <f t="shared" si="6"/>
        <v>0</v>
      </c>
      <c r="I157" s="66"/>
      <c r="J157" s="66"/>
      <c r="K157" s="66"/>
      <c r="L157" s="134"/>
    </row>
    <row r="158" spans="1:12" ht="24" x14ac:dyDescent="0.25">
      <c r="A158" s="39">
        <v>2519</v>
      </c>
      <c r="B158" s="63" t="s">
        <v>168</v>
      </c>
      <c r="C158" s="64">
        <f t="shared" si="7"/>
        <v>187</v>
      </c>
      <c r="D158" s="66">
        <v>187</v>
      </c>
      <c r="E158" s="66"/>
      <c r="F158" s="66"/>
      <c r="G158" s="134"/>
      <c r="H158" s="64">
        <f t="shared" si="6"/>
        <v>187</v>
      </c>
      <c r="I158" s="66">
        <v>187</v>
      </c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7"/>
        <v>0</v>
      </c>
      <c r="D159" s="66"/>
      <c r="E159" s="66"/>
      <c r="F159" s="66"/>
      <c r="G159" s="134"/>
      <c r="H159" s="64">
        <f t="shared" si="6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7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6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7"/>
        <v>0</v>
      </c>
      <c r="D161" s="56">
        <f>SUM(D162,D166)</f>
        <v>0</v>
      </c>
      <c r="E161" s="56">
        <f>SUM(E162,E166)</f>
        <v>0</v>
      </c>
      <c r="F161" s="56">
        <f>SUM(F162,F166)</f>
        <v>0</v>
      </c>
      <c r="G161" s="56">
        <f>SUM(G162,G166)</f>
        <v>0</v>
      </c>
      <c r="H161" s="51">
        <f t="shared" si="6"/>
        <v>0</v>
      </c>
      <c r="I161" s="56">
        <f>SUM(I162,I166)</f>
        <v>0</v>
      </c>
      <c r="J161" s="56">
        <f>SUM(J162,J166)</f>
        <v>0</v>
      </c>
      <c r="K161" s="56">
        <f>SUM(K162,K166)</f>
        <v>0</v>
      </c>
      <c r="L161" s="129">
        <f>SUM(L162,L166)</f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7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6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 t="shared" si="7"/>
        <v>0</v>
      </c>
      <c r="D163" s="66"/>
      <c r="E163" s="66"/>
      <c r="F163" s="66"/>
      <c r="G163" s="134"/>
      <c r="H163" s="64">
        <f t="shared" si="6"/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 t="shared" si="7"/>
        <v>0</v>
      </c>
      <c r="D164" s="66"/>
      <c r="E164" s="66"/>
      <c r="F164" s="66"/>
      <c r="G164" s="134"/>
      <c r="H164" s="64">
        <f t="shared" si="6"/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 t="shared" si="7"/>
        <v>0</v>
      </c>
      <c r="D165" s="66"/>
      <c r="E165" s="66"/>
      <c r="F165" s="66"/>
      <c r="G165" s="134"/>
      <c r="H165" s="64">
        <f t="shared" si="6"/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si="7"/>
        <v>0</v>
      </c>
      <c r="D166" s="142">
        <f>SUM(D167:D170)</f>
        <v>0</v>
      </c>
      <c r="E166" s="142">
        <f>SUM(E167:E170)</f>
        <v>0</v>
      </c>
      <c r="F166" s="142">
        <f>SUM(F167:F170)</f>
        <v>0</v>
      </c>
      <c r="G166" s="142">
        <f>SUM(G167:G170)</f>
        <v>0</v>
      </c>
      <c r="H166" s="156">
        <f t="shared" si="6"/>
        <v>0</v>
      </c>
      <c r="I166" s="142">
        <f>SUM(I167:I170)</f>
        <v>0</v>
      </c>
      <c r="J166" s="142">
        <f>SUM(J167:J170)</f>
        <v>0</v>
      </c>
      <c r="K166" s="142">
        <f>SUM(K167:K170)</f>
        <v>0</v>
      </c>
      <c r="L166" s="157">
        <f>SUM(L167:L170)</f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7"/>
        <v>0</v>
      </c>
      <c r="D167" s="66"/>
      <c r="E167" s="66"/>
      <c r="F167" s="66"/>
      <c r="G167" s="158"/>
      <c r="H167" s="64">
        <f t="shared" si="6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7"/>
        <v>0</v>
      </c>
      <c r="D168" s="66"/>
      <c r="E168" s="66"/>
      <c r="F168" s="66"/>
      <c r="G168" s="158"/>
      <c r="H168" s="64">
        <f t="shared" si="6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7"/>
        <v>0</v>
      </c>
      <c r="D169" s="66"/>
      <c r="E169" s="66"/>
      <c r="F169" s="66"/>
      <c r="G169" s="158"/>
      <c r="H169" s="64">
        <f t="shared" si="6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7"/>
        <v>0</v>
      </c>
      <c r="D170" s="160"/>
      <c r="E170" s="160"/>
      <c r="F170" s="160"/>
      <c r="G170" s="161"/>
      <c r="H170" s="156">
        <f t="shared" si="6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7"/>
        <v>0</v>
      </c>
      <c r="D171" s="165">
        <f>SUM(D172:D173)</f>
        <v>0</v>
      </c>
      <c r="E171" s="165">
        <f>SUM(E172:E173)</f>
        <v>0</v>
      </c>
      <c r="F171" s="165">
        <f>SUM(F172:F173)</f>
        <v>0</v>
      </c>
      <c r="G171" s="165">
        <f>SUM(G172:G173)</f>
        <v>0</v>
      </c>
      <c r="H171" s="164">
        <f t="shared" si="6"/>
        <v>0</v>
      </c>
      <c r="I171" s="165">
        <f>SUM(I172:I173)</f>
        <v>0</v>
      </c>
      <c r="J171" s="165">
        <f>SUM(J172:J173)</f>
        <v>0</v>
      </c>
      <c r="K171" s="165">
        <f>SUM(K172:K173)</f>
        <v>0</v>
      </c>
      <c r="L171" s="129">
        <f>SUM(L172:L173)</f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7"/>
        <v>0</v>
      </c>
      <c r="D172" s="138"/>
      <c r="E172" s="138"/>
      <c r="F172" s="138"/>
      <c r="G172" s="139"/>
      <c r="H172" s="166">
        <f t="shared" si="6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7"/>
        <v>0</v>
      </c>
      <c r="D173" s="61"/>
      <c r="E173" s="61"/>
      <c r="F173" s="61"/>
      <c r="G173" s="133"/>
      <c r="H173" s="59">
        <f t="shared" si="6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7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6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6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9">SUM(D176:G176)</f>
        <v>0</v>
      </c>
      <c r="D176" s="61"/>
      <c r="E176" s="61"/>
      <c r="F176" s="61"/>
      <c r="G176" s="133"/>
      <c r="H176" s="59">
        <f t="shared" ref="H176:H244" si="10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9"/>
        <v>0</v>
      </c>
      <c r="D177" s="66"/>
      <c r="E177" s="66"/>
      <c r="F177" s="66"/>
      <c r="G177" s="134"/>
      <c r="H177" s="64">
        <f t="shared" si="10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9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10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10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9"/>
        <v>0</v>
      </c>
      <c r="D180" s="66"/>
      <c r="E180" s="66"/>
      <c r="F180" s="66"/>
      <c r="G180" s="134"/>
      <c r="H180" s="64">
        <f t="shared" si="10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9"/>
        <v>10358</v>
      </c>
      <c r="D181" s="121">
        <f>SUM(D182,D211,D252,D265)</f>
        <v>10358</v>
      </c>
      <c r="E181" s="121">
        <f t="shared" ref="E181:G181" si="11">SUM(E182,E211,E252,E265)</f>
        <v>0</v>
      </c>
      <c r="F181" s="121">
        <f t="shared" si="11"/>
        <v>0</v>
      </c>
      <c r="G181" s="121">
        <f t="shared" si="11"/>
        <v>0</v>
      </c>
      <c r="H181" s="120">
        <f>SUM(I181:L181)</f>
        <v>25104</v>
      </c>
      <c r="I181" s="121">
        <f t="shared" ref="I181:L181" si="12">SUM(I182,I211,I252,I265)</f>
        <v>20104</v>
      </c>
      <c r="J181" s="121">
        <f t="shared" si="12"/>
        <v>5000</v>
      </c>
      <c r="K181" s="121">
        <f t="shared" si="12"/>
        <v>0</v>
      </c>
      <c r="L181" s="170">
        <f t="shared" si="12"/>
        <v>0</v>
      </c>
    </row>
    <row r="182" spans="1:12" x14ac:dyDescent="0.25">
      <c r="A182" s="123">
        <v>5000</v>
      </c>
      <c r="B182" s="123" t="s">
        <v>192</v>
      </c>
      <c r="C182" s="124">
        <f t="shared" si="9"/>
        <v>10358</v>
      </c>
      <c r="D182" s="125">
        <f>D183+D187</f>
        <v>10358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10"/>
        <v>25104</v>
      </c>
      <c r="I182" s="125">
        <f>I183+I187</f>
        <v>20104</v>
      </c>
      <c r="J182" s="125">
        <f>J183+J187</f>
        <v>5000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9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10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9"/>
        <v>0</v>
      </c>
      <c r="D184" s="61"/>
      <c r="E184" s="61"/>
      <c r="F184" s="61"/>
      <c r="G184" s="133"/>
      <c r="H184" s="59">
        <f t="shared" si="10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9"/>
        <v>0</v>
      </c>
      <c r="D186" s="66"/>
      <c r="E186" s="66"/>
      <c r="F186" s="66"/>
      <c r="G186" s="134"/>
      <c r="H186" s="64">
        <f t="shared" si="10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9"/>
        <v>10358</v>
      </c>
      <c r="D187" s="56">
        <f>D188+D198+D199+D206+D207+D208+D210</f>
        <v>10358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10"/>
        <v>25104</v>
      </c>
      <c r="I187" s="56">
        <f>I188+I198+I199+I206+I207+I208+I210</f>
        <v>20104</v>
      </c>
      <c r="J187" s="56">
        <f>J188+J198+J199+J206+J207+J208+J210</f>
        <v>5000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9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10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9"/>
        <v>0</v>
      </c>
      <c r="D189" s="61"/>
      <c r="E189" s="61"/>
      <c r="F189" s="61"/>
      <c r="G189" s="133"/>
      <c r="H189" s="59">
        <f t="shared" si="10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9"/>
        <v>0</v>
      </c>
      <c r="D190" s="66"/>
      <c r="E190" s="66"/>
      <c r="F190" s="66"/>
      <c r="G190" s="134"/>
      <c r="H190" s="64">
        <f t="shared" si="10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9"/>
        <v>0</v>
      </c>
      <c r="D191" s="66"/>
      <c r="E191" s="66"/>
      <c r="F191" s="66"/>
      <c r="G191" s="134"/>
      <c r="H191" s="64">
        <f t="shared" si="10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9"/>
        <v>0</v>
      </c>
      <c r="D192" s="66"/>
      <c r="E192" s="66"/>
      <c r="F192" s="66"/>
      <c r="G192" s="134"/>
      <c r="H192" s="64">
        <f t="shared" si="10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9"/>
        <v>0</v>
      </c>
      <c r="D194" s="66"/>
      <c r="E194" s="66"/>
      <c r="F194" s="66"/>
      <c r="G194" s="134"/>
      <c r="H194" s="64">
        <f t="shared" si="10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9"/>
        <v>0</v>
      </c>
      <c r="D195" s="66"/>
      <c r="E195" s="66"/>
      <c r="F195" s="66"/>
      <c r="G195" s="134"/>
      <c r="H195" s="64">
        <f t="shared" si="10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9"/>
        <v>0</v>
      </c>
      <c r="D196" s="66"/>
      <c r="E196" s="66"/>
      <c r="F196" s="66"/>
      <c r="G196" s="134"/>
      <c r="H196" s="64">
        <f t="shared" si="10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9"/>
        <v>0</v>
      </c>
      <c r="D197" s="66"/>
      <c r="E197" s="66"/>
      <c r="F197" s="66"/>
      <c r="G197" s="134"/>
      <c r="H197" s="64">
        <f t="shared" si="10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9"/>
        <v>0</v>
      </c>
      <c r="D198" s="66"/>
      <c r="E198" s="66"/>
      <c r="F198" s="66"/>
      <c r="G198" s="134"/>
      <c r="H198" s="64">
        <f t="shared" si="10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9"/>
        <v>10358</v>
      </c>
      <c r="D199" s="136">
        <f>SUM(D200:D205)</f>
        <v>10358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10"/>
        <v>25104</v>
      </c>
      <c r="I199" s="136">
        <f>SUM(I200:I205)</f>
        <v>20104</v>
      </c>
      <c r="J199" s="136">
        <f>SUM(J200:J205)</f>
        <v>5000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9"/>
        <v>0</v>
      </c>
      <c r="D200" s="66"/>
      <c r="E200" s="66"/>
      <c r="F200" s="66"/>
      <c r="G200" s="134"/>
      <c r="H200" s="64">
        <f t="shared" si="10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9"/>
        <v>4714</v>
      </c>
      <c r="D201" s="66">
        <v>4714</v>
      </c>
      <c r="E201" s="66"/>
      <c r="F201" s="66"/>
      <c r="G201" s="134"/>
      <c r="H201" s="64">
        <f t="shared" si="10"/>
        <v>9714</v>
      </c>
      <c r="I201" s="66">
        <v>4714</v>
      </c>
      <c r="J201" s="66">
        <v>5000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9"/>
        <v>0</v>
      </c>
      <c r="D202" s="66"/>
      <c r="E202" s="66"/>
      <c r="F202" s="66"/>
      <c r="G202" s="134"/>
      <c r="H202" s="64">
        <f t="shared" si="10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9"/>
        <v>0</v>
      </c>
      <c r="D203" s="66"/>
      <c r="E203" s="66"/>
      <c r="F203" s="66"/>
      <c r="G203" s="134"/>
      <c r="H203" s="64">
        <f t="shared" si="10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9"/>
        <v>3994</v>
      </c>
      <c r="D204" s="66">
        <v>3994</v>
      </c>
      <c r="E204" s="66"/>
      <c r="F204" s="66"/>
      <c r="G204" s="134"/>
      <c r="H204" s="64">
        <f t="shared" si="10"/>
        <v>13740</v>
      </c>
      <c r="I204" s="66">
        <v>13740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9"/>
        <v>1650</v>
      </c>
      <c r="D205" s="66">
        <v>1650</v>
      </c>
      <c r="E205" s="66"/>
      <c r="F205" s="66"/>
      <c r="G205" s="134"/>
      <c r="H205" s="64">
        <f t="shared" si="10"/>
        <v>1650</v>
      </c>
      <c r="I205" s="66">
        <v>1650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9"/>
        <v>0</v>
      </c>
      <c r="D206" s="66"/>
      <c r="E206" s="66"/>
      <c r="F206" s="66"/>
      <c r="G206" s="134"/>
      <c r="H206" s="64">
        <f t="shared" si="10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9"/>
        <v>0</v>
      </c>
      <c r="D207" s="66"/>
      <c r="E207" s="66"/>
      <c r="F207" s="66"/>
      <c r="G207" s="134"/>
      <c r="H207" s="64">
        <f t="shared" si="10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9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10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9"/>
        <v>0</v>
      </c>
      <c r="D209" s="66"/>
      <c r="E209" s="66"/>
      <c r="F209" s="66"/>
      <c r="G209" s="134"/>
      <c r="H209" s="64">
        <f t="shared" si="10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9"/>
        <v>0</v>
      </c>
      <c r="D210" s="138"/>
      <c r="E210" s="138"/>
      <c r="F210" s="138"/>
      <c r="G210" s="139"/>
      <c r="H210" s="103">
        <f t="shared" si="10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9"/>
        <v>0</v>
      </c>
      <c r="D211" s="125">
        <f>D212+D232+D240+D250</f>
        <v>0</v>
      </c>
      <c r="E211" s="125">
        <f t="shared" ref="E211:G211" si="13">E212+E232+E240+E250</f>
        <v>0</v>
      </c>
      <c r="F211" s="125">
        <f t="shared" si="13"/>
        <v>0</v>
      </c>
      <c r="G211" s="126">
        <f t="shared" si="13"/>
        <v>0</v>
      </c>
      <c r="H211" s="124">
        <f t="shared" si="10"/>
        <v>0</v>
      </c>
      <c r="I211" s="125">
        <f t="shared" ref="I211:L211" si="14">I212+I232+I240+I250</f>
        <v>0</v>
      </c>
      <c r="J211" s="125">
        <f t="shared" si="14"/>
        <v>0</v>
      </c>
      <c r="K211" s="125">
        <f t="shared" si="14"/>
        <v>0</v>
      </c>
      <c r="L211" s="126">
        <f t="shared" si="14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10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9"/>
        <v>0</v>
      </c>
      <c r="D213" s="61"/>
      <c r="E213" s="61"/>
      <c r="F213" s="61"/>
      <c r="G213" s="177"/>
      <c r="H213" s="178">
        <f t="shared" si="10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9"/>
        <v>0</v>
      </c>
      <c r="D214" s="136">
        <f>SUM(D215)</f>
        <v>0</v>
      </c>
      <c r="E214" s="136">
        <f t="shared" ref="E214:L214" si="15">SUM(E215)</f>
        <v>0</v>
      </c>
      <c r="F214" s="136">
        <f t="shared" si="15"/>
        <v>0</v>
      </c>
      <c r="G214" s="137">
        <f t="shared" si="15"/>
        <v>0</v>
      </c>
      <c r="H214" s="179">
        <f t="shared" si="10"/>
        <v>0</v>
      </c>
      <c r="I214" s="136">
        <f t="shared" si="15"/>
        <v>0</v>
      </c>
      <c r="J214" s="136">
        <f t="shared" si="15"/>
        <v>0</v>
      </c>
      <c r="K214" s="136">
        <f t="shared" si="15"/>
        <v>0</v>
      </c>
      <c r="L214" s="137">
        <f t="shared" si="15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9"/>
        <v>0</v>
      </c>
      <c r="D215" s="61"/>
      <c r="E215" s="61"/>
      <c r="F215" s="61"/>
      <c r="G215" s="133"/>
      <c r="H215" s="179">
        <f t="shared" si="10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10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10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10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10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9"/>
        <v>0</v>
      </c>
      <c r="D221" s="66"/>
      <c r="E221" s="66"/>
      <c r="F221" s="66"/>
      <c r="G221" s="134"/>
      <c r="H221" s="179">
        <f t="shared" si="10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9"/>
        <v>0</v>
      </c>
      <c r="D222" s="66"/>
      <c r="E222" s="66"/>
      <c r="F222" s="66"/>
      <c r="G222" s="134"/>
      <c r="H222" s="179">
        <f t="shared" si="10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9"/>
        <v>0</v>
      </c>
      <c r="D223" s="66"/>
      <c r="E223" s="66"/>
      <c r="F223" s="66"/>
      <c r="G223" s="134"/>
      <c r="H223" s="179">
        <f t="shared" si="10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9"/>
        <v>0</v>
      </c>
      <c r="D224" s="66"/>
      <c r="E224" s="66"/>
      <c r="F224" s="66"/>
      <c r="G224" s="134"/>
      <c r="H224" s="179">
        <f t="shared" si="10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9"/>
        <v>0</v>
      </c>
      <c r="D225" s="66"/>
      <c r="E225" s="66"/>
      <c r="F225" s="66"/>
      <c r="G225" s="134"/>
      <c r="H225" s="179">
        <f t="shared" si="10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9"/>
        <v>0</v>
      </c>
      <c r="D226" s="66"/>
      <c r="E226" s="66"/>
      <c r="F226" s="66"/>
      <c r="G226" s="134"/>
      <c r="H226" s="179">
        <f t="shared" si="10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9"/>
        <v>0</v>
      </c>
      <c r="D227" s="142">
        <f>SUM(D228:D231)</f>
        <v>0</v>
      </c>
      <c r="E227" s="142">
        <f>SUM(E228:E231)</f>
        <v>0</v>
      </c>
      <c r="F227" s="142">
        <f>SUM(F228:F231)</f>
        <v>0</v>
      </c>
      <c r="G227" s="157">
        <f>SUM(G228:G231)</f>
        <v>0</v>
      </c>
      <c r="H227" s="180">
        <f t="shared" si="10"/>
        <v>0</v>
      </c>
      <c r="I227" s="142">
        <f>SUM(I228:I231)</f>
        <v>0</v>
      </c>
      <c r="J227" s="142">
        <f>SUM(J228:J231)</f>
        <v>0</v>
      </c>
      <c r="K227" s="142">
        <f>SUM(K228:K231)</f>
        <v>0</v>
      </c>
      <c r="L227" s="157">
        <f>SUM(L228:L231)</f>
        <v>0</v>
      </c>
    </row>
    <row r="228" spans="1:12" hidden="1" x14ac:dyDescent="0.25">
      <c r="A228" s="39">
        <v>6291</v>
      </c>
      <c r="B228" s="63" t="s">
        <v>238</v>
      </c>
      <c r="C228" s="172">
        <f t="shared" si="9"/>
        <v>0</v>
      </c>
      <c r="D228" s="66"/>
      <c r="E228" s="66"/>
      <c r="F228" s="66"/>
      <c r="G228" s="148"/>
      <c r="H228" s="172">
        <f t="shared" si="10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9"/>
        <v>0</v>
      </c>
      <c r="D229" s="66"/>
      <c r="E229" s="66"/>
      <c r="F229" s="66"/>
      <c r="G229" s="148"/>
      <c r="H229" s="172">
        <f t="shared" si="10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9"/>
        <v>0</v>
      </c>
      <c r="D230" s="66"/>
      <c r="E230" s="66"/>
      <c r="F230" s="66"/>
      <c r="G230" s="148"/>
      <c r="H230" s="172">
        <f t="shared" si="10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9"/>
        <v>0</v>
      </c>
      <c r="D231" s="66"/>
      <c r="E231" s="66"/>
      <c r="F231" s="66"/>
      <c r="G231" s="148"/>
      <c r="H231" s="172">
        <f t="shared" si="10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9"/>
        <v>0</v>
      </c>
      <c r="D232" s="56">
        <f>SUM(D233,D238,D239)</f>
        <v>0</v>
      </c>
      <c r="E232" s="56">
        <f>SUM(E233,E238,E239)</f>
        <v>0</v>
      </c>
      <c r="F232" s="56">
        <f>SUM(F233,F238,F239)</f>
        <v>0</v>
      </c>
      <c r="G232" s="56">
        <f>SUM(G233,G238,G239)</f>
        <v>0</v>
      </c>
      <c r="H232" s="51">
        <f t="shared" si="10"/>
        <v>0</v>
      </c>
      <c r="I232" s="56">
        <f>SUM(I233,I238,I239)</f>
        <v>0</v>
      </c>
      <c r="J232" s="56">
        <f>SUM(J233,J238,J239)</f>
        <v>0</v>
      </c>
      <c r="K232" s="56">
        <f>SUM(K233,K238,K239)</f>
        <v>0</v>
      </c>
      <c r="L232" s="144">
        <f>SUM(L233,L238,L239)</f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9"/>
        <v>0</v>
      </c>
      <c r="D233" s="142">
        <f>SUM(D234:D237)</f>
        <v>0</v>
      </c>
      <c r="E233" s="142">
        <f>SUM(E234:E237)</f>
        <v>0</v>
      </c>
      <c r="F233" s="142">
        <f>SUM(F234:F237)</f>
        <v>0</v>
      </c>
      <c r="G233" s="181">
        <f>SUM(G234:G237)</f>
        <v>0</v>
      </c>
      <c r="H233" s="180">
        <f t="shared" si="10"/>
        <v>0</v>
      </c>
      <c r="I233" s="142">
        <f>SUM(I234:I237)</f>
        <v>0</v>
      </c>
      <c r="J233" s="142">
        <f>SUM(J234:J237)</f>
        <v>0</v>
      </c>
      <c r="K233" s="142">
        <f>SUM(K234:K237)</f>
        <v>0</v>
      </c>
      <c r="L233" s="182">
        <f>SUM(L234:L237)</f>
        <v>0</v>
      </c>
    </row>
    <row r="234" spans="1:12" hidden="1" x14ac:dyDescent="0.25">
      <c r="A234" s="39">
        <v>6322</v>
      </c>
      <c r="B234" s="63" t="s">
        <v>244</v>
      </c>
      <c r="C234" s="172">
        <f t="shared" si="9"/>
        <v>0</v>
      </c>
      <c r="D234" s="66"/>
      <c r="E234" s="66"/>
      <c r="F234" s="66"/>
      <c r="G234" s="148"/>
      <c r="H234" s="172">
        <f t="shared" si="10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9"/>
        <v>0</v>
      </c>
      <c r="D235" s="66"/>
      <c r="E235" s="66"/>
      <c r="F235" s="66"/>
      <c r="G235" s="148"/>
      <c r="H235" s="172">
        <f t="shared" si="10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9"/>
        <v>0</v>
      </c>
      <c r="D236" s="66"/>
      <c r="E236" s="66"/>
      <c r="F236" s="66"/>
      <c r="G236" s="148"/>
      <c r="H236" s="172">
        <f t="shared" si="10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9"/>
        <v>0</v>
      </c>
      <c r="D237" s="61"/>
      <c r="E237" s="61"/>
      <c r="F237" s="61"/>
      <c r="G237" s="183"/>
      <c r="H237" s="176">
        <f t="shared" si="10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9"/>
        <v>0</v>
      </c>
      <c r="D239" s="66"/>
      <c r="E239" s="66"/>
      <c r="F239" s="66"/>
      <c r="G239" s="134"/>
      <c r="H239" s="179">
        <f t="shared" si="10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>SUM(E241,E245)</f>
        <v>0</v>
      </c>
      <c r="F240" s="56">
        <f>SUM(F241,F245)</f>
        <v>0</v>
      </c>
      <c r="G240" s="56">
        <f>SUM(G241,G245)</f>
        <v>0</v>
      </c>
      <c r="H240" s="51">
        <f>SUM(I240:L240)</f>
        <v>0</v>
      </c>
      <c r="I240" s="56">
        <f>SUM(I241,I245)</f>
        <v>0</v>
      </c>
      <c r="J240" s="56">
        <f>SUM(J241,J245)</f>
        <v>0</v>
      </c>
      <c r="K240" s="56">
        <f>SUM(K241,K245)</f>
        <v>0</v>
      </c>
      <c r="L240" s="144">
        <f>SUM(L241,L245)</f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9"/>
        <v>0</v>
      </c>
      <c r="D241" s="142">
        <f>SUM(D242:D244)</f>
        <v>0</v>
      </c>
      <c r="E241" s="142">
        <f>SUM(E242:E244)</f>
        <v>0</v>
      </c>
      <c r="F241" s="142">
        <f>SUM(F242:F244)</f>
        <v>0</v>
      </c>
      <c r="G241" s="153">
        <f>SUM(G242:G244)</f>
        <v>0</v>
      </c>
      <c r="H241" s="176">
        <f t="shared" si="10"/>
        <v>0</v>
      </c>
      <c r="I241" s="142">
        <f>SUM(I242:I244)</f>
        <v>0</v>
      </c>
      <c r="J241" s="142">
        <f>SUM(J242:J244)</f>
        <v>0</v>
      </c>
      <c r="K241" s="142">
        <f>SUM(K242:K244)</f>
        <v>0</v>
      </c>
      <c r="L241" s="153">
        <f>SUM(L242:L244)</f>
        <v>0</v>
      </c>
    </row>
    <row r="242" spans="1:13" hidden="1" x14ac:dyDescent="0.25">
      <c r="A242" s="39">
        <v>6411</v>
      </c>
      <c r="B242" s="146" t="s">
        <v>252</v>
      </c>
      <c r="C242" s="172">
        <f t="shared" si="9"/>
        <v>0</v>
      </c>
      <c r="D242" s="66"/>
      <c r="E242" s="66"/>
      <c r="F242" s="66"/>
      <c r="G242" s="134"/>
      <c r="H242" s="179">
        <f t="shared" si="10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9"/>
        <v>0</v>
      </c>
      <c r="D243" s="66"/>
      <c r="E243" s="66"/>
      <c r="F243" s="66"/>
      <c r="G243" s="134"/>
      <c r="H243" s="179">
        <f t="shared" si="10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9"/>
        <v>0</v>
      </c>
      <c r="D244" s="66"/>
      <c r="E244" s="66"/>
      <c r="F244" s="66"/>
      <c r="G244" s="134"/>
      <c r="H244" s="179">
        <f t="shared" si="10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9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16">SUM(D246:G246)</f>
        <v>0</v>
      </c>
      <c r="D246" s="66"/>
      <c r="E246" s="66"/>
      <c r="F246" s="66"/>
      <c r="G246" s="134"/>
      <c r="H246" s="179">
        <f t="shared" ref="H246:H271" si="17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16"/>
        <v>0</v>
      </c>
      <c r="D247" s="66"/>
      <c r="E247" s="66"/>
      <c r="F247" s="66"/>
      <c r="G247" s="134"/>
      <c r="H247" s="179">
        <f t="shared" si="17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18">SUM(D250:G250)</f>
        <v>0</v>
      </c>
      <c r="D250" s="66">
        <f>SUM(D251)</f>
        <v>0</v>
      </c>
      <c r="E250" s="66">
        <f t="shared" ref="E250:G250" si="19">SUM(E251)</f>
        <v>0</v>
      </c>
      <c r="F250" s="66">
        <f t="shared" si="19"/>
        <v>0</v>
      </c>
      <c r="G250" s="148">
        <f t="shared" si="19"/>
        <v>0</v>
      </c>
      <c r="H250" s="188">
        <f t="shared" ref="H250:H251" si="20">SUM(I250:L250)</f>
        <v>0</v>
      </c>
      <c r="I250" s="66">
        <f t="shared" ref="I250:L250" si="21">SUM(I251)</f>
        <v>0</v>
      </c>
      <c r="J250" s="66">
        <f t="shared" si="21"/>
        <v>0</v>
      </c>
      <c r="K250" s="66">
        <f t="shared" si="21"/>
        <v>0</v>
      </c>
      <c r="L250" s="134">
        <f t="shared" si="21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18"/>
        <v>0</v>
      </c>
      <c r="D251" s="66"/>
      <c r="E251" s="66"/>
      <c r="F251" s="66"/>
      <c r="G251" s="148"/>
      <c r="H251" s="188">
        <f t="shared" si="20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17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16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17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16"/>
        <v>0</v>
      </c>
      <c r="D254" s="61"/>
      <c r="E254" s="61"/>
      <c r="F254" s="61"/>
      <c r="G254" s="133"/>
      <c r="H254" s="59">
        <f t="shared" si="17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16"/>
        <v>0</v>
      </c>
      <c r="D256" s="66"/>
      <c r="E256" s="66"/>
      <c r="F256" s="66"/>
      <c r="G256" s="134"/>
      <c r="H256" s="64">
        <f t="shared" si="17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16"/>
        <v>0</v>
      </c>
      <c r="D257" s="136">
        <f>SUM(D258:D260)</f>
        <v>0</v>
      </c>
      <c r="E257" s="136">
        <f>SUM(E258:E260)</f>
        <v>0</v>
      </c>
      <c r="F257" s="136">
        <f>SUM(F258:F260)</f>
        <v>0</v>
      </c>
      <c r="G257" s="137">
        <f>SUM(G258:G260)</f>
        <v>0</v>
      </c>
      <c r="H257" s="64">
        <f t="shared" si="17"/>
        <v>0</v>
      </c>
      <c r="I257" s="136">
        <f>SUM(I258:I260)</f>
        <v>0</v>
      </c>
      <c r="J257" s="136">
        <f>SUM(J258:J260)</f>
        <v>0</v>
      </c>
      <c r="K257" s="136">
        <f>SUM(K258:K260)</f>
        <v>0</v>
      </c>
      <c r="L257" s="137">
        <f>SUM(L258:L260)</f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16"/>
        <v>0</v>
      </c>
      <c r="D258" s="66"/>
      <c r="E258" s="66"/>
      <c r="F258" s="66"/>
      <c r="G258" s="134"/>
      <c r="H258" s="64">
        <f t="shared" si="17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16"/>
        <v>0</v>
      </c>
      <c r="D259" s="66"/>
      <c r="E259" s="66"/>
      <c r="F259" s="66"/>
      <c r="G259" s="134"/>
      <c r="H259" s="64">
        <f t="shared" si="17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16"/>
        <v>0</v>
      </c>
      <c r="D260" s="66"/>
      <c r="E260" s="66"/>
      <c r="F260" s="66"/>
      <c r="G260" s="134"/>
      <c r="H260" s="64">
        <f t="shared" si="17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16"/>
        <v>0</v>
      </c>
      <c r="D261" s="66"/>
      <c r="E261" s="66"/>
      <c r="F261" s="66"/>
      <c r="G261" s="134"/>
      <c r="H261" s="64">
        <f t="shared" si="17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16"/>
        <v>0</v>
      </c>
      <c r="D262" s="66"/>
      <c r="E262" s="66"/>
      <c r="F262" s="66"/>
      <c r="G262" s="134"/>
      <c r="H262" s="64">
        <f t="shared" si="17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16"/>
        <v>0</v>
      </c>
      <c r="D263" s="149">
        <f>D264</f>
        <v>0</v>
      </c>
      <c r="E263" s="149">
        <f>E264</f>
        <v>0</v>
      </c>
      <c r="F263" s="149">
        <f>F264</f>
        <v>0</v>
      </c>
      <c r="G263" s="150">
        <f>G264</f>
        <v>0</v>
      </c>
      <c r="H263" s="76">
        <f t="shared" si="17"/>
        <v>0</v>
      </c>
      <c r="I263" s="149">
        <f>I264</f>
        <v>0</v>
      </c>
      <c r="J263" s="149">
        <f>J264</f>
        <v>0</v>
      </c>
      <c r="K263" s="149">
        <f>K264</f>
        <v>0</v>
      </c>
      <c r="L263" s="150">
        <f>L264</f>
        <v>0</v>
      </c>
    </row>
    <row r="264" spans="1:12" hidden="1" x14ac:dyDescent="0.25">
      <c r="A264" s="130">
        <v>7720</v>
      </c>
      <c r="B264" s="58" t="s">
        <v>273</v>
      </c>
      <c r="C264" s="70">
        <f t="shared" si="16"/>
        <v>0</v>
      </c>
      <c r="D264" s="72"/>
      <c r="E264" s="72"/>
      <c r="F264" s="72"/>
      <c r="G264" s="194"/>
      <c r="H264" s="70">
        <f t="shared" si="17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16"/>
        <v>0</v>
      </c>
      <c r="D265" s="198">
        <f>D266</f>
        <v>0</v>
      </c>
      <c r="E265" s="198">
        <f t="shared" ref="E265:G266" si="22">E266</f>
        <v>0</v>
      </c>
      <c r="F265" s="198">
        <f t="shared" si="22"/>
        <v>0</v>
      </c>
      <c r="G265" s="199">
        <f t="shared" si="22"/>
        <v>0</v>
      </c>
      <c r="H265" s="200">
        <f t="shared" si="17"/>
        <v>0</v>
      </c>
      <c r="I265" s="198">
        <f t="shared" ref="I265:L266" si="23">I266</f>
        <v>0</v>
      </c>
      <c r="J265" s="198">
        <f>J266</f>
        <v>0</v>
      </c>
      <c r="K265" s="198">
        <f t="shared" si="23"/>
        <v>0</v>
      </c>
      <c r="L265" s="199">
        <f t="shared" si="2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16"/>
        <v>0</v>
      </c>
      <c r="D266" s="131">
        <f>D267</f>
        <v>0</v>
      </c>
      <c r="E266" s="131">
        <f t="shared" si="22"/>
        <v>0</v>
      </c>
      <c r="F266" s="131">
        <f t="shared" si="22"/>
        <v>0</v>
      </c>
      <c r="G266" s="132">
        <f t="shared" si="22"/>
        <v>0</v>
      </c>
      <c r="H266" s="103">
        <f t="shared" si="17"/>
        <v>0</v>
      </c>
      <c r="I266" s="131">
        <f t="shared" si="23"/>
        <v>0</v>
      </c>
      <c r="J266" s="131">
        <f t="shared" si="23"/>
        <v>0</v>
      </c>
      <c r="K266" s="131">
        <f t="shared" si="23"/>
        <v>0</v>
      </c>
      <c r="L266" s="132">
        <f t="shared" si="2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16"/>
        <v>0</v>
      </c>
      <c r="D267" s="131">
        <f>SUM(D268)</f>
        <v>0</v>
      </c>
      <c r="E267" s="131">
        <f t="shared" ref="E267:G267" si="24">SUM(E268)</f>
        <v>0</v>
      </c>
      <c r="F267" s="131">
        <f t="shared" si="24"/>
        <v>0</v>
      </c>
      <c r="G267" s="132">
        <f t="shared" si="24"/>
        <v>0</v>
      </c>
      <c r="H267" s="103">
        <f t="shared" si="17"/>
        <v>0</v>
      </c>
      <c r="I267" s="131">
        <f t="shared" ref="I267:L267" si="25">SUM(I268)</f>
        <v>0</v>
      </c>
      <c r="J267" s="131">
        <f t="shared" si="25"/>
        <v>0</v>
      </c>
      <c r="K267" s="131">
        <f t="shared" si="25"/>
        <v>0</v>
      </c>
      <c r="L267" s="132">
        <f t="shared" si="2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16"/>
        <v>0</v>
      </c>
      <c r="D268" s="138"/>
      <c r="E268" s="138"/>
      <c r="F268" s="138"/>
      <c r="G268" s="139"/>
      <c r="H268" s="103">
        <f t="shared" si="17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16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17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16"/>
        <v>0</v>
      </c>
      <c r="D270" s="66"/>
      <c r="E270" s="66"/>
      <c r="F270" s="66"/>
      <c r="G270" s="134"/>
      <c r="H270" s="64">
        <f t="shared" si="17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16"/>
        <v>0</v>
      </c>
      <c r="D271" s="61"/>
      <c r="E271" s="61"/>
      <c r="F271" s="61"/>
      <c r="G271" s="133"/>
      <c r="H271" s="59">
        <f t="shared" si="17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1214996</v>
      </c>
      <c r="D272" s="206">
        <f>SUM(D269,D252,D211,D182,D174,D160,D75,D53,)</f>
        <v>573530</v>
      </c>
      <c r="E272" s="206">
        <f t="shared" ref="E272:L272" si="26">SUM(E269,E252,E211,E182,E174,E160,E75,E53)</f>
        <v>620136</v>
      </c>
      <c r="F272" s="206">
        <f t="shared" si="26"/>
        <v>21330</v>
      </c>
      <c r="G272" s="207">
        <f t="shared" si="26"/>
        <v>0</v>
      </c>
      <c r="H272" s="208">
        <f t="shared" si="26"/>
        <v>1174751</v>
      </c>
      <c r="I272" s="206">
        <f t="shared" si="26"/>
        <v>516733</v>
      </c>
      <c r="J272" s="206">
        <f t="shared" si="26"/>
        <v>636688</v>
      </c>
      <c r="K272" s="206">
        <f t="shared" si="26"/>
        <v>21330</v>
      </c>
      <c r="L272" s="207">
        <f t="shared" si="2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27">SUM(C275,C276)-C283+C284</f>
        <v>0</v>
      </c>
      <c r="D274" s="213">
        <f t="shared" si="27"/>
        <v>0</v>
      </c>
      <c r="E274" s="213">
        <f t="shared" si="27"/>
        <v>0</v>
      </c>
      <c r="F274" s="213">
        <f t="shared" si="27"/>
        <v>0</v>
      </c>
      <c r="G274" s="214">
        <f t="shared" si="27"/>
        <v>0</v>
      </c>
      <c r="H274" s="215">
        <f t="shared" si="27"/>
        <v>0</v>
      </c>
      <c r="I274" s="213">
        <f t="shared" si="27"/>
        <v>0</v>
      </c>
      <c r="J274" s="213">
        <f t="shared" si="27"/>
        <v>0</v>
      </c>
      <c r="K274" s="213">
        <f t="shared" si="27"/>
        <v>0</v>
      </c>
      <c r="L274" s="216">
        <f t="shared" si="2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28">C21-C269</f>
        <v>0</v>
      </c>
      <c r="D275" s="112">
        <f t="shared" si="28"/>
        <v>0</v>
      </c>
      <c r="E275" s="112">
        <f t="shared" si="28"/>
        <v>0</v>
      </c>
      <c r="F275" s="112">
        <f t="shared" si="28"/>
        <v>0</v>
      </c>
      <c r="G275" s="113">
        <f t="shared" si="28"/>
        <v>0</v>
      </c>
      <c r="H275" s="218">
        <f t="shared" si="28"/>
        <v>0</v>
      </c>
      <c r="I275" s="112">
        <f t="shared" si="28"/>
        <v>0</v>
      </c>
      <c r="J275" s="112">
        <f t="shared" si="28"/>
        <v>0</v>
      </c>
      <c r="K275" s="112">
        <f t="shared" si="28"/>
        <v>0</v>
      </c>
      <c r="L275" s="113">
        <f t="shared" si="2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29">SUM(C277,C279,C281)-SUM(C278,C280,C282)</f>
        <v>0</v>
      </c>
      <c r="D276" s="213">
        <f t="shared" si="29"/>
        <v>0</v>
      </c>
      <c r="E276" s="213">
        <f t="shared" si="29"/>
        <v>0</v>
      </c>
      <c r="F276" s="213">
        <f t="shared" si="29"/>
        <v>0</v>
      </c>
      <c r="G276" s="216">
        <f t="shared" si="29"/>
        <v>0</v>
      </c>
      <c r="H276" s="215">
        <f t="shared" si="29"/>
        <v>0</v>
      </c>
      <c r="I276" s="213">
        <f t="shared" si="29"/>
        <v>0</v>
      </c>
      <c r="J276" s="213">
        <f t="shared" si="29"/>
        <v>0</v>
      </c>
      <c r="K276" s="213">
        <f t="shared" si="29"/>
        <v>0</v>
      </c>
      <c r="L276" s="216">
        <f t="shared" si="2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30">SUM(D277:G277)</f>
        <v>0</v>
      </c>
      <c r="D277" s="72"/>
      <c r="E277" s="72"/>
      <c r="F277" s="72"/>
      <c r="G277" s="194"/>
      <c r="H277" s="70">
        <f t="shared" ref="H277:H282" si="3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30"/>
        <v>0</v>
      </c>
      <c r="D278" s="66"/>
      <c r="E278" s="66"/>
      <c r="F278" s="66"/>
      <c r="G278" s="134"/>
      <c r="H278" s="64">
        <f t="shared" si="3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30"/>
        <v>0</v>
      </c>
      <c r="D279" s="66"/>
      <c r="E279" s="66"/>
      <c r="F279" s="66"/>
      <c r="G279" s="134"/>
      <c r="H279" s="64">
        <f t="shared" si="3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30"/>
        <v>0</v>
      </c>
      <c r="D280" s="66"/>
      <c r="E280" s="66"/>
      <c r="F280" s="66"/>
      <c r="G280" s="134"/>
      <c r="H280" s="64">
        <f t="shared" si="3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30"/>
        <v>0</v>
      </c>
      <c r="D281" s="66"/>
      <c r="E281" s="66"/>
      <c r="F281" s="66"/>
      <c r="G281" s="134"/>
      <c r="H281" s="64">
        <f t="shared" si="3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30"/>
        <v>0</v>
      </c>
      <c r="D282" s="160"/>
      <c r="E282" s="160"/>
      <c r="F282" s="160"/>
      <c r="G282" s="162"/>
      <c r="H282" s="156">
        <f t="shared" si="3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OOuEDKmdraN1BbVVKFB59fN+vrfdGPgXixb6tpnZuN621Nh13hVW9jjyLFUVtRBSWVuf7DmoVwxedc+2dGZDbA==" saltValue="Gtr7pRYoJrQx0/ZoCo3T6Q==" spinCount="100000" sheet="1" objects="1" scenarios="1"/>
  <autoFilter ref="A18:L284">
    <filterColumn colId="7">
      <filters>
        <filter val="1 000"/>
        <filter val="1 020 750"/>
        <filter val="1 025"/>
        <filter val="1 149 647"/>
        <filter val="1 153 421"/>
        <filter val="1 174 751"/>
        <filter val="1 400"/>
        <filter val="1 650"/>
        <filter val="1 840"/>
        <filter val="1 910"/>
        <filter val="1 983"/>
        <filter val="102"/>
        <filter val="12 251"/>
        <filter val="12 303"/>
        <filter val="128 897"/>
        <filter val="13 740"/>
        <filter val="135"/>
        <filter val="14 088"/>
        <filter val="14 341"/>
        <filter val="17 130"/>
        <filter val="17 288"/>
        <filter val="18 302"/>
        <filter val="187"/>
        <filter val="194 668"/>
        <filter val="2 293"/>
        <filter val="2 441"/>
        <filter val="2 648"/>
        <filter val="2 900"/>
        <filter val="200"/>
        <filter val="21 330"/>
        <filter val="25 104"/>
        <filter val="250"/>
        <filter val="257 060"/>
        <filter val="32 519"/>
        <filter val="360"/>
        <filter val="4 169"/>
        <filter val="4 200"/>
        <filter val="4 500"/>
        <filter val="4 543"/>
        <filter val="44 104"/>
        <filter val="47 337"/>
        <filter val="490"/>
        <filter val="495"/>
        <filter val="5 863"/>
        <filter val="50"/>
        <filter val="52"/>
        <filter val="564"/>
        <filter val="617"/>
        <filter val="62 392"/>
        <filter val="680"/>
        <filter val="684"/>
        <filter val="7 873"/>
        <filter val="74 946"/>
        <filter val="747 309"/>
        <filter val="763 690"/>
        <filter val="8 075"/>
        <filter val="8 623"/>
        <filter val="9 714"/>
        <filter val="903"/>
        <filter val="96 191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625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40" t="s">
        <v>455</v>
      </c>
      <c r="D3" s="341"/>
      <c r="E3" s="341"/>
      <c r="F3" s="341"/>
      <c r="G3" s="341"/>
      <c r="H3" s="341"/>
      <c r="I3" s="341"/>
      <c r="J3" s="341"/>
      <c r="K3" s="341"/>
      <c r="L3" s="342"/>
    </row>
    <row r="4" spans="1:12" ht="12.75" customHeight="1" x14ac:dyDescent="0.25">
      <c r="A4" s="2" t="s">
        <v>4</v>
      </c>
      <c r="B4" s="3"/>
      <c r="C4" s="340" t="s">
        <v>355</v>
      </c>
      <c r="D4" s="341"/>
      <c r="E4" s="341"/>
      <c r="F4" s="341"/>
      <c r="G4" s="341"/>
      <c r="H4" s="341"/>
      <c r="I4" s="341"/>
      <c r="J4" s="341"/>
      <c r="K4" s="341"/>
      <c r="L4" s="342"/>
    </row>
    <row r="5" spans="1:12" ht="12.75" customHeight="1" x14ac:dyDescent="0.25">
      <c r="A5" s="4" t="s">
        <v>6</v>
      </c>
      <c r="B5" s="5"/>
      <c r="C5" s="315" t="s">
        <v>356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43"/>
      <c r="D8" s="343"/>
      <c r="E8" s="343"/>
      <c r="F8" s="343"/>
      <c r="G8" s="343"/>
      <c r="H8" s="343"/>
      <c r="I8" s="343"/>
      <c r="J8" s="343"/>
      <c r="K8" s="343"/>
      <c r="L8" s="344"/>
    </row>
    <row r="9" spans="1:12" ht="12.75" customHeight="1" x14ac:dyDescent="0.25">
      <c r="A9" s="4"/>
      <c r="B9" s="5" t="s">
        <v>13</v>
      </c>
      <c r="C9" s="315" t="s">
        <v>357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358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146650</v>
      </c>
      <c r="D20" s="26">
        <f>SUM(D21,D24,D25,D41,D43)</f>
        <v>107725</v>
      </c>
      <c r="E20" s="26">
        <f>SUM(E21,E24,E43)</f>
        <v>38925</v>
      </c>
      <c r="F20" s="26">
        <f>SUM(F21,F26,F43)</f>
        <v>0</v>
      </c>
      <c r="G20" s="27">
        <f>SUM(G21,G45)</f>
        <v>0</v>
      </c>
      <c r="H20" s="25">
        <f>SUM(I20:L20)</f>
        <v>162026</v>
      </c>
      <c r="I20" s="26">
        <f>SUM(I21,I24,I25,I41,I43)</f>
        <v>141563</v>
      </c>
      <c r="J20" s="26">
        <f>SUM(J21,J24,J43)</f>
        <v>20463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146650</v>
      </c>
      <c r="D24" s="46">
        <v>107725</v>
      </c>
      <c r="E24" s="46">
        <v>38925</v>
      </c>
      <c r="F24" s="47" t="s">
        <v>37</v>
      </c>
      <c r="G24" s="48" t="s">
        <v>37</v>
      </c>
      <c r="H24" s="45">
        <f t="shared" si="1"/>
        <v>162026</v>
      </c>
      <c r="I24" s="46">
        <f>I51</f>
        <v>141563</v>
      </c>
      <c r="J24" s="46">
        <f>J51</f>
        <v>20463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146650</v>
      </c>
      <c r="D50" s="112">
        <f>SUM(D51,D269)</f>
        <v>107725</v>
      </c>
      <c r="E50" s="112">
        <f>SUM(E51,E269)</f>
        <v>38925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162026</v>
      </c>
      <c r="I50" s="112">
        <f>SUM(I51,I269)</f>
        <v>141563</v>
      </c>
      <c r="J50" s="112">
        <f>SUM(J51,J269)</f>
        <v>20463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146650</v>
      </c>
      <c r="D51" s="117">
        <f>SUM(D52,D181)</f>
        <v>107725</v>
      </c>
      <c r="E51" s="117">
        <f>SUM(E52,E181)</f>
        <v>38925</v>
      </c>
      <c r="F51" s="117">
        <f>SUM(F52,F181)</f>
        <v>0</v>
      </c>
      <c r="G51" s="118">
        <f>SUM(G52,G181)</f>
        <v>0</v>
      </c>
      <c r="H51" s="116">
        <f t="shared" si="6"/>
        <v>162026</v>
      </c>
      <c r="I51" s="117">
        <f>SUM(I52,I181)</f>
        <v>141563</v>
      </c>
      <c r="J51" s="117">
        <f>SUM(J52,J181)</f>
        <v>20463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146650</v>
      </c>
      <c r="D52" s="121">
        <f>SUM(D53,D75,D160,D174)</f>
        <v>107725</v>
      </c>
      <c r="E52" s="121">
        <f>SUM(E53,E75,E160,E174)</f>
        <v>38925</v>
      </c>
      <c r="F52" s="121">
        <f>SUM(F53,F75,F160,F174)</f>
        <v>0</v>
      </c>
      <c r="G52" s="122">
        <f>SUM(G53,G75,G160,G174)</f>
        <v>0</v>
      </c>
      <c r="H52" s="120">
        <f t="shared" si="6"/>
        <v>162026</v>
      </c>
      <c r="I52" s="121">
        <f>SUM(I53,I75,I160,I174)</f>
        <v>141563</v>
      </c>
      <c r="J52" s="121">
        <f>SUM(J53,J75,J160,J174)</f>
        <v>20463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146650</v>
      </c>
      <c r="D75" s="125">
        <f>SUM(D76,D83,D120,D151,D152)</f>
        <v>107725</v>
      </c>
      <c r="E75" s="125">
        <f t="shared" ref="E75:G75" si="7">SUM(E76,E83,E120,E151,E152)</f>
        <v>38925</v>
      </c>
      <c r="F75" s="125">
        <f t="shared" si="7"/>
        <v>0</v>
      </c>
      <c r="G75" s="126">
        <f t="shared" si="7"/>
        <v>0</v>
      </c>
      <c r="H75" s="124">
        <f t="shared" si="6"/>
        <v>162026</v>
      </c>
      <c r="I75" s="125">
        <f t="shared" ref="I75:L75" si="8">SUM(I76,I83,I120,I151,I152)</f>
        <v>141563</v>
      </c>
      <c r="J75" s="125">
        <f t="shared" si="8"/>
        <v>20463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146650</v>
      </c>
      <c r="D120" s="149">
        <f>SUM(D121,D126,D130,D131,D134,D138,D146,D147,D150)</f>
        <v>107725</v>
      </c>
      <c r="E120" s="149">
        <f>SUM(E121,E126,E130,E131,E134,E138,E146,E147,E150)</f>
        <v>38925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162026</v>
      </c>
      <c r="I120" s="149">
        <f>SUM(I121,I126,I130,I131,I134,I138,I146,I147,I150)</f>
        <v>141563</v>
      </c>
      <c r="J120" s="149">
        <f>SUM(J121,J126,J130,J131,J134,J138,J146,J147,J150)</f>
        <v>20463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7.5" customHeight="1" x14ac:dyDescent="0.25">
      <c r="A138" s="135">
        <v>2360</v>
      </c>
      <c r="B138" s="63" t="s">
        <v>148</v>
      </c>
      <c r="C138" s="64">
        <f t="shared" si="10"/>
        <v>146650</v>
      </c>
      <c r="D138" s="136">
        <f>SUM(D139:D145)</f>
        <v>107725</v>
      </c>
      <c r="E138" s="136">
        <f>SUM(E139:E145)</f>
        <v>38925</v>
      </c>
      <c r="F138" s="136">
        <f>SUM(F139:F145)</f>
        <v>0</v>
      </c>
      <c r="G138" s="137">
        <f>SUM(G139:G145)</f>
        <v>0</v>
      </c>
      <c r="H138" s="64">
        <f t="shared" si="9"/>
        <v>162026</v>
      </c>
      <c r="I138" s="136">
        <f>SUM(I139:I145)</f>
        <v>141563</v>
      </c>
      <c r="J138" s="136">
        <f>SUM(J139:J145)</f>
        <v>20463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146650</v>
      </c>
      <c r="D141" s="66">
        <v>107725</v>
      </c>
      <c r="E141" s="66">
        <v>38925</v>
      </c>
      <c r="F141" s="66"/>
      <c r="G141" s="134"/>
      <c r="H141" s="64">
        <f t="shared" si="9"/>
        <v>162026</v>
      </c>
      <c r="I141" s="66">
        <v>141563</v>
      </c>
      <c r="J141" s="66">
        <v>20463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39">
        <v>6500</v>
      </c>
      <c r="B250" s="63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146650</v>
      </c>
      <c r="D272" s="206">
        <f>SUM(D269,D252,D211,D182,D174,D160,D75,D53,)</f>
        <v>107725</v>
      </c>
      <c r="E272" s="206">
        <f t="shared" ref="E272:L272" si="57">SUM(E269,E252,E211,E182,E174,E160,E75,E53)</f>
        <v>38925</v>
      </c>
      <c r="F272" s="206">
        <f t="shared" si="57"/>
        <v>0</v>
      </c>
      <c r="G272" s="207">
        <f t="shared" si="57"/>
        <v>0</v>
      </c>
      <c r="H272" s="208">
        <f t="shared" si="57"/>
        <v>162026</v>
      </c>
      <c r="I272" s="206">
        <f t="shared" si="57"/>
        <v>141563</v>
      </c>
      <c r="J272" s="206">
        <f t="shared" si="57"/>
        <v>20463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bqrfSe3R95sJJGJdfkfmCp0GQE3YJuhOdEeLoeXFIt1A3F823uIWTFW5Y9breGAyyjNH55hriTID5xKdwykqiw==" saltValue="MvTGRNaQbHpj7qd6bYTQiA==" spinCount="100000" sheet="1" objects="1" scenarios="1"/>
  <autoFilter ref="A18:L284">
    <filterColumn colId="7">
      <filters>
        <filter val="162 026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N9" sqref="N9"/>
    </sheetView>
  </sheetViews>
  <sheetFormatPr defaultColWidth="9.140625"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454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00" t="s">
        <v>455</v>
      </c>
      <c r="D3" s="300"/>
      <c r="E3" s="300"/>
      <c r="F3" s="300"/>
      <c r="G3" s="300"/>
      <c r="H3" s="360" t="s">
        <v>455</v>
      </c>
      <c r="I3" s="360"/>
      <c r="J3" s="360"/>
      <c r="K3" s="360"/>
      <c r="L3" s="361"/>
    </row>
    <row r="4" spans="1:12" ht="12.75" customHeight="1" x14ac:dyDescent="0.25">
      <c r="A4" s="2" t="s">
        <v>4</v>
      </c>
      <c r="B4" s="3"/>
      <c r="C4" s="359">
        <v>90000051595</v>
      </c>
      <c r="D4" s="359"/>
      <c r="E4" s="359"/>
      <c r="F4" s="359"/>
      <c r="G4" s="359"/>
      <c r="H4" s="357">
        <v>90000051595</v>
      </c>
      <c r="I4" s="357"/>
      <c r="J4" s="357"/>
      <c r="K4" s="357"/>
      <c r="L4" s="358"/>
    </row>
    <row r="5" spans="1:12" ht="12.75" customHeight="1" x14ac:dyDescent="0.25">
      <c r="A5" s="4" t="s">
        <v>6</v>
      </c>
      <c r="B5" s="5"/>
      <c r="C5" s="315" t="s">
        <v>356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5" t="s">
        <v>9</v>
      </c>
      <c r="D6" s="345"/>
      <c r="E6" s="345"/>
      <c r="F6" s="345"/>
      <c r="G6" s="345"/>
      <c r="H6" s="345"/>
      <c r="I6" s="345"/>
      <c r="J6" s="345"/>
      <c r="K6" s="345"/>
      <c r="L6" s="346"/>
    </row>
    <row r="7" spans="1:12" x14ac:dyDescent="0.25">
      <c r="A7" s="4" t="s">
        <v>10</v>
      </c>
      <c r="B7" s="5"/>
      <c r="C7" s="330" t="s">
        <v>456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47" t="s">
        <v>457</v>
      </c>
      <c r="D11" s="347"/>
      <c r="E11" s="347"/>
      <c r="F11" s="347"/>
      <c r="G11" s="347"/>
      <c r="H11" s="347"/>
      <c r="I11" s="347"/>
      <c r="J11" s="347"/>
      <c r="K11" s="347"/>
      <c r="L11" s="348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5841</v>
      </c>
      <c r="D20" s="26">
        <f>SUM(D21,D24,D25,D41,D43)</f>
        <v>5841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5841</v>
      </c>
      <c r="I20" s="26">
        <f>SUM(I21,I24,I25,I41,I43)</f>
        <v>5841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1813</v>
      </c>
      <c r="D24" s="46">
        <v>1813</v>
      </c>
      <c r="E24" s="46"/>
      <c r="F24" s="47" t="s">
        <v>37</v>
      </c>
      <c r="G24" s="48" t="s">
        <v>37</v>
      </c>
      <c r="H24" s="45">
        <f t="shared" si="1"/>
        <v>1813</v>
      </c>
      <c r="I24" s="46">
        <v>1813</v>
      </c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18630</v>
      </c>
      <c r="B25" s="50" t="s">
        <v>38</v>
      </c>
      <c r="C25" s="51">
        <f>SUM(D25:G25)</f>
        <v>4028</v>
      </c>
      <c r="D25" s="52">
        <v>4028</v>
      </c>
      <c r="E25" s="53" t="s">
        <v>37</v>
      </c>
      <c r="F25" s="53" t="s">
        <v>37</v>
      </c>
      <c r="G25" s="54" t="s">
        <v>37</v>
      </c>
      <c r="H25" s="51">
        <f>SUM(I25:L25)</f>
        <v>4028</v>
      </c>
      <c r="I25" s="55">
        <v>4028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5841</v>
      </c>
      <c r="D50" s="112">
        <f>SUM(D51,D269)</f>
        <v>5841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5841</v>
      </c>
      <c r="I50" s="112">
        <f>SUM(I51,I269)</f>
        <v>5841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1813</v>
      </c>
      <c r="D51" s="117">
        <f>SUM(D52,D181)</f>
        <v>1813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1813</v>
      </c>
      <c r="I51" s="117">
        <f>SUM(I52,I181)</f>
        <v>1813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1813</v>
      </c>
      <c r="D52" s="121">
        <f>SUM(D53,D75,D160,D174)</f>
        <v>1813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1813</v>
      </c>
      <c r="I52" s="121">
        <f>SUM(I53,I75,I160,I174)</f>
        <v>1813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1813</v>
      </c>
      <c r="D75" s="125">
        <f>SUM(D76,D83,D120,D151,D152)</f>
        <v>1813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1813</v>
      </c>
      <c r="I75" s="125">
        <f t="shared" ref="I75:L75" si="8">SUM(I76,I83,I120,I151,I152)</f>
        <v>1813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1120</v>
      </c>
      <c r="D83" s="56">
        <f>SUM(D84,D85,D91,D99,D107,D108,D114,D119)</f>
        <v>1120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1120</v>
      </c>
      <c r="I83" s="56">
        <f>SUM(I84,I85,I91,I99,I107,I108,I114,I119)</f>
        <v>1120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620</v>
      </c>
      <c r="D91" s="136">
        <f>SUM(D92:D98)</f>
        <v>620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1120</v>
      </c>
      <c r="I91" s="136">
        <f>SUM(I92:I98)</f>
        <v>1120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620</v>
      </c>
      <c r="D92" s="66">
        <v>620</v>
      </c>
      <c r="E92" s="66"/>
      <c r="F92" s="66"/>
      <c r="G92" s="134"/>
      <c r="H92" s="64">
        <f t="shared" si="6"/>
        <v>620</v>
      </c>
      <c r="I92" s="66">
        <v>620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500</v>
      </c>
      <c r="I94" s="61">
        <v>500</v>
      </c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500</v>
      </c>
      <c r="D108" s="136">
        <f>SUM(D109:D113)</f>
        <v>500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500</v>
      </c>
      <c r="D110" s="66">
        <v>500</v>
      </c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693</v>
      </c>
      <c r="D120" s="149">
        <f>SUM(D121,D126,D130,D131,D134,D138,D146,D147,D150)</f>
        <v>693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693</v>
      </c>
      <c r="I120" s="149">
        <f>SUM(I121,I126,I130,I131,I134,I138,I146,I147,I150)</f>
        <v>693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.75" customHeight="1" x14ac:dyDescent="0.25">
      <c r="A138" s="135">
        <v>2360</v>
      </c>
      <c r="B138" s="63" t="s">
        <v>148</v>
      </c>
      <c r="C138" s="64">
        <f t="shared" si="10"/>
        <v>693</v>
      </c>
      <c r="D138" s="136">
        <f>SUM(D139:D145)</f>
        <v>693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693</v>
      </c>
      <c r="I138" s="136">
        <f>SUM(I139:I145)</f>
        <v>693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693</v>
      </c>
      <c r="D141" s="66">
        <v>693</v>
      </c>
      <c r="E141" s="66"/>
      <c r="F141" s="66"/>
      <c r="G141" s="134"/>
      <c r="H141" s="64">
        <f t="shared" si="9"/>
        <v>693</v>
      </c>
      <c r="I141" s="66">
        <v>693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4028</v>
      </c>
      <c r="D269" s="136">
        <f>SUM(D270:D271)</f>
        <v>4028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4028</v>
      </c>
      <c r="I269" s="136">
        <f>SUM(I270:I271)</f>
        <v>4028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x14ac:dyDescent="0.25">
      <c r="A271" s="146" t="s">
        <v>281</v>
      </c>
      <c r="B271" s="204" t="s">
        <v>282</v>
      </c>
      <c r="C271" s="176">
        <f t="shared" si="40"/>
        <v>4028</v>
      </c>
      <c r="D271" s="61">
        <v>4028</v>
      </c>
      <c r="E271" s="61"/>
      <c r="F271" s="61"/>
      <c r="G271" s="133"/>
      <c r="H271" s="59">
        <f t="shared" si="41"/>
        <v>4028</v>
      </c>
      <c r="I271" s="61">
        <v>4028</v>
      </c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5841</v>
      </c>
      <c r="D272" s="206">
        <f>SUM(D269,D252,D211,D182,D174,D160,D75,D53,)</f>
        <v>5841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5841</v>
      </c>
      <c r="I272" s="206">
        <f t="shared" si="56"/>
        <v>5841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4028</v>
      </c>
      <c r="D273" s="210">
        <f>SUM(D24,D25,D41)-D51</f>
        <v>4028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4028</v>
      </c>
      <c r="I273" s="210">
        <f>SUM(I24,I25,I41)-I51</f>
        <v>4028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-4028</v>
      </c>
      <c r="D274" s="213">
        <f t="shared" si="57"/>
        <v>-4028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-4028</v>
      </c>
      <c r="I274" s="213">
        <f t="shared" si="57"/>
        <v>-4028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-4028</v>
      </c>
      <c r="D275" s="112">
        <f t="shared" si="58"/>
        <v>-4028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-4028</v>
      </c>
      <c r="I275" s="112">
        <f t="shared" si="58"/>
        <v>-4028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3HWKn0yRniHoR65Viodvgc49BFrB/ldHEhUz/MuWkpsjlhlxS0ZWJs7ZuuXmGkFpKRSHPp5X9Ivcxmz2KBOclw==" saltValue="nTjJ7Bdm9oQFNObzOY9xLg==" spinCount="100000" sheet="1" objects="1" scenarios="1"/>
  <autoFilter ref="A18:L284">
    <filterColumn colId="7">
      <filters>
        <filter val="1 120"/>
        <filter val="1 813"/>
        <filter val="4 028"/>
        <filter val="-4 028"/>
        <filter val="5 841"/>
        <filter val="500"/>
        <filter val="620"/>
        <filter val="693"/>
      </filters>
    </filterColumn>
  </autoFilter>
  <mergeCells count="29">
    <mergeCell ref="C12:L12"/>
    <mergeCell ref="A1:L1"/>
    <mergeCell ref="A2:L2"/>
    <mergeCell ref="C5:L5"/>
    <mergeCell ref="C6:L6"/>
    <mergeCell ref="C7:L7"/>
    <mergeCell ref="C8:L8"/>
    <mergeCell ref="C9:L9"/>
    <mergeCell ref="C10:L10"/>
    <mergeCell ref="C11:L11"/>
    <mergeCell ref="H3:L3"/>
    <mergeCell ref="H4:L4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2" sqref="O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458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455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355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356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410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459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6361</v>
      </c>
      <c r="D20" s="26">
        <f>SUM(D21,D24,D25,D41,D43)</f>
        <v>6361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6361</v>
      </c>
      <c r="I20" s="26">
        <f>SUM(I21,I24,I25,I41,I43)</f>
        <v>6361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6361</v>
      </c>
      <c r="D24" s="46">
        <v>6361</v>
      </c>
      <c r="E24" s="46"/>
      <c r="F24" s="47" t="s">
        <v>37</v>
      </c>
      <c r="G24" s="48" t="s">
        <v>37</v>
      </c>
      <c r="H24" s="45">
        <f t="shared" si="1"/>
        <v>6361</v>
      </c>
      <c r="I24" s="46">
        <v>6361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6361</v>
      </c>
      <c r="D50" s="112">
        <f>SUM(D51,D269)</f>
        <v>6361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6361</v>
      </c>
      <c r="I50" s="112">
        <f>SUM(I51,I269)</f>
        <v>6361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6361</v>
      </c>
      <c r="D51" s="117">
        <f>SUM(D52,D181)</f>
        <v>6361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6361</v>
      </c>
      <c r="I51" s="117">
        <f>SUM(I52,I181)</f>
        <v>6361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6361</v>
      </c>
      <c r="D52" s="121">
        <f>SUM(D53,D75,D160,D174)</f>
        <v>6361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6361</v>
      </c>
      <c r="I52" s="121">
        <f>SUM(I53,I75,I160,I174)</f>
        <v>6361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6361</v>
      </c>
      <c r="D53" s="125">
        <f>SUM(D54,D67)</f>
        <v>6361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6361</v>
      </c>
      <c r="I53" s="125">
        <f>SUM(I54,I67)</f>
        <v>6361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5126</v>
      </c>
      <c r="D54" s="56">
        <f>SUM(D55,D58,D66)</f>
        <v>5126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5126</v>
      </c>
      <c r="I54" s="56">
        <f>SUM(I55,I58,I66)</f>
        <v>5126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5126</v>
      </c>
      <c r="D66" s="138">
        <v>5126</v>
      </c>
      <c r="E66" s="138"/>
      <c r="F66" s="138"/>
      <c r="G66" s="139"/>
      <c r="H66" s="103">
        <f t="shared" si="6"/>
        <v>5126</v>
      </c>
      <c r="I66" s="138">
        <v>5126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1235</v>
      </c>
      <c r="D67" s="56">
        <f>SUM(D68:D69)</f>
        <v>1235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1235</v>
      </c>
      <c r="I67" s="56">
        <f>SUM(I68:I69)</f>
        <v>1235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1235</v>
      </c>
      <c r="D68" s="61">
        <v>1235</v>
      </c>
      <c r="E68" s="61"/>
      <c r="F68" s="61"/>
      <c r="G68" s="133"/>
      <c r="H68" s="59">
        <f t="shared" si="6"/>
        <v>1235</v>
      </c>
      <c r="I68" s="61">
        <v>1235</v>
      </c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6361</v>
      </c>
      <c r="D272" s="206">
        <f>SUM(D269,D252,D211,D182,D174,D160,D75,D53,)</f>
        <v>6361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6361</v>
      </c>
      <c r="I272" s="206">
        <f t="shared" si="56"/>
        <v>6361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2.75" hidden="1" customHeight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uFWxVmxpVqfjkYSAcOKWRIJNqIFe+xX8klXZPJW39TPjt1hqp7ivjs3ZEDOuv1ZeskdT20CnX4gBi7fOcMJRcg==" saltValue="OO+PkaA4+qYsHWC0kd/zug==" spinCount="100000" sheet="1" objects="1" scenarios="1"/>
  <autoFilter ref="A18:L284">
    <filterColumn colId="7">
      <filters>
        <filter val="1 235"/>
        <filter val="5 126"/>
        <filter val="6 361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7" sqref="O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565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566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567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568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569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38" t="s">
        <v>570</v>
      </c>
      <c r="D9" s="338"/>
      <c r="E9" s="338"/>
      <c r="F9" s="338"/>
      <c r="G9" s="338"/>
      <c r="H9" s="338"/>
      <c r="I9" s="338"/>
      <c r="J9" s="338"/>
      <c r="K9" s="338"/>
      <c r="L9" s="339"/>
    </row>
    <row r="10" spans="1:12" ht="12.75" customHeight="1" x14ac:dyDescent="0.25">
      <c r="A10" s="4"/>
      <c r="B10" s="5" t="s">
        <v>15</v>
      </c>
      <c r="C10" s="338" t="s">
        <v>571</v>
      </c>
      <c r="D10" s="338"/>
      <c r="E10" s="338"/>
      <c r="F10" s="338"/>
      <c r="G10" s="338"/>
      <c r="H10" s="338"/>
      <c r="I10" s="338"/>
      <c r="J10" s="338"/>
      <c r="K10" s="338"/>
      <c r="L10" s="339"/>
    </row>
    <row r="11" spans="1:12" ht="12.75" customHeight="1" x14ac:dyDescent="0.25">
      <c r="A11" s="4"/>
      <c r="B11" s="5" t="s">
        <v>17</v>
      </c>
      <c r="C11" s="338"/>
      <c r="D11" s="338"/>
      <c r="E11" s="338"/>
      <c r="F11" s="338"/>
      <c r="G11" s="338"/>
      <c r="H11" s="338"/>
      <c r="I11" s="338"/>
      <c r="J11" s="338"/>
      <c r="K11" s="338"/>
      <c r="L11" s="339"/>
    </row>
    <row r="12" spans="1:12" ht="12.75" customHeight="1" x14ac:dyDescent="0.25">
      <c r="A12" s="4"/>
      <c r="B12" s="5" t="s">
        <v>18</v>
      </c>
      <c r="C12" s="338" t="s">
        <v>572</v>
      </c>
      <c r="D12" s="338"/>
      <c r="E12" s="338"/>
      <c r="F12" s="338"/>
      <c r="G12" s="338"/>
      <c r="H12" s="338"/>
      <c r="I12" s="338"/>
      <c r="J12" s="338"/>
      <c r="K12" s="338"/>
      <c r="L12" s="339"/>
    </row>
    <row r="13" spans="1:12" ht="12.75" customHeight="1" x14ac:dyDescent="0.25">
      <c r="A13" s="4"/>
      <c r="B13" s="5" t="s">
        <v>20</v>
      </c>
      <c r="C13" s="338" t="s">
        <v>573</v>
      </c>
      <c r="D13" s="338"/>
      <c r="E13" s="338"/>
      <c r="F13" s="338"/>
      <c r="G13" s="338"/>
      <c r="H13" s="338"/>
      <c r="I13" s="338"/>
      <c r="J13" s="338"/>
      <c r="K13" s="338"/>
      <c r="L13" s="339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1208618</v>
      </c>
      <c r="D20" s="26">
        <f>SUM(D21,D24,D25,D41,D43)</f>
        <v>565006</v>
      </c>
      <c r="E20" s="26">
        <f>SUM(E21,E24,E43)</f>
        <v>521040</v>
      </c>
      <c r="F20" s="26">
        <f>SUM(F21,F26,F43)</f>
        <v>122572</v>
      </c>
      <c r="G20" s="27">
        <f>SUM(G21,G45)</f>
        <v>0</v>
      </c>
      <c r="H20" s="25">
        <f>SUM(I20:L20)</f>
        <v>1118958</v>
      </c>
      <c r="I20" s="26">
        <f>SUM(I21,I24,I25,I41,I43)</f>
        <v>487846</v>
      </c>
      <c r="J20" s="26">
        <f>SUM(J21,J24,J43)</f>
        <v>508540</v>
      </c>
      <c r="K20" s="26">
        <f>SUM(K21,K26,K43)</f>
        <v>122572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1086046</v>
      </c>
      <c r="D24" s="46">
        <v>565006</v>
      </c>
      <c r="E24" s="46">
        <v>521040</v>
      </c>
      <c r="F24" s="47" t="s">
        <v>37</v>
      </c>
      <c r="G24" s="48" t="s">
        <v>37</v>
      </c>
      <c r="H24" s="45">
        <f t="shared" si="1"/>
        <v>996386</v>
      </c>
      <c r="I24" s="46">
        <f>I51</f>
        <v>487846</v>
      </c>
      <c r="J24" s="46">
        <f>J51</f>
        <v>508540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122473</v>
      </c>
      <c r="D26" s="53" t="s">
        <v>37</v>
      </c>
      <c r="E26" s="53" t="s">
        <v>37</v>
      </c>
      <c r="F26" s="56">
        <f>SUM(F27,F31,F33,F36)</f>
        <v>122473</v>
      </c>
      <c r="G26" s="54" t="s">
        <v>37</v>
      </c>
      <c r="H26" s="51">
        <f>SUM(I26:L26)</f>
        <v>122473</v>
      </c>
      <c r="I26" s="53" t="s">
        <v>37</v>
      </c>
      <c r="J26" s="53" t="s">
        <v>37</v>
      </c>
      <c r="K26" s="56">
        <f>SUM(K27,K31,K33,K36)</f>
        <v>122473</v>
      </c>
      <c r="L26" s="54" t="s">
        <v>37</v>
      </c>
    </row>
    <row r="27" spans="1:12" s="22" customFormat="1" ht="24" x14ac:dyDescent="0.25">
      <c r="A27" s="57">
        <v>21350</v>
      </c>
      <c r="B27" s="50" t="s">
        <v>40</v>
      </c>
      <c r="C27" s="51">
        <f>SUM(D27:G27)</f>
        <v>115538</v>
      </c>
      <c r="D27" s="53" t="s">
        <v>37</v>
      </c>
      <c r="E27" s="53" t="s">
        <v>37</v>
      </c>
      <c r="F27" s="56">
        <f>SUM(F28:F30)</f>
        <v>115538</v>
      </c>
      <c r="G27" s="54" t="s">
        <v>37</v>
      </c>
      <c r="H27" s="51">
        <f>SUM(I27:L27)</f>
        <v>115538</v>
      </c>
      <c r="I27" s="53" t="s">
        <v>37</v>
      </c>
      <c r="J27" s="53" t="s">
        <v>37</v>
      </c>
      <c r="K27" s="56">
        <f>SUM(K28:K30)</f>
        <v>115538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x14ac:dyDescent="0.25">
      <c r="A30" s="38">
        <v>21359</v>
      </c>
      <c r="B30" s="63" t="s">
        <v>43</v>
      </c>
      <c r="C30" s="64">
        <f t="shared" si="0"/>
        <v>115538</v>
      </c>
      <c r="D30" s="65" t="s">
        <v>37</v>
      </c>
      <c r="E30" s="65" t="s">
        <v>37</v>
      </c>
      <c r="F30" s="66">
        <v>115538</v>
      </c>
      <c r="G30" s="67" t="s">
        <v>37</v>
      </c>
      <c r="H30" s="64">
        <f t="shared" si="1"/>
        <v>115538</v>
      </c>
      <c r="I30" s="65" t="s">
        <v>37</v>
      </c>
      <c r="J30" s="65" t="s">
        <v>37</v>
      </c>
      <c r="K30" s="66">
        <v>115538</v>
      </c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6935</v>
      </c>
      <c r="D33" s="53" t="s">
        <v>37</v>
      </c>
      <c r="E33" s="53" t="s">
        <v>37</v>
      </c>
      <c r="F33" s="56">
        <f>SUM(F34:F35)</f>
        <v>6935</v>
      </c>
      <c r="G33" s="54" t="s">
        <v>37</v>
      </c>
      <c r="H33" s="51">
        <f t="shared" si="1"/>
        <v>6935</v>
      </c>
      <c r="I33" s="53" t="s">
        <v>37</v>
      </c>
      <c r="J33" s="53" t="s">
        <v>37</v>
      </c>
      <c r="K33" s="56">
        <f>SUM(K34:K35)</f>
        <v>6935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5015</v>
      </c>
      <c r="D34" s="60" t="s">
        <v>37</v>
      </c>
      <c r="E34" s="60" t="s">
        <v>37</v>
      </c>
      <c r="F34" s="61">
        <v>5015</v>
      </c>
      <c r="G34" s="62" t="s">
        <v>37</v>
      </c>
      <c r="H34" s="59">
        <f t="shared" si="1"/>
        <v>5015</v>
      </c>
      <c r="I34" s="60" t="s">
        <v>37</v>
      </c>
      <c r="J34" s="60" t="s">
        <v>37</v>
      </c>
      <c r="K34" s="61">
        <v>5015</v>
      </c>
      <c r="L34" s="62" t="s">
        <v>37</v>
      </c>
    </row>
    <row r="35" spans="1:12" ht="24" x14ac:dyDescent="0.25">
      <c r="A35" s="39">
        <v>21383</v>
      </c>
      <c r="B35" s="63" t="s">
        <v>48</v>
      </c>
      <c r="C35" s="64">
        <f>SUM(D35:G35)</f>
        <v>1920</v>
      </c>
      <c r="D35" s="65" t="s">
        <v>37</v>
      </c>
      <c r="E35" s="65" t="s">
        <v>37</v>
      </c>
      <c r="F35" s="66">
        <v>1920</v>
      </c>
      <c r="G35" s="67" t="s">
        <v>37</v>
      </c>
      <c r="H35" s="64">
        <f t="shared" si="1"/>
        <v>1920</v>
      </c>
      <c r="I35" s="65" t="s">
        <v>37</v>
      </c>
      <c r="J35" s="65" t="s">
        <v>37</v>
      </c>
      <c r="K35" s="66">
        <v>1920</v>
      </c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99</v>
      </c>
      <c r="D43" s="87">
        <f>D44</f>
        <v>0</v>
      </c>
      <c r="E43" s="87">
        <f t="shared" ref="E43:F43" si="3">E44</f>
        <v>0</v>
      </c>
      <c r="F43" s="87">
        <f t="shared" si="3"/>
        <v>99</v>
      </c>
      <c r="G43" s="54" t="s">
        <v>37</v>
      </c>
      <c r="H43" s="88">
        <f t="shared" si="2"/>
        <v>99</v>
      </c>
      <c r="I43" s="87">
        <f>I44</f>
        <v>0</v>
      </c>
      <c r="J43" s="87">
        <f t="shared" ref="J43:K43" si="4">J44</f>
        <v>0</v>
      </c>
      <c r="K43" s="87">
        <f t="shared" si="4"/>
        <v>99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99</v>
      </c>
      <c r="D44" s="89"/>
      <c r="E44" s="90"/>
      <c r="F44" s="89">
        <v>99</v>
      </c>
      <c r="G44" s="91" t="s">
        <v>37</v>
      </c>
      <c r="H44" s="92">
        <f t="shared" si="2"/>
        <v>99</v>
      </c>
      <c r="I44" s="36"/>
      <c r="J44" s="93"/>
      <c r="K44" s="93">
        <v>99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1208618</v>
      </c>
      <c r="D50" s="112">
        <f>SUM(D51,D269)</f>
        <v>565006</v>
      </c>
      <c r="E50" s="112">
        <f>SUM(E51,E269)</f>
        <v>521040</v>
      </c>
      <c r="F50" s="112">
        <f>SUM(F51,F269)</f>
        <v>122572</v>
      </c>
      <c r="G50" s="113">
        <f>SUM(G51,G269)</f>
        <v>0</v>
      </c>
      <c r="H50" s="111">
        <f t="shared" ref="H50:H107" si="6">SUM(I50:L50)</f>
        <v>1118958</v>
      </c>
      <c r="I50" s="112">
        <f>SUM(I51,I269)</f>
        <v>487846</v>
      </c>
      <c r="J50" s="112">
        <f>SUM(J51,J269)</f>
        <v>508540</v>
      </c>
      <c r="K50" s="112">
        <f>SUM(K51,K269)</f>
        <v>122572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1208618</v>
      </c>
      <c r="D51" s="117">
        <f>SUM(D52,D181)</f>
        <v>565006</v>
      </c>
      <c r="E51" s="117">
        <f>SUM(E52,E181)</f>
        <v>521040</v>
      </c>
      <c r="F51" s="117">
        <f>SUM(F52,F181)</f>
        <v>122572</v>
      </c>
      <c r="G51" s="118">
        <f>SUM(G52,G181)</f>
        <v>0</v>
      </c>
      <c r="H51" s="116">
        <f t="shared" si="6"/>
        <v>1118958</v>
      </c>
      <c r="I51" s="117">
        <f>SUM(I52,I181)</f>
        <v>487846</v>
      </c>
      <c r="J51" s="117">
        <f>SUM(J52,J181)</f>
        <v>508540</v>
      </c>
      <c r="K51" s="117">
        <f>SUM(K52,K181)</f>
        <v>122572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1190399</v>
      </c>
      <c r="D52" s="121">
        <f>SUM(D53,D75,D160,D174)</f>
        <v>565006</v>
      </c>
      <c r="E52" s="121">
        <f>SUM(E53,E75,E160,E174)</f>
        <v>521040</v>
      </c>
      <c r="F52" s="121">
        <f>SUM(F53,F75,F160,F174)</f>
        <v>104353</v>
      </c>
      <c r="G52" s="122">
        <f>SUM(G53,G75,G160,G174)</f>
        <v>0</v>
      </c>
      <c r="H52" s="120">
        <f t="shared" si="6"/>
        <v>1105541</v>
      </c>
      <c r="I52" s="121">
        <f>SUM(I53,I75,I160,I174)</f>
        <v>484246</v>
      </c>
      <c r="J52" s="121">
        <f>SUM(J53,J75,J160,J174)</f>
        <v>508540</v>
      </c>
      <c r="K52" s="121">
        <f>SUM(K53,K75,K160,K174)</f>
        <v>112755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1083187</v>
      </c>
      <c r="D53" s="125">
        <f>SUM(D54,D67)</f>
        <v>492360</v>
      </c>
      <c r="E53" s="125">
        <f>SUM(E54,E67)</f>
        <v>521040</v>
      </c>
      <c r="F53" s="125">
        <f>SUM(F54,F67)</f>
        <v>69787</v>
      </c>
      <c r="G53" s="126">
        <f>SUM(G54,G67)</f>
        <v>0</v>
      </c>
      <c r="H53" s="124">
        <f t="shared" si="6"/>
        <v>1016733</v>
      </c>
      <c r="I53" s="125">
        <f>SUM(I54,I67)</f>
        <v>438688</v>
      </c>
      <c r="J53" s="125">
        <f>SUM(J54,J67)</f>
        <v>508540</v>
      </c>
      <c r="K53" s="125">
        <f>SUM(K54,K67)</f>
        <v>69505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823705</v>
      </c>
      <c r="D54" s="56">
        <f>SUM(D55,D58,D66)</f>
        <v>351364</v>
      </c>
      <c r="E54" s="56">
        <f>SUM(E55,E58,E66)</f>
        <v>418692</v>
      </c>
      <c r="F54" s="56">
        <f>SUM(F55,F58,F66)</f>
        <v>53649</v>
      </c>
      <c r="G54" s="128">
        <f>SUM(G55,G58,G66)</f>
        <v>0</v>
      </c>
      <c r="H54" s="51">
        <f t="shared" si="6"/>
        <v>774499</v>
      </c>
      <c r="I54" s="56">
        <f>SUM(I55,I58,I66)</f>
        <v>308786</v>
      </c>
      <c r="J54" s="56">
        <f>SUM(J55,J58,J66)</f>
        <v>412313</v>
      </c>
      <c r="K54" s="56">
        <f>SUM(K55,K58,K66)</f>
        <v>53400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764988</v>
      </c>
      <c r="D55" s="131">
        <f>SUM(D56:D57)</f>
        <v>312306</v>
      </c>
      <c r="E55" s="131">
        <f>SUM(E56:E57)</f>
        <v>399282</v>
      </c>
      <c r="F55" s="131">
        <f>SUM(F56:F57)</f>
        <v>53400</v>
      </c>
      <c r="G55" s="132">
        <f>SUM(G56:G57)</f>
        <v>0</v>
      </c>
      <c r="H55" s="103">
        <f t="shared" si="6"/>
        <v>742557</v>
      </c>
      <c r="I55" s="131">
        <f>SUM(I56:I57)</f>
        <v>297477</v>
      </c>
      <c r="J55" s="131">
        <f>SUM(J56:J57)</f>
        <v>391680</v>
      </c>
      <c r="K55" s="131">
        <f>SUM(K56:K57)</f>
        <v>53400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764988</v>
      </c>
      <c r="D57" s="66">
        <v>312306</v>
      </c>
      <c r="E57" s="66">
        <v>399282</v>
      </c>
      <c r="F57" s="66">
        <v>53400</v>
      </c>
      <c r="G57" s="134"/>
      <c r="H57" s="64">
        <f t="shared" si="6"/>
        <v>742557</v>
      </c>
      <c r="I57" s="66">
        <v>297477</v>
      </c>
      <c r="J57" s="66">
        <f>4200+385560+1920</f>
        <v>391680</v>
      </c>
      <c r="K57" s="66">
        <v>53400</v>
      </c>
      <c r="L57" s="134"/>
    </row>
    <row r="58" spans="1:12" x14ac:dyDescent="0.25">
      <c r="A58" s="135">
        <v>1140</v>
      </c>
      <c r="B58" s="63" t="s">
        <v>70</v>
      </c>
      <c r="C58" s="64">
        <f t="shared" si="5"/>
        <v>53715</v>
      </c>
      <c r="D58" s="136">
        <f>SUM(D59:D65)</f>
        <v>34305</v>
      </c>
      <c r="E58" s="136">
        <f>SUM(E59:E65)</f>
        <v>19410</v>
      </c>
      <c r="F58" s="136">
        <f>SUM(F59:F65)</f>
        <v>0</v>
      </c>
      <c r="G58" s="137">
        <f>SUM(G59:G65)</f>
        <v>0</v>
      </c>
      <c r="H58" s="64">
        <f t="shared" si="6"/>
        <v>30256</v>
      </c>
      <c r="I58" s="136">
        <f>SUM(I59:I65)</f>
        <v>9623</v>
      </c>
      <c r="J58" s="136">
        <f>SUM(J59:J65)</f>
        <v>20633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1122</v>
      </c>
      <c r="D62" s="66">
        <v>1122</v>
      </c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19260</v>
      </c>
      <c r="D63" s="66">
        <v>3150</v>
      </c>
      <c r="E63" s="66">
        <v>16110</v>
      </c>
      <c r="F63" s="66"/>
      <c r="G63" s="134"/>
      <c r="H63" s="64">
        <f t="shared" si="6"/>
        <v>21047</v>
      </c>
      <c r="I63" s="66">
        <v>3414</v>
      </c>
      <c r="J63" s="66">
        <v>17633</v>
      </c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30033</v>
      </c>
      <c r="D64" s="66">
        <v>30033</v>
      </c>
      <c r="E64" s="66"/>
      <c r="F64" s="66"/>
      <c r="G64" s="134"/>
      <c r="H64" s="64">
        <f t="shared" si="6"/>
        <v>6209</v>
      </c>
      <c r="I64" s="66">
        <f>28777-23051+483</f>
        <v>6209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3300</v>
      </c>
      <c r="D65" s="66"/>
      <c r="E65" s="66">
        <v>3300</v>
      </c>
      <c r="F65" s="66"/>
      <c r="G65" s="134"/>
      <c r="H65" s="64">
        <f t="shared" si="6"/>
        <v>3000</v>
      </c>
      <c r="I65" s="66"/>
      <c r="J65" s="66">
        <v>3000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5002</v>
      </c>
      <c r="D66" s="138">
        <v>4753</v>
      </c>
      <c r="E66" s="138"/>
      <c r="F66" s="138">
        <v>249</v>
      </c>
      <c r="G66" s="139"/>
      <c r="H66" s="103">
        <f t="shared" si="6"/>
        <v>1686</v>
      </c>
      <c r="I66" s="138">
        <v>1686</v>
      </c>
      <c r="J66" s="138"/>
      <c r="K66" s="138">
        <v>0</v>
      </c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259482</v>
      </c>
      <c r="D67" s="56">
        <f>SUM(D68:D69)</f>
        <v>140996</v>
      </c>
      <c r="E67" s="56">
        <f>SUM(E68:E69)</f>
        <v>102348</v>
      </c>
      <c r="F67" s="56">
        <f>SUM(F68:F69)</f>
        <v>16138</v>
      </c>
      <c r="G67" s="140">
        <f>SUM(G68:G69)</f>
        <v>0</v>
      </c>
      <c r="H67" s="51">
        <f t="shared" si="6"/>
        <v>242234</v>
      </c>
      <c r="I67" s="56">
        <f>SUM(I68:I69)</f>
        <v>129902</v>
      </c>
      <c r="J67" s="56">
        <f>SUM(J68:J69)</f>
        <v>96227</v>
      </c>
      <c r="K67" s="56">
        <f>SUM(K68:K69)</f>
        <v>16105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205662</v>
      </c>
      <c r="D68" s="61">
        <v>91025</v>
      </c>
      <c r="E68" s="61">
        <v>101148</v>
      </c>
      <c r="F68" s="61">
        <v>13489</v>
      </c>
      <c r="G68" s="133"/>
      <c r="H68" s="59">
        <f t="shared" si="6"/>
        <v>189499</v>
      </c>
      <c r="I68" s="61">
        <f>84+86548-5553+117</f>
        <v>81196</v>
      </c>
      <c r="J68" s="61">
        <f>1008+93357+462</f>
        <v>94827</v>
      </c>
      <c r="K68" s="61">
        <v>13476</v>
      </c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53820</v>
      </c>
      <c r="D69" s="136">
        <f>SUM(D70:D74)</f>
        <v>49971</v>
      </c>
      <c r="E69" s="136">
        <f>SUM(E70:E74)</f>
        <v>1200</v>
      </c>
      <c r="F69" s="136">
        <f>SUM(F70:F74)</f>
        <v>2649</v>
      </c>
      <c r="G69" s="137">
        <f>SUM(G70:G74)</f>
        <v>0</v>
      </c>
      <c r="H69" s="64">
        <f t="shared" si="6"/>
        <v>52735</v>
      </c>
      <c r="I69" s="136">
        <f>SUM(I70:I74)</f>
        <v>48706</v>
      </c>
      <c r="J69" s="136">
        <f>SUM(J70:J74)</f>
        <v>1400</v>
      </c>
      <c r="K69" s="136">
        <f>SUM(K70:K74)</f>
        <v>2629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33995</v>
      </c>
      <c r="D70" s="66">
        <v>30256</v>
      </c>
      <c r="E70" s="66">
        <v>1200</v>
      </c>
      <c r="F70" s="66">
        <v>2539</v>
      </c>
      <c r="G70" s="134"/>
      <c r="H70" s="64">
        <f t="shared" si="6"/>
        <v>33539</v>
      </c>
      <c r="I70" s="66">
        <v>29601</v>
      </c>
      <c r="J70" s="66">
        <v>1400</v>
      </c>
      <c r="K70" s="66">
        <v>2538</v>
      </c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19215</v>
      </c>
      <c r="D73" s="66">
        <v>19215</v>
      </c>
      <c r="E73" s="66"/>
      <c r="F73" s="66"/>
      <c r="G73" s="134"/>
      <c r="H73" s="64">
        <f t="shared" si="6"/>
        <v>18355</v>
      </c>
      <c r="I73" s="66">
        <v>18355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610</v>
      </c>
      <c r="D74" s="66">
        <v>500</v>
      </c>
      <c r="E74" s="66"/>
      <c r="F74" s="66">
        <v>110</v>
      </c>
      <c r="G74" s="134"/>
      <c r="H74" s="64">
        <f t="shared" si="6"/>
        <v>841</v>
      </c>
      <c r="I74" s="66">
        <v>750</v>
      </c>
      <c r="J74" s="66"/>
      <c r="K74" s="66">
        <v>91</v>
      </c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107212</v>
      </c>
      <c r="D75" s="125">
        <f>SUM(D76,D83,D120,D151,D152)</f>
        <v>72646</v>
      </c>
      <c r="E75" s="125">
        <f t="shared" ref="E75:G75" si="7">SUM(E76,E83,E120,E151,E152)</f>
        <v>0</v>
      </c>
      <c r="F75" s="125">
        <f t="shared" si="7"/>
        <v>34566</v>
      </c>
      <c r="G75" s="126">
        <f t="shared" si="7"/>
        <v>0</v>
      </c>
      <c r="H75" s="124">
        <f t="shared" si="6"/>
        <v>88808</v>
      </c>
      <c r="I75" s="125">
        <f t="shared" ref="I75:L75" si="8">SUM(I76,I83,I120,I151,I152)</f>
        <v>45558</v>
      </c>
      <c r="J75" s="125">
        <f t="shared" si="8"/>
        <v>0</v>
      </c>
      <c r="K75" s="125">
        <f t="shared" si="8"/>
        <v>43250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5283</v>
      </c>
      <c r="D76" s="56">
        <f>SUM(D77,D80)</f>
        <v>1884</v>
      </c>
      <c r="E76" s="56">
        <f>SUM(E77,E80)</f>
        <v>0</v>
      </c>
      <c r="F76" s="56">
        <f>SUM(F77,F80)</f>
        <v>3399</v>
      </c>
      <c r="G76" s="140">
        <f>SUM(G77,G80)</f>
        <v>0</v>
      </c>
      <c r="H76" s="51">
        <f t="shared" si="6"/>
        <v>252</v>
      </c>
      <c r="I76" s="56">
        <f>SUM(I77,I80)</f>
        <v>0</v>
      </c>
      <c r="J76" s="56">
        <f>SUM(J77,J80)</f>
        <v>0</v>
      </c>
      <c r="K76" s="56">
        <f>SUM(K77,K80)</f>
        <v>252</v>
      </c>
      <c r="L76" s="140">
        <f>SUM(L77,L80)</f>
        <v>0</v>
      </c>
    </row>
    <row r="77" spans="1:12" ht="24" x14ac:dyDescent="0.25">
      <c r="A77" s="141">
        <v>2110</v>
      </c>
      <c r="B77" s="58" t="s">
        <v>89</v>
      </c>
      <c r="C77" s="59">
        <f t="shared" si="5"/>
        <v>685</v>
      </c>
      <c r="D77" s="142">
        <f>SUM(D78:D79)</f>
        <v>0</v>
      </c>
      <c r="E77" s="142">
        <f>SUM(E78:E79)</f>
        <v>0</v>
      </c>
      <c r="F77" s="142">
        <f>SUM(F78:F79)</f>
        <v>685</v>
      </c>
      <c r="G77" s="143">
        <f>SUM(G78:G79)</f>
        <v>0</v>
      </c>
      <c r="H77" s="59">
        <f t="shared" si="6"/>
        <v>252</v>
      </c>
      <c r="I77" s="142">
        <f>SUM(I78:I79)</f>
        <v>0</v>
      </c>
      <c r="J77" s="142">
        <f>SUM(J78:J79)</f>
        <v>0</v>
      </c>
      <c r="K77" s="142">
        <f>SUM(K78:K79)</f>
        <v>252</v>
      </c>
      <c r="L77" s="143">
        <f>SUM(L78:L79)</f>
        <v>0</v>
      </c>
    </row>
    <row r="78" spans="1:12" x14ac:dyDescent="0.25">
      <c r="A78" s="39">
        <v>2111</v>
      </c>
      <c r="B78" s="63" t="s">
        <v>90</v>
      </c>
      <c r="C78" s="64">
        <f t="shared" si="5"/>
        <v>126</v>
      </c>
      <c r="D78" s="66"/>
      <c r="E78" s="66"/>
      <c r="F78" s="66">
        <v>126</v>
      </c>
      <c r="G78" s="134"/>
      <c r="H78" s="64">
        <f t="shared" si="6"/>
        <v>72</v>
      </c>
      <c r="I78" s="66"/>
      <c r="J78" s="66"/>
      <c r="K78" s="66">
        <v>72</v>
      </c>
      <c r="L78" s="134"/>
    </row>
    <row r="79" spans="1:12" ht="24" x14ac:dyDescent="0.25">
      <c r="A79" s="39">
        <v>2112</v>
      </c>
      <c r="B79" s="63" t="s">
        <v>91</v>
      </c>
      <c r="C79" s="64">
        <f t="shared" si="5"/>
        <v>559</v>
      </c>
      <c r="D79" s="66"/>
      <c r="E79" s="66"/>
      <c r="F79" s="66">
        <v>559</v>
      </c>
      <c r="G79" s="134"/>
      <c r="H79" s="64">
        <f t="shared" si="6"/>
        <v>180</v>
      </c>
      <c r="I79" s="66"/>
      <c r="J79" s="66"/>
      <c r="K79" s="66">
        <v>180</v>
      </c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4598</v>
      </c>
      <c r="D80" s="136">
        <f>SUM(D81:D82)</f>
        <v>1884</v>
      </c>
      <c r="E80" s="136">
        <f>SUM(E81:E82)</f>
        <v>0</v>
      </c>
      <c r="F80" s="136">
        <f>SUM(F81:F82)</f>
        <v>2714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2293</v>
      </c>
      <c r="D81" s="66">
        <v>684</v>
      </c>
      <c r="E81" s="66"/>
      <c r="F81" s="66">
        <v>1609</v>
      </c>
      <c r="G81" s="134"/>
      <c r="H81" s="64">
        <f t="shared" si="6"/>
        <v>0</v>
      </c>
      <c r="I81" s="66">
        <v>0</v>
      </c>
      <c r="J81" s="66"/>
      <c r="K81" s="66">
        <v>0</v>
      </c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2305</v>
      </c>
      <c r="D82" s="66">
        <v>1200</v>
      </c>
      <c r="E82" s="66"/>
      <c r="F82" s="66">
        <v>1105</v>
      </c>
      <c r="G82" s="134"/>
      <c r="H82" s="64">
        <f t="shared" si="6"/>
        <v>0</v>
      </c>
      <c r="I82" s="66">
        <v>0</v>
      </c>
      <c r="J82" s="66"/>
      <c r="K82" s="66">
        <v>0</v>
      </c>
      <c r="L82" s="134"/>
    </row>
    <row r="83" spans="1:12" x14ac:dyDescent="0.25">
      <c r="A83" s="50">
        <v>2200</v>
      </c>
      <c r="B83" s="127" t="s">
        <v>93</v>
      </c>
      <c r="C83" s="51">
        <f>SUM(D83:G83)</f>
        <v>80591</v>
      </c>
      <c r="D83" s="56">
        <f>SUM(D84,D85,D91,D99,D107,D108,D114,D119)</f>
        <v>60889</v>
      </c>
      <c r="E83" s="56">
        <f>SUM(E84,E85,E91,E99,E107,E108,E114,E119)</f>
        <v>0</v>
      </c>
      <c r="F83" s="56">
        <f>SUM(F84,F85,F91,F99,F107,F108,F114,F119)</f>
        <v>19702</v>
      </c>
      <c r="G83" s="140">
        <f>SUM(G84,G85,G91,G99,G107,G108,G114,G119)</f>
        <v>0</v>
      </c>
      <c r="H83" s="51">
        <f t="shared" si="6"/>
        <v>75228</v>
      </c>
      <c r="I83" s="56">
        <f>SUM(I84,I85,I91,I99,I107,I108,I114,I119)</f>
        <v>40015</v>
      </c>
      <c r="J83" s="56">
        <f>SUM(J84,J85,J91,J99,J107,J108,J114,J119)</f>
        <v>0</v>
      </c>
      <c r="K83" s="56">
        <f>SUM(K84,K85,K91,K99,K107,K108,K114,K119)</f>
        <v>35213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250</v>
      </c>
      <c r="D84" s="138"/>
      <c r="E84" s="138"/>
      <c r="F84" s="138">
        <v>250</v>
      </c>
      <c r="G84" s="138"/>
      <c r="H84" s="103">
        <f>SUM(I84:L84)</f>
        <v>225</v>
      </c>
      <c r="I84" s="138"/>
      <c r="J84" s="138"/>
      <c r="K84" s="138">
        <f>51+99+75</f>
        <v>225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41257</v>
      </c>
      <c r="D85" s="136">
        <f>SUM(D86:D90)</f>
        <v>39454</v>
      </c>
      <c r="E85" s="136">
        <f>SUM(E86:E90)</f>
        <v>0</v>
      </c>
      <c r="F85" s="136">
        <f>SUM(F86:F90)</f>
        <v>1803</v>
      </c>
      <c r="G85" s="137">
        <f>SUM(G86:G90)</f>
        <v>0</v>
      </c>
      <c r="H85" s="64">
        <f t="shared" si="6"/>
        <v>37356</v>
      </c>
      <c r="I85" s="136">
        <f>SUM(I86:I90)</f>
        <v>22871</v>
      </c>
      <c r="J85" s="136">
        <f>SUM(J86:J90)</f>
        <v>0</v>
      </c>
      <c r="K85" s="136">
        <f>SUM(K86:K90)</f>
        <v>14485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18415</v>
      </c>
      <c r="D86" s="66">
        <v>18415</v>
      </c>
      <c r="E86" s="66"/>
      <c r="F86" s="66"/>
      <c r="G86" s="134"/>
      <c r="H86" s="64">
        <f t="shared" si="6"/>
        <v>16680</v>
      </c>
      <c r="I86" s="66">
        <v>11659</v>
      </c>
      <c r="J86" s="66"/>
      <c r="K86" s="66">
        <v>5021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1896</v>
      </c>
      <c r="D87" s="66">
        <v>948</v>
      </c>
      <c r="E87" s="66"/>
      <c r="F87" s="66">
        <v>948</v>
      </c>
      <c r="G87" s="134"/>
      <c r="H87" s="64">
        <f t="shared" si="6"/>
        <v>2082</v>
      </c>
      <c r="I87" s="66">
        <v>1041</v>
      </c>
      <c r="J87" s="66"/>
      <c r="K87" s="66">
        <v>1041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20537</v>
      </c>
      <c r="D88" s="66">
        <v>19887</v>
      </c>
      <c r="E88" s="66"/>
      <c r="F88" s="66">
        <v>650</v>
      </c>
      <c r="G88" s="134"/>
      <c r="H88" s="64">
        <f t="shared" si="6"/>
        <v>18171</v>
      </c>
      <c r="I88" s="66">
        <v>10171</v>
      </c>
      <c r="J88" s="66"/>
      <c r="K88" s="66">
        <v>8000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409</v>
      </c>
      <c r="D89" s="66">
        <v>204</v>
      </c>
      <c r="E89" s="66"/>
      <c r="F89" s="66">
        <v>205</v>
      </c>
      <c r="G89" s="134"/>
      <c r="H89" s="64">
        <f t="shared" si="6"/>
        <v>423</v>
      </c>
      <c r="I89" s="66">
        <v>0</v>
      </c>
      <c r="J89" s="66"/>
      <c r="K89" s="66">
        <v>423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4285</v>
      </c>
      <c r="D91" s="136">
        <f>SUM(D92:D98)</f>
        <v>2229</v>
      </c>
      <c r="E91" s="136">
        <f>SUM(E92:E98)</f>
        <v>0</v>
      </c>
      <c r="F91" s="136">
        <f>SUM(F92:F98)</f>
        <v>2056</v>
      </c>
      <c r="G91" s="137">
        <f>SUM(G92:G98)</f>
        <v>0</v>
      </c>
      <c r="H91" s="64">
        <f t="shared" si="6"/>
        <v>13626</v>
      </c>
      <c r="I91" s="136">
        <f>SUM(I92:I98)</f>
        <v>1591</v>
      </c>
      <c r="J91" s="136">
        <f>SUM(J92:J98)</f>
        <v>0</v>
      </c>
      <c r="K91" s="136">
        <f>SUM(K92:K98)</f>
        <v>12035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8095</v>
      </c>
      <c r="I92" s="66">
        <v>37</v>
      </c>
      <c r="J92" s="66"/>
      <c r="K92" s="66">
        <f>2715+5343</f>
        <v>8058</v>
      </c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2500</v>
      </c>
      <c r="I94" s="61"/>
      <c r="J94" s="61"/>
      <c r="K94" s="61">
        <v>2500</v>
      </c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x14ac:dyDescent="0.25">
      <c r="A96" s="39">
        <v>2235</v>
      </c>
      <c r="B96" s="63" t="s">
        <v>106</v>
      </c>
      <c r="C96" s="64">
        <f t="shared" si="5"/>
        <v>1270</v>
      </c>
      <c r="D96" s="66"/>
      <c r="E96" s="66"/>
      <c r="F96" s="66">
        <v>1270</v>
      </c>
      <c r="G96" s="134"/>
      <c r="H96" s="64">
        <f t="shared" si="6"/>
        <v>525</v>
      </c>
      <c r="I96" s="66"/>
      <c r="J96" s="66"/>
      <c r="K96" s="66">
        <v>525</v>
      </c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3015</v>
      </c>
      <c r="D98" s="66">
        <v>2229</v>
      </c>
      <c r="E98" s="66"/>
      <c r="F98" s="66">
        <v>786</v>
      </c>
      <c r="G98" s="134"/>
      <c r="H98" s="64">
        <f t="shared" si="6"/>
        <v>2506</v>
      </c>
      <c r="I98" s="66">
        <f>680+480+182+212</f>
        <v>1554</v>
      </c>
      <c r="J98" s="66"/>
      <c r="K98" s="66">
        <f>18+480+274+180</f>
        <v>952</v>
      </c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14380</v>
      </c>
      <c r="D99" s="136">
        <f>SUM(D100:D106)</f>
        <v>11208</v>
      </c>
      <c r="E99" s="136">
        <f>SUM(E100:E106)</f>
        <v>0</v>
      </c>
      <c r="F99" s="136">
        <f>SUM(F100:F106)</f>
        <v>3172</v>
      </c>
      <c r="G99" s="137">
        <f>SUM(G100:G106)</f>
        <v>0</v>
      </c>
      <c r="H99" s="64">
        <f t="shared" si="6"/>
        <v>13598</v>
      </c>
      <c r="I99" s="136">
        <f>SUM(I100:I106)</f>
        <v>9608</v>
      </c>
      <c r="J99" s="136">
        <f>SUM(J100:J106)</f>
        <v>0</v>
      </c>
      <c r="K99" s="136">
        <f>SUM(K100:K106)</f>
        <v>3990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2000</v>
      </c>
      <c r="D102" s="66"/>
      <c r="E102" s="66"/>
      <c r="F102" s="66">
        <v>2000</v>
      </c>
      <c r="G102" s="134"/>
      <c r="H102" s="64">
        <f t="shared" si="6"/>
        <v>1500</v>
      </c>
      <c r="I102" s="66"/>
      <c r="J102" s="66"/>
      <c r="K102" s="66">
        <v>1500</v>
      </c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12380</v>
      </c>
      <c r="D103" s="66">
        <v>11208</v>
      </c>
      <c r="E103" s="66"/>
      <c r="F103" s="66">
        <v>1172</v>
      </c>
      <c r="G103" s="134"/>
      <c r="H103" s="64">
        <f t="shared" si="6"/>
        <v>12098</v>
      </c>
      <c r="I103" s="66">
        <v>9608</v>
      </c>
      <c r="J103" s="66"/>
      <c r="K103" s="66">
        <v>2490</v>
      </c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329</v>
      </c>
      <c r="D107" s="136">
        <v>329</v>
      </c>
      <c r="E107" s="136"/>
      <c r="F107" s="136"/>
      <c r="G107" s="145"/>
      <c r="H107" s="64">
        <f t="shared" si="6"/>
        <v>1899</v>
      </c>
      <c r="I107" s="136">
        <f>1899</f>
        <v>1899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4266</v>
      </c>
      <c r="D108" s="136">
        <f>SUM(D109:D113)</f>
        <v>26</v>
      </c>
      <c r="E108" s="136">
        <f>SUM(E109:E113)</f>
        <v>0</v>
      </c>
      <c r="F108" s="136">
        <f>SUM(F109:F113)</f>
        <v>4240</v>
      </c>
      <c r="G108" s="137">
        <f>SUM(G109:G113)</f>
        <v>0</v>
      </c>
      <c r="H108" s="64">
        <f t="shared" ref="H108:H175" si="9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4240</v>
      </c>
      <c r="D110" s="66"/>
      <c r="E110" s="66"/>
      <c r="F110" s="66">
        <v>4240</v>
      </c>
      <c r="G110" s="134"/>
      <c r="H110" s="64">
        <f t="shared" si="9"/>
        <v>0</v>
      </c>
      <c r="I110" s="66"/>
      <c r="J110" s="66"/>
      <c r="K110" s="66">
        <v>0</v>
      </c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15824</v>
      </c>
      <c r="D114" s="136">
        <f>SUM(D115:D118)</f>
        <v>7643</v>
      </c>
      <c r="E114" s="136">
        <f>SUM(E115:E118)</f>
        <v>0</v>
      </c>
      <c r="F114" s="136">
        <f>SUM(F115:F118)</f>
        <v>8181</v>
      </c>
      <c r="G114" s="137">
        <f>SUM(G115:G118)</f>
        <v>0</v>
      </c>
      <c r="H114" s="64">
        <f t="shared" si="9"/>
        <v>8498</v>
      </c>
      <c r="I114" s="136">
        <f>SUM(I115:I118)</f>
        <v>4020</v>
      </c>
      <c r="J114" s="136">
        <f>SUM(J115:J118)</f>
        <v>0</v>
      </c>
      <c r="K114" s="136">
        <f>SUM(K115:K118)</f>
        <v>4478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8498</v>
      </c>
      <c r="I117" s="66">
        <f>720+1200+2100</f>
        <v>4020</v>
      </c>
      <c r="J117" s="66"/>
      <c r="K117" s="66">
        <f>914+634+2930</f>
        <v>4478</v>
      </c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15824</v>
      </c>
      <c r="D118" s="66">
        <v>7643</v>
      </c>
      <c r="E118" s="66"/>
      <c r="F118" s="66">
        <v>8181</v>
      </c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21338</v>
      </c>
      <c r="D120" s="149">
        <f>SUM(D121,D126,D130,D131,D134,D138,D146,D147,D150)</f>
        <v>9873</v>
      </c>
      <c r="E120" s="149">
        <f>SUM(E121,E126,E130,E131,E134,E138,E146,E147,E150)</f>
        <v>0</v>
      </c>
      <c r="F120" s="149">
        <f>SUM(F121,F126,F130,F131,F134,F138,F146,F147,F150)</f>
        <v>11465</v>
      </c>
      <c r="G120" s="150">
        <f>SUM(G121,G126,G130,G131,G134,G138,G146,G147,G150)</f>
        <v>0</v>
      </c>
      <c r="H120" s="76">
        <f t="shared" si="9"/>
        <v>13328</v>
      </c>
      <c r="I120" s="149">
        <f>SUM(I121,I126,I130,I131,I134,I138,I146,I147,I150)</f>
        <v>5543</v>
      </c>
      <c r="J120" s="149">
        <f>SUM(J121,J126,J130,J131,J134,J138,J146,J147,J150)</f>
        <v>0</v>
      </c>
      <c r="K120" s="149">
        <f>SUM(K121,K126,K130,K131,K134,K138,K146,K147,K150)</f>
        <v>7785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13039</v>
      </c>
      <c r="D121" s="142">
        <f>SUM(D122:D125)</f>
        <v>7013</v>
      </c>
      <c r="E121" s="142">
        <f t="shared" ref="E121:L121" si="11">SUM(E122:E125)</f>
        <v>0</v>
      </c>
      <c r="F121" s="142">
        <f t="shared" si="11"/>
        <v>6026</v>
      </c>
      <c r="G121" s="143">
        <f t="shared" si="11"/>
        <v>0</v>
      </c>
      <c r="H121" s="59">
        <f t="shared" si="9"/>
        <v>4119</v>
      </c>
      <c r="I121" s="142">
        <f t="shared" si="11"/>
        <v>1243</v>
      </c>
      <c r="J121" s="142">
        <f t="shared" si="11"/>
        <v>0</v>
      </c>
      <c r="K121" s="142">
        <f t="shared" si="11"/>
        <v>2876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2512</v>
      </c>
      <c r="D122" s="66">
        <v>700</v>
      </c>
      <c r="E122" s="66"/>
      <c r="F122" s="66">
        <v>1812</v>
      </c>
      <c r="G122" s="134"/>
      <c r="H122" s="64">
        <f t="shared" si="9"/>
        <v>2069</v>
      </c>
      <c r="I122" s="66">
        <v>693</v>
      </c>
      <c r="J122" s="66"/>
      <c r="K122" s="66">
        <v>1376</v>
      </c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4976</v>
      </c>
      <c r="D123" s="66">
        <v>2463</v>
      </c>
      <c r="E123" s="66"/>
      <c r="F123" s="66">
        <v>2513</v>
      </c>
      <c r="G123" s="134"/>
      <c r="H123" s="64">
        <f t="shared" si="9"/>
        <v>0</v>
      </c>
      <c r="I123" s="66">
        <v>0</v>
      </c>
      <c r="J123" s="66"/>
      <c r="K123" s="66">
        <v>0</v>
      </c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6.25" customHeight="1" x14ac:dyDescent="0.25">
      <c r="A125" s="39">
        <v>2314</v>
      </c>
      <c r="B125" s="63" t="s">
        <v>135</v>
      </c>
      <c r="C125" s="64">
        <f t="shared" si="10"/>
        <v>5551</v>
      </c>
      <c r="D125" s="66">
        <v>3850</v>
      </c>
      <c r="E125" s="66"/>
      <c r="F125" s="66">
        <v>1701</v>
      </c>
      <c r="G125" s="134"/>
      <c r="H125" s="64">
        <f t="shared" si="9"/>
        <v>2050</v>
      </c>
      <c r="I125" s="66">
        <v>550</v>
      </c>
      <c r="J125" s="66"/>
      <c r="K125" s="66">
        <v>1500</v>
      </c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673</v>
      </c>
      <c r="D126" s="136">
        <f>SUM(D127:D129)</f>
        <v>0</v>
      </c>
      <c r="E126" s="136">
        <f>SUM(E127:E129)</f>
        <v>0</v>
      </c>
      <c r="F126" s="136">
        <f>SUM(F127:F129)</f>
        <v>673</v>
      </c>
      <c r="G126" s="137">
        <f>SUM(G127:G129)</f>
        <v>0</v>
      </c>
      <c r="H126" s="64">
        <f t="shared" si="9"/>
        <v>549</v>
      </c>
      <c r="I126" s="136">
        <f>SUM(I127:I129)</f>
        <v>0</v>
      </c>
      <c r="J126" s="136">
        <f>SUM(J127:J129)</f>
        <v>0</v>
      </c>
      <c r="K126" s="136">
        <f>SUM(K127:K129)</f>
        <v>549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673</v>
      </c>
      <c r="D128" s="66"/>
      <c r="E128" s="66"/>
      <c r="F128" s="66">
        <v>673</v>
      </c>
      <c r="G128" s="134"/>
      <c r="H128" s="64">
        <f t="shared" si="9"/>
        <v>549</v>
      </c>
      <c r="I128" s="66"/>
      <c r="J128" s="66"/>
      <c r="K128" s="66">
        <v>549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120</v>
      </c>
      <c r="D131" s="136">
        <f>SUM(D132:D133)</f>
        <v>60</v>
      </c>
      <c r="E131" s="136">
        <f>SUM(E132:E133)</f>
        <v>0</v>
      </c>
      <c r="F131" s="136">
        <f>SUM(F132:F133)</f>
        <v>60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120</v>
      </c>
      <c r="D132" s="66">
        <v>60</v>
      </c>
      <c r="E132" s="66"/>
      <c r="F132" s="66">
        <v>60</v>
      </c>
      <c r="G132" s="134"/>
      <c r="H132" s="64">
        <f t="shared" si="9"/>
        <v>0</v>
      </c>
      <c r="I132" s="66">
        <v>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5" customHeight="1" x14ac:dyDescent="0.25">
      <c r="A134" s="130">
        <v>2350</v>
      </c>
      <c r="B134" s="99" t="s">
        <v>144</v>
      </c>
      <c r="C134" s="103">
        <f t="shared" si="10"/>
        <v>4756</v>
      </c>
      <c r="D134" s="131">
        <f>SUM(D135:D137)</f>
        <v>1800</v>
      </c>
      <c r="E134" s="131">
        <f>SUM(E135:E137)</f>
        <v>0</v>
      </c>
      <c r="F134" s="131">
        <f>SUM(F135:F137)</f>
        <v>2956</v>
      </c>
      <c r="G134" s="132">
        <f>SUM(G135:G137)</f>
        <v>0</v>
      </c>
      <c r="H134" s="103">
        <f t="shared" si="9"/>
        <v>4450</v>
      </c>
      <c r="I134" s="131">
        <f>SUM(I135:I137)</f>
        <v>1800</v>
      </c>
      <c r="J134" s="131">
        <f>SUM(J135:J137)</f>
        <v>0</v>
      </c>
      <c r="K134" s="131">
        <f>SUM(K135:K137)</f>
        <v>2650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500</v>
      </c>
      <c r="D135" s="61"/>
      <c r="E135" s="61"/>
      <c r="F135" s="61">
        <v>500</v>
      </c>
      <c r="G135" s="133"/>
      <c r="H135" s="59">
        <f t="shared" si="9"/>
        <v>200</v>
      </c>
      <c r="I135" s="61"/>
      <c r="J135" s="61"/>
      <c r="K135" s="61">
        <v>200</v>
      </c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4256</v>
      </c>
      <c r="D136" s="66">
        <v>1800</v>
      </c>
      <c r="E136" s="66"/>
      <c r="F136" s="66">
        <f>2300+156</f>
        <v>2456</v>
      </c>
      <c r="G136" s="134"/>
      <c r="H136" s="64">
        <f t="shared" si="9"/>
        <v>4250</v>
      </c>
      <c r="I136" s="66">
        <v>1800</v>
      </c>
      <c r="J136" s="66"/>
      <c r="K136" s="66">
        <f>2294+156</f>
        <v>2450</v>
      </c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1250</v>
      </c>
      <c r="D138" s="136">
        <f>SUM(D139:D145)</f>
        <v>0</v>
      </c>
      <c r="E138" s="136">
        <f>SUM(E139:E145)</f>
        <v>0</v>
      </c>
      <c r="F138" s="136">
        <f>SUM(F139:F145)</f>
        <v>1250</v>
      </c>
      <c r="G138" s="137">
        <f>SUM(G139:G145)</f>
        <v>0</v>
      </c>
      <c r="H138" s="64">
        <f t="shared" si="9"/>
        <v>2300</v>
      </c>
      <c r="I138" s="136">
        <f>SUM(I139:I145)</f>
        <v>1050</v>
      </c>
      <c r="J138" s="136">
        <f>SUM(J139:J145)</f>
        <v>0</v>
      </c>
      <c r="K138" s="136">
        <f>SUM(K139:K145)</f>
        <v>1250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1250</v>
      </c>
      <c r="D139" s="66"/>
      <c r="E139" s="66"/>
      <c r="F139" s="66">
        <v>1250</v>
      </c>
      <c r="G139" s="134"/>
      <c r="H139" s="64">
        <f t="shared" si="9"/>
        <v>1250</v>
      </c>
      <c r="I139" s="66"/>
      <c r="J139" s="66"/>
      <c r="K139" s="66">
        <v>1250</v>
      </c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1050</v>
      </c>
      <c r="I141" s="66">
        <v>1050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1500</v>
      </c>
      <c r="D146" s="138">
        <v>1000</v>
      </c>
      <c r="E146" s="138"/>
      <c r="F146" s="138">
        <v>500</v>
      </c>
      <c r="G146" s="139"/>
      <c r="H146" s="103">
        <f t="shared" si="9"/>
        <v>1850</v>
      </c>
      <c r="I146" s="138">
        <v>1450</v>
      </c>
      <c r="J146" s="138"/>
      <c r="K146" s="138">
        <v>400</v>
      </c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60</v>
      </c>
      <c r="I150" s="138"/>
      <c r="J150" s="138"/>
      <c r="K150" s="138">
        <v>60</v>
      </c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18219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18219</v>
      </c>
      <c r="G181" s="121">
        <f t="shared" si="26"/>
        <v>0</v>
      </c>
      <c r="H181" s="120">
        <f>SUM(I181:L181)</f>
        <v>13417</v>
      </c>
      <c r="I181" s="121">
        <f t="shared" ref="I181:L181" si="27">SUM(I182,I211,I252,I265)</f>
        <v>3600</v>
      </c>
      <c r="J181" s="121">
        <f t="shared" si="27"/>
        <v>0</v>
      </c>
      <c r="K181" s="121">
        <f t="shared" si="27"/>
        <v>9817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18219</v>
      </c>
      <c r="D182" s="125">
        <f>D183+D187</f>
        <v>0</v>
      </c>
      <c r="E182" s="125">
        <f>E183+E187</f>
        <v>0</v>
      </c>
      <c r="F182" s="125">
        <f>F183+F187</f>
        <v>18219</v>
      </c>
      <c r="G182" s="125">
        <f>G183+G187</f>
        <v>0</v>
      </c>
      <c r="H182" s="124">
        <f t="shared" si="25"/>
        <v>13417</v>
      </c>
      <c r="I182" s="125">
        <f>I183+I187</f>
        <v>3600</v>
      </c>
      <c r="J182" s="125">
        <f>J183+J187</f>
        <v>0</v>
      </c>
      <c r="K182" s="125">
        <f>K183+K187</f>
        <v>9817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18219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18219</v>
      </c>
      <c r="G187" s="140">
        <f>G188+G198+G199+G206+G207+G208+G210</f>
        <v>0</v>
      </c>
      <c r="H187" s="51">
        <f t="shared" si="25"/>
        <v>13417</v>
      </c>
      <c r="I187" s="56">
        <f>I188+I198+I199+I206+I207+I208+I210</f>
        <v>3600</v>
      </c>
      <c r="J187" s="56">
        <f>J188+J198+J199+J206+J207+J208+J210</f>
        <v>0</v>
      </c>
      <c r="K187" s="56">
        <f>K188+K198+K199+K206+K207+K208+K210</f>
        <v>9817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18219</v>
      </c>
      <c r="D199" s="136">
        <f>SUM(D200:D205)</f>
        <v>0</v>
      </c>
      <c r="E199" s="136">
        <f>SUM(E200:E205)</f>
        <v>0</v>
      </c>
      <c r="F199" s="136">
        <f>SUM(F200:F205)</f>
        <v>18219</v>
      </c>
      <c r="G199" s="137">
        <f>SUM(G200:G205)</f>
        <v>0</v>
      </c>
      <c r="H199" s="64">
        <f t="shared" si="25"/>
        <v>13417</v>
      </c>
      <c r="I199" s="136">
        <f>SUM(I200:I205)</f>
        <v>3600</v>
      </c>
      <c r="J199" s="136">
        <f>SUM(J200:J205)</f>
        <v>0</v>
      </c>
      <c r="K199" s="136">
        <f>SUM(K200:K205)</f>
        <v>9817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400</v>
      </c>
      <c r="D201" s="66"/>
      <c r="E201" s="66"/>
      <c r="F201" s="66">
        <v>400</v>
      </c>
      <c r="G201" s="134"/>
      <c r="H201" s="64">
        <f t="shared" si="25"/>
        <v>400</v>
      </c>
      <c r="I201" s="66"/>
      <c r="J201" s="66"/>
      <c r="K201" s="66">
        <v>400</v>
      </c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3600</v>
      </c>
      <c r="I204" s="66">
        <f>1300+1300+1000</f>
        <v>3600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17819</v>
      </c>
      <c r="D205" s="66"/>
      <c r="E205" s="66"/>
      <c r="F205" s="66">
        <v>17819</v>
      </c>
      <c r="G205" s="134"/>
      <c r="H205" s="64">
        <f t="shared" si="25"/>
        <v>9417</v>
      </c>
      <c r="I205" s="66"/>
      <c r="J205" s="66"/>
      <c r="K205" s="66">
        <v>9417</v>
      </c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1"/>
        <v>0</v>
      </c>
      <c r="D261" s="61"/>
      <c r="E261" s="61"/>
      <c r="F261" s="61"/>
      <c r="G261" s="133"/>
      <c r="H261" s="59">
        <f t="shared" si="42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1208618</v>
      </c>
      <c r="D272" s="206">
        <f>SUM(D269,D252,D211,D182,D174,D160,D75,D53,)</f>
        <v>565006</v>
      </c>
      <c r="E272" s="206">
        <f t="shared" ref="E272:L272" si="57">SUM(E269,E252,E211,E182,E174,E160,E75,E53)</f>
        <v>521040</v>
      </c>
      <c r="F272" s="206">
        <f t="shared" si="57"/>
        <v>122572</v>
      </c>
      <c r="G272" s="207">
        <f t="shared" si="57"/>
        <v>0</v>
      </c>
      <c r="H272" s="208">
        <f t="shared" si="57"/>
        <v>1118958</v>
      </c>
      <c r="I272" s="206">
        <f t="shared" si="57"/>
        <v>487846</v>
      </c>
      <c r="J272" s="206">
        <f t="shared" si="57"/>
        <v>508540</v>
      </c>
      <c r="K272" s="206">
        <f t="shared" si="57"/>
        <v>122572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h2nkrmiT5+I93f9m0pH9ghZMgKtYjMe09NprMAtE40FRLBAEyWo8mKEc0vOqOPkE8+lO+hF3fZDo422ZLJWpPA==" saltValue="3wFx6COZkpxEmS+YtGdMzQ==" spinCount="100000" sheet="1" objects="1" scenarios="1"/>
  <autoFilter ref="A18:L284">
    <filterColumn colId="7">
      <filters>
        <filter val="1 016 733"/>
        <filter val="1 050"/>
        <filter val="1 105 541"/>
        <filter val="1 118 958"/>
        <filter val="1 250"/>
        <filter val="1 500"/>
        <filter val="1 686"/>
        <filter val="1 850"/>
        <filter val="1 899"/>
        <filter val="1 920"/>
        <filter val="115 538"/>
        <filter val="12 098"/>
        <filter val="122 473"/>
        <filter val="13 328"/>
        <filter val="13 417"/>
        <filter val="13 598"/>
        <filter val="13 626"/>
        <filter val="16 680"/>
        <filter val="18 171"/>
        <filter val="18 355"/>
        <filter val="180"/>
        <filter val="189 499"/>
        <filter val="2 050"/>
        <filter val="2 069"/>
        <filter val="2 082"/>
        <filter val="2 300"/>
        <filter val="2 500"/>
        <filter val="2 506"/>
        <filter val="200"/>
        <filter val="21 047"/>
        <filter val="225"/>
        <filter val="242 234"/>
        <filter val="252"/>
        <filter val="26"/>
        <filter val="3 000"/>
        <filter val="3 600"/>
        <filter val="30 256"/>
        <filter val="33 539"/>
        <filter val="37 356"/>
        <filter val="4 119"/>
        <filter val="4 250"/>
        <filter val="4 450"/>
        <filter val="400"/>
        <filter val="423"/>
        <filter val="5 015"/>
        <filter val="52 735"/>
        <filter val="525"/>
        <filter val="549"/>
        <filter val="6 209"/>
        <filter val="6 935"/>
        <filter val="60"/>
        <filter val="72"/>
        <filter val="742 557"/>
        <filter val="75 228"/>
        <filter val="774 499"/>
        <filter val="8 095"/>
        <filter val="8 498"/>
        <filter val="841"/>
        <filter val="88 808"/>
        <filter val="9 417"/>
        <filter val="99"/>
        <filter val="996 386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Q2" sqref="Q2"/>
    </sheetView>
  </sheetViews>
  <sheetFormatPr defaultColWidth="9.140625"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482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483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484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485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6.2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487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488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489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383113</v>
      </c>
      <c r="D20" s="26">
        <f>SUM(D21,D24,D25,D41,D43)</f>
        <v>357250</v>
      </c>
      <c r="E20" s="26">
        <f>SUM(E21,E24,E43)</f>
        <v>24764</v>
      </c>
      <c r="F20" s="26">
        <f>SUM(F21,F26,F43)</f>
        <v>1099</v>
      </c>
      <c r="G20" s="27">
        <f>SUM(G21,G45)</f>
        <v>0</v>
      </c>
      <c r="H20" s="25">
        <f>SUM(I20:L20)</f>
        <v>356569</v>
      </c>
      <c r="I20" s="26">
        <f>SUM(I21,I24,I25,I41,I43)</f>
        <v>329408</v>
      </c>
      <c r="J20" s="26">
        <f>SUM(J21,J24,J43)</f>
        <v>26062</v>
      </c>
      <c r="K20" s="26">
        <f>SUM(K21,K26,K43)</f>
        <v>1099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382014</v>
      </c>
      <c r="D24" s="46">
        <f>52400+304818+32</f>
        <v>357250</v>
      </c>
      <c r="E24" s="46">
        <v>24764</v>
      </c>
      <c r="F24" s="47" t="s">
        <v>37</v>
      </c>
      <c r="G24" s="48" t="s">
        <v>37</v>
      </c>
      <c r="H24" s="45">
        <f t="shared" si="1"/>
        <v>355470</v>
      </c>
      <c r="I24" s="46">
        <f>I51</f>
        <v>329408</v>
      </c>
      <c r="J24" s="46">
        <f>J51</f>
        <v>26062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1099</v>
      </c>
      <c r="D26" s="53" t="s">
        <v>37</v>
      </c>
      <c r="E26" s="53" t="s">
        <v>37</v>
      </c>
      <c r="F26" s="56">
        <f>SUM(F27,F31,F33,F36)</f>
        <v>1099</v>
      </c>
      <c r="G26" s="54" t="s">
        <v>37</v>
      </c>
      <c r="H26" s="51">
        <f>SUM(I26:L26)</f>
        <v>1099</v>
      </c>
      <c r="I26" s="53" t="s">
        <v>37</v>
      </c>
      <c r="J26" s="53" t="s">
        <v>37</v>
      </c>
      <c r="K26" s="56">
        <f>SUM(K27,K31,K33,K36)</f>
        <v>1099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1099</v>
      </c>
      <c r="D36" s="53" t="s">
        <v>37</v>
      </c>
      <c r="E36" s="53" t="s">
        <v>37</v>
      </c>
      <c r="F36" s="56">
        <f>SUM(F37:F40)</f>
        <v>1099</v>
      </c>
      <c r="G36" s="54" t="s">
        <v>37</v>
      </c>
      <c r="H36" s="51">
        <f t="shared" si="1"/>
        <v>1099</v>
      </c>
      <c r="I36" s="53" t="s">
        <v>37</v>
      </c>
      <c r="J36" s="53" t="s">
        <v>37</v>
      </c>
      <c r="K36" s="56">
        <f>SUM(K37:K40)</f>
        <v>1099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1099</v>
      </c>
      <c r="D40" s="77" t="s">
        <v>37</v>
      </c>
      <c r="E40" s="77" t="s">
        <v>37</v>
      </c>
      <c r="F40" s="78">
        <v>1099</v>
      </c>
      <c r="G40" s="79" t="s">
        <v>37</v>
      </c>
      <c r="H40" s="76">
        <f t="shared" si="1"/>
        <v>1099</v>
      </c>
      <c r="I40" s="77" t="s">
        <v>37</v>
      </c>
      <c r="J40" s="77" t="s">
        <v>37</v>
      </c>
      <c r="K40" s="78">
        <v>1099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383113</v>
      </c>
      <c r="D50" s="112">
        <f>SUM(D51,D269)</f>
        <v>357250</v>
      </c>
      <c r="E50" s="112">
        <f>SUM(E51,E269)</f>
        <v>24764</v>
      </c>
      <c r="F50" s="112">
        <f>SUM(F51,F269)</f>
        <v>1099</v>
      </c>
      <c r="G50" s="113">
        <f>SUM(G51,G269)</f>
        <v>0</v>
      </c>
      <c r="H50" s="111">
        <f t="shared" ref="H50:H107" si="6">SUM(I50:L50)</f>
        <v>356569</v>
      </c>
      <c r="I50" s="112">
        <f>SUM(I51,I269)</f>
        <v>329408</v>
      </c>
      <c r="J50" s="112">
        <f>SUM(J51,J269)</f>
        <v>26062</v>
      </c>
      <c r="K50" s="112">
        <f>SUM(K51,K269)</f>
        <v>1099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383113</v>
      </c>
      <c r="D51" s="117">
        <f>SUM(D52,D181)</f>
        <v>357250</v>
      </c>
      <c r="E51" s="117">
        <f>SUM(E52,E181)</f>
        <v>24764</v>
      </c>
      <c r="F51" s="117">
        <f>SUM(F52,F181)</f>
        <v>1099</v>
      </c>
      <c r="G51" s="118">
        <f>SUM(G52,G181)</f>
        <v>0</v>
      </c>
      <c r="H51" s="116">
        <f t="shared" si="6"/>
        <v>356569</v>
      </c>
      <c r="I51" s="117">
        <f>SUM(I52,I181)</f>
        <v>329408</v>
      </c>
      <c r="J51" s="117">
        <f>SUM(J52,J181)</f>
        <v>26062</v>
      </c>
      <c r="K51" s="117">
        <f>SUM(K52,K181)</f>
        <v>1099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382913</v>
      </c>
      <c r="D52" s="121">
        <f>SUM(D53,D75,D160,D174)</f>
        <v>357050</v>
      </c>
      <c r="E52" s="121">
        <f>SUM(E53,E75,E160,E174)</f>
        <v>24764</v>
      </c>
      <c r="F52" s="121">
        <f>SUM(F53,F75,F160,F174)</f>
        <v>1099</v>
      </c>
      <c r="G52" s="122">
        <f>SUM(G53,G75,G160,G174)</f>
        <v>0</v>
      </c>
      <c r="H52" s="120">
        <f t="shared" si="6"/>
        <v>355128</v>
      </c>
      <c r="I52" s="121">
        <f>SUM(I53,I75,I160,I174)</f>
        <v>328087</v>
      </c>
      <c r="J52" s="121">
        <f>SUM(J53,J75,J160,J174)</f>
        <v>25942</v>
      </c>
      <c r="K52" s="121">
        <f>SUM(K53,K75,K160,K174)</f>
        <v>1099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329582</v>
      </c>
      <c r="D53" s="125">
        <f>SUM(D54,D67)</f>
        <v>304818</v>
      </c>
      <c r="E53" s="125">
        <f>SUM(E54,E67)</f>
        <v>24764</v>
      </c>
      <c r="F53" s="125">
        <f>SUM(F54,F67)</f>
        <v>0</v>
      </c>
      <c r="G53" s="126">
        <f>SUM(G54,G67)</f>
        <v>0</v>
      </c>
      <c r="H53" s="124">
        <f t="shared" si="6"/>
        <v>304282</v>
      </c>
      <c r="I53" s="125">
        <f>SUM(I54,I67)</f>
        <v>278806</v>
      </c>
      <c r="J53" s="125">
        <f>SUM(J54,J67)</f>
        <v>25476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247239</v>
      </c>
      <c r="D54" s="56">
        <f>SUM(D55,D58,D66)</f>
        <v>227433</v>
      </c>
      <c r="E54" s="56">
        <f>SUM(E55,E58,E66)</f>
        <v>19806</v>
      </c>
      <c r="F54" s="56">
        <f>SUM(F55,F58,F66)</f>
        <v>0</v>
      </c>
      <c r="G54" s="128">
        <f>SUM(G55,G58,G66)</f>
        <v>0</v>
      </c>
      <c r="H54" s="51">
        <f t="shared" si="6"/>
        <v>227024</v>
      </c>
      <c r="I54" s="56">
        <f>SUM(I55,I58,I66)</f>
        <v>206862</v>
      </c>
      <c r="J54" s="56">
        <f>SUM(J55,J58,J66)</f>
        <v>20162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222681</v>
      </c>
      <c r="D55" s="131">
        <f>SUM(D56:D57)</f>
        <v>203391</v>
      </c>
      <c r="E55" s="131">
        <f>SUM(E56:E57)</f>
        <v>19290</v>
      </c>
      <c r="F55" s="131">
        <f>SUM(F56:F57)</f>
        <v>0</v>
      </c>
      <c r="G55" s="132">
        <f>SUM(G56:G57)</f>
        <v>0</v>
      </c>
      <c r="H55" s="103">
        <f t="shared" si="6"/>
        <v>215821</v>
      </c>
      <c r="I55" s="131">
        <f>SUM(I56:I57)</f>
        <v>196089</v>
      </c>
      <c r="J55" s="131">
        <f>SUM(J56:J57)</f>
        <v>19732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222681</v>
      </c>
      <c r="D57" s="66">
        <v>203391</v>
      </c>
      <c r="E57" s="66">
        <v>19290</v>
      </c>
      <c r="F57" s="66"/>
      <c r="G57" s="134"/>
      <c r="H57" s="64">
        <f t="shared" si="6"/>
        <v>215821</v>
      </c>
      <c r="I57" s="66">
        <v>196089</v>
      </c>
      <c r="J57" s="66">
        <v>19732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22895</v>
      </c>
      <c r="D58" s="136">
        <f>SUM(D59:D65)</f>
        <v>22379</v>
      </c>
      <c r="E58" s="136">
        <f>SUM(E59:E65)</f>
        <v>516</v>
      </c>
      <c r="F58" s="136">
        <f>SUM(F59:F65)</f>
        <v>0</v>
      </c>
      <c r="G58" s="137">
        <f>SUM(G59:G65)</f>
        <v>0</v>
      </c>
      <c r="H58" s="64">
        <f t="shared" si="6"/>
        <v>8910</v>
      </c>
      <c r="I58" s="136">
        <f>SUM(I59:I65)</f>
        <v>8480</v>
      </c>
      <c r="J58" s="136">
        <f>SUM(J59:J65)</f>
        <v>430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4169</v>
      </c>
      <c r="D59" s="66">
        <v>4169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1029</v>
      </c>
      <c r="D60" s="66">
        <v>1029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3009</v>
      </c>
      <c r="D63" s="66">
        <v>2493</v>
      </c>
      <c r="E63" s="66">
        <v>516</v>
      </c>
      <c r="F63" s="66"/>
      <c r="G63" s="134"/>
      <c r="H63" s="64">
        <f t="shared" si="6"/>
        <v>2966</v>
      </c>
      <c r="I63" s="66">
        <v>2536</v>
      </c>
      <c r="J63" s="66">
        <v>430</v>
      </c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14688</v>
      </c>
      <c r="D64" s="66">
        <f>13454+1234</f>
        <v>14688</v>
      </c>
      <c r="E64" s="66"/>
      <c r="F64" s="66"/>
      <c r="G64" s="134"/>
      <c r="H64" s="64">
        <f t="shared" si="6"/>
        <v>750</v>
      </c>
      <c r="I64" s="66">
        <f>11425-10675</f>
        <v>750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1663</v>
      </c>
      <c r="D66" s="138">
        <v>1663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82343</v>
      </c>
      <c r="D67" s="56">
        <f>SUM(D68:D69)</f>
        <v>77385</v>
      </c>
      <c r="E67" s="56">
        <f>SUM(E68:E69)</f>
        <v>4958</v>
      </c>
      <c r="F67" s="56">
        <f>SUM(F68:F69)</f>
        <v>0</v>
      </c>
      <c r="G67" s="140">
        <f>SUM(G68:G69)</f>
        <v>0</v>
      </c>
      <c r="H67" s="51">
        <f t="shared" si="6"/>
        <v>77258</v>
      </c>
      <c r="I67" s="56">
        <f>SUM(I68:I69)</f>
        <v>71944</v>
      </c>
      <c r="J67" s="56">
        <f>SUM(J68:J69)</f>
        <v>5314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62643</v>
      </c>
      <c r="D68" s="61">
        <v>57835</v>
      </c>
      <c r="E68" s="61">
        <v>4808</v>
      </c>
      <c r="F68" s="61"/>
      <c r="G68" s="133"/>
      <c r="H68" s="59">
        <f t="shared" si="6"/>
        <v>57729</v>
      </c>
      <c r="I68" s="61">
        <f>55357-2572</f>
        <v>52785</v>
      </c>
      <c r="J68" s="61">
        <v>4944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19700</v>
      </c>
      <c r="D69" s="136">
        <f>SUM(D70:D74)</f>
        <v>19550</v>
      </c>
      <c r="E69" s="136">
        <f>SUM(E70:E74)</f>
        <v>150</v>
      </c>
      <c r="F69" s="136">
        <f>SUM(F70:F74)</f>
        <v>0</v>
      </c>
      <c r="G69" s="137">
        <f>SUM(G70:G74)</f>
        <v>0</v>
      </c>
      <c r="H69" s="64">
        <f t="shared" si="6"/>
        <v>19529</v>
      </c>
      <c r="I69" s="136">
        <f>SUM(I70:I74)</f>
        <v>19159</v>
      </c>
      <c r="J69" s="136">
        <f>SUM(J70:J74)</f>
        <v>370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12797</v>
      </c>
      <c r="D70" s="66">
        <f>11476+811+360</f>
        <v>12647</v>
      </c>
      <c r="E70" s="66">
        <v>150</v>
      </c>
      <c r="F70" s="66"/>
      <c r="G70" s="134"/>
      <c r="H70" s="64">
        <f t="shared" si="6"/>
        <v>12626</v>
      </c>
      <c r="I70" s="66">
        <f>11896+360</f>
        <v>12256</v>
      </c>
      <c r="J70" s="66">
        <v>370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6403</v>
      </c>
      <c r="D73" s="66">
        <v>6403</v>
      </c>
      <c r="E73" s="66"/>
      <c r="F73" s="66"/>
      <c r="G73" s="134"/>
      <c r="H73" s="64">
        <f t="shared" si="6"/>
        <v>6403</v>
      </c>
      <c r="I73" s="66">
        <v>6403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53331</v>
      </c>
      <c r="D75" s="125">
        <f>SUM(D76,D83,D120,D151,D152)</f>
        <v>52232</v>
      </c>
      <c r="E75" s="125">
        <f t="shared" ref="E75:G75" si="7">SUM(E76,E83,E120,E151,E152)</f>
        <v>0</v>
      </c>
      <c r="F75" s="125">
        <f t="shared" si="7"/>
        <v>1099</v>
      </c>
      <c r="G75" s="126">
        <f t="shared" si="7"/>
        <v>0</v>
      </c>
      <c r="H75" s="124">
        <f t="shared" si="6"/>
        <v>50846</v>
      </c>
      <c r="I75" s="125">
        <f t="shared" ref="I75:L75" si="8">SUM(I76,I83,I120,I151,I152)</f>
        <v>49281</v>
      </c>
      <c r="J75" s="125">
        <f t="shared" si="8"/>
        <v>466</v>
      </c>
      <c r="K75" s="125">
        <f t="shared" si="8"/>
        <v>1099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120</v>
      </c>
      <c r="D76" s="56">
        <f>SUM(D77,D80)</f>
        <v>120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120</v>
      </c>
      <c r="I76" s="56">
        <f>SUM(I77,I80)</f>
        <v>120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x14ac:dyDescent="0.25">
      <c r="A77" s="141">
        <v>2110</v>
      </c>
      <c r="B77" s="58" t="s">
        <v>89</v>
      </c>
      <c r="C77" s="59">
        <f t="shared" si="5"/>
        <v>120</v>
      </c>
      <c r="D77" s="142">
        <f>SUM(D78:D79)</f>
        <v>120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120</v>
      </c>
      <c r="I77" s="142">
        <f>SUM(I78:I79)</f>
        <v>120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x14ac:dyDescent="0.25">
      <c r="A79" s="39">
        <v>2112</v>
      </c>
      <c r="B79" s="63" t="s">
        <v>91</v>
      </c>
      <c r="C79" s="64">
        <f t="shared" si="5"/>
        <v>120</v>
      </c>
      <c r="D79" s="66">
        <v>120</v>
      </c>
      <c r="E79" s="66"/>
      <c r="F79" s="66"/>
      <c r="G79" s="134"/>
      <c r="H79" s="64">
        <f t="shared" si="6"/>
        <v>120</v>
      </c>
      <c r="I79" s="66">
        <v>120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26017</v>
      </c>
      <c r="D83" s="56">
        <f>SUM(D84,D85,D91,D99,D107,D108,D114,D119)</f>
        <v>26017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24591</v>
      </c>
      <c r="I83" s="56">
        <f>SUM(I84,I85,I91,I99,I107,I108,I114,I119)</f>
        <v>24591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552</v>
      </c>
      <c r="D84" s="138">
        <v>552</v>
      </c>
      <c r="E84" s="138"/>
      <c r="F84" s="138"/>
      <c r="G84" s="138"/>
      <c r="H84" s="103">
        <f>SUM(I84:L84)</f>
        <v>552</v>
      </c>
      <c r="I84" s="138">
        <f>532+20</f>
        <v>552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19533</v>
      </c>
      <c r="D85" s="136">
        <f>SUM(D86:D90)</f>
        <v>19533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18195</v>
      </c>
      <c r="I85" s="136">
        <f>SUM(I86:I90)</f>
        <v>18195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2673</v>
      </c>
      <c r="D87" s="66">
        <v>2673</v>
      </c>
      <c r="E87" s="66"/>
      <c r="F87" s="66"/>
      <c r="G87" s="134"/>
      <c r="H87" s="64">
        <f t="shared" si="6"/>
        <v>2804</v>
      </c>
      <c r="I87" s="66">
        <v>2804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16281</v>
      </c>
      <c r="D88" s="66">
        <v>16281</v>
      </c>
      <c r="E88" s="66"/>
      <c r="F88" s="66"/>
      <c r="G88" s="134"/>
      <c r="H88" s="64">
        <f t="shared" si="6"/>
        <v>14819</v>
      </c>
      <c r="I88" s="66">
        <v>14819</v>
      </c>
      <c r="J88" s="66"/>
      <c r="K88" s="66"/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579</v>
      </c>
      <c r="D89" s="66">
        <v>579</v>
      </c>
      <c r="E89" s="66"/>
      <c r="F89" s="66"/>
      <c r="G89" s="134"/>
      <c r="H89" s="64">
        <f t="shared" si="6"/>
        <v>572</v>
      </c>
      <c r="I89" s="66">
        <v>572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732</v>
      </c>
      <c r="D91" s="136">
        <f>SUM(D92:D98)</f>
        <v>732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780</v>
      </c>
      <c r="I91" s="136">
        <f>SUM(I92:I98)</f>
        <v>780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732</v>
      </c>
      <c r="D98" s="66">
        <f>600+132</f>
        <v>732</v>
      </c>
      <c r="E98" s="66"/>
      <c r="F98" s="66"/>
      <c r="G98" s="134"/>
      <c r="H98" s="64">
        <f t="shared" si="6"/>
        <v>780</v>
      </c>
      <c r="I98" s="66">
        <f>648+132</f>
        <v>780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4738</v>
      </c>
      <c r="D99" s="136">
        <f>SUM(D100:D106)</f>
        <v>4738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4602</v>
      </c>
      <c r="I99" s="136">
        <f>SUM(I100:I106)</f>
        <v>4602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520</v>
      </c>
      <c r="D102" s="66">
        <v>520</v>
      </c>
      <c r="E102" s="66"/>
      <c r="F102" s="66"/>
      <c r="G102" s="134"/>
      <c r="H102" s="64">
        <f t="shared" si="6"/>
        <v>344</v>
      </c>
      <c r="I102" s="66">
        <v>344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4143</v>
      </c>
      <c r="D103" s="66">
        <v>4143</v>
      </c>
      <c r="E103" s="66"/>
      <c r="F103" s="66"/>
      <c r="G103" s="134"/>
      <c r="H103" s="64">
        <f t="shared" si="6"/>
        <v>4183</v>
      </c>
      <c r="I103" s="66">
        <v>4183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75</v>
      </c>
      <c r="D106" s="66">
        <v>75</v>
      </c>
      <c r="E106" s="66"/>
      <c r="F106" s="66"/>
      <c r="G106" s="134"/>
      <c r="H106" s="64">
        <f t="shared" si="6"/>
        <v>75</v>
      </c>
      <c r="I106" s="66">
        <v>75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436</v>
      </c>
      <c r="D107" s="136">
        <v>436</v>
      </c>
      <c r="E107" s="136"/>
      <c r="F107" s="136"/>
      <c r="G107" s="145"/>
      <c r="H107" s="64">
        <f t="shared" si="6"/>
        <v>436</v>
      </c>
      <c r="I107" s="136">
        <v>436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</v>
      </c>
      <c r="D108" s="136">
        <f>SUM(D109:D113)</f>
        <v>26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26856</v>
      </c>
      <c r="D120" s="149">
        <f>SUM(D121,D126,D130,D131,D134,D138,D146,D147,D150)</f>
        <v>25757</v>
      </c>
      <c r="E120" s="149">
        <f>SUM(E121,E126,E130,E131,E134,E138,E146,E147,E150)</f>
        <v>0</v>
      </c>
      <c r="F120" s="149">
        <f>SUM(F121,F126,F130,F131,F134,F138,F146,F147,F150)</f>
        <v>1099</v>
      </c>
      <c r="G120" s="150">
        <f>SUM(G121,G126,G130,G131,G134,G138,G146,G147,G150)</f>
        <v>0</v>
      </c>
      <c r="H120" s="76">
        <f t="shared" si="9"/>
        <v>25797</v>
      </c>
      <c r="I120" s="149">
        <f>SUM(I121,I126,I130,I131,I134,I138,I146,I147,I150)</f>
        <v>24232</v>
      </c>
      <c r="J120" s="149">
        <f>SUM(J121,J126,J130,J131,J134,J138,J146,J147,J150)</f>
        <v>466</v>
      </c>
      <c r="K120" s="149">
        <f>SUM(K121,K126,K130,K131,K134,K138,K146,K147,K150)</f>
        <v>1099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1604</v>
      </c>
      <c r="D121" s="142">
        <f>SUM(D122:D125)</f>
        <v>1604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1304</v>
      </c>
      <c r="I121" s="142">
        <f t="shared" si="11"/>
        <v>1304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800</v>
      </c>
      <c r="D122" s="66">
        <v>800</v>
      </c>
      <c r="E122" s="66"/>
      <c r="F122" s="66"/>
      <c r="G122" s="134"/>
      <c r="H122" s="64">
        <f t="shared" si="9"/>
        <v>500</v>
      </c>
      <c r="I122" s="66">
        <v>500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435</v>
      </c>
      <c r="D123" s="66">
        <v>435</v>
      </c>
      <c r="E123" s="66"/>
      <c r="F123" s="66"/>
      <c r="G123" s="134"/>
      <c r="H123" s="64">
        <f t="shared" si="9"/>
        <v>435</v>
      </c>
      <c r="I123" s="66">
        <v>435</v>
      </c>
      <c r="J123" s="66"/>
      <c r="K123" s="66"/>
      <c r="L123" s="134"/>
    </row>
    <row r="124" spans="1:12" x14ac:dyDescent="0.25">
      <c r="A124" s="39">
        <v>2313</v>
      </c>
      <c r="B124" s="63" t="s">
        <v>134</v>
      </c>
      <c r="C124" s="64">
        <f t="shared" si="10"/>
        <v>369</v>
      </c>
      <c r="D124" s="66">
        <v>369</v>
      </c>
      <c r="E124" s="66"/>
      <c r="F124" s="66"/>
      <c r="G124" s="134"/>
      <c r="H124" s="64">
        <f t="shared" si="9"/>
        <v>369</v>
      </c>
      <c r="I124" s="66">
        <v>369</v>
      </c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18580</v>
      </c>
      <c r="D126" s="136">
        <f>SUM(D127:D129)</f>
        <v>18580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18083</v>
      </c>
      <c r="I126" s="136">
        <f>SUM(I127:I129)</f>
        <v>18083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x14ac:dyDescent="0.25">
      <c r="A127" s="39">
        <v>2321</v>
      </c>
      <c r="B127" s="63" t="s">
        <v>137</v>
      </c>
      <c r="C127" s="64">
        <f t="shared" si="10"/>
        <v>18514</v>
      </c>
      <c r="D127" s="66">
        <v>18514</v>
      </c>
      <c r="E127" s="66"/>
      <c r="F127" s="66"/>
      <c r="G127" s="134"/>
      <c r="H127" s="64">
        <f t="shared" si="9"/>
        <v>18017</v>
      </c>
      <c r="I127" s="66">
        <v>18017</v>
      </c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66</v>
      </c>
      <c r="D128" s="66">
        <v>66</v>
      </c>
      <c r="E128" s="66"/>
      <c r="F128" s="66"/>
      <c r="G128" s="134"/>
      <c r="H128" s="64">
        <f t="shared" si="9"/>
        <v>66</v>
      </c>
      <c r="I128" s="66">
        <v>66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80</v>
      </c>
      <c r="D131" s="136">
        <f>SUM(D132:D133)</f>
        <v>80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80</v>
      </c>
      <c r="I131" s="136">
        <f>SUM(I132:I133)</f>
        <v>80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80</v>
      </c>
      <c r="D132" s="66">
        <v>80</v>
      </c>
      <c r="E132" s="66"/>
      <c r="F132" s="66"/>
      <c r="G132" s="134"/>
      <c r="H132" s="64">
        <f t="shared" si="9"/>
        <v>80</v>
      </c>
      <c r="I132" s="66">
        <v>80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x14ac:dyDescent="0.25">
      <c r="A134" s="130">
        <v>2350</v>
      </c>
      <c r="B134" s="99" t="s">
        <v>144</v>
      </c>
      <c r="C134" s="103">
        <f t="shared" si="10"/>
        <v>2575</v>
      </c>
      <c r="D134" s="131">
        <f>SUM(D135:D137)</f>
        <v>2575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2158</v>
      </c>
      <c r="I134" s="131">
        <f>SUM(I135:I137)</f>
        <v>2158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134</v>
      </c>
      <c r="D135" s="61">
        <v>134</v>
      </c>
      <c r="E135" s="61"/>
      <c r="F135" s="61"/>
      <c r="G135" s="133"/>
      <c r="H135" s="59">
        <f t="shared" si="9"/>
        <v>134</v>
      </c>
      <c r="I135" s="61">
        <v>134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2441</v>
      </c>
      <c r="D136" s="66">
        <v>2441</v>
      </c>
      <c r="E136" s="66"/>
      <c r="F136" s="66"/>
      <c r="G136" s="134"/>
      <c r="H136" s="64">
        <f t="shared" si="9"/>
        <v>2024</v>
      </c>
      <c r="I136" s="66">
        <v>2024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2252</v>
      </c>
      <c r="D138" s="136">
        <f>SUM(D139:D145)</f>
        <v>1153</v>
      </c>
      <c r="E138" s="136">
        <f>SUM(E139:E145)</f>
        <v>0</v>
      </c>
      <c r="F138" s="136">
        <f>SUM(F139:F145)</f>
        <v>1099</v>
      </c>
      <c r="G138" s="137">
        <f>SUM(G139:G145)</f>
        <v>0</v>
      </c>
      <c r="H138" s="64">
        <f t="shared" si="9"/>
        <v>2252</v>
      </c>
      <c r="I138" s="136">
        <f>SUM(I139:I145)</f>
        <v>1153</v>
      </c>
      <c r="J138" s="136">
        <f>SUM(J139:J145)</f>
        <v>0</v>
      </c>
      <c r="K138" s="136">
        <f>SUM(K139:K145)</f>
        <v>1099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680</v>
      </c>
      <c r="D139" s="66">
        <v>680</v>
      </c>
      <c r="E139" s="66"/>
      <c r="F139" s="66"/>
      <c r="G139" s="134"/>
      <c r="H139" s="64">
        <f t="shared" si="9"/>
        <v>680</v>
      </c>
      <c r="I139" s="66">
        <v>680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473</v>
      </c>
      <c r="D140" s="66">
        <v>473</v>
      </c>
      <c r="E140" s="66"/>
      <c r="F140" s="66"/>
      <c r="G140" s="134"/>
      <c r="H140" s="64">
        <f t="shared" si="9"/>
        <v>473</v>
      </c>
      <c r="I140" s="66">
        <v>473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1099</v>
      </c>
      <c r="D141" s="66"/>
      <c r="E141" s="66"/>
      <c r="F141" s="66">
        <v>1099</v>
      </c>
      <c r="G141" s="134"/>
      <c r="H141" s="64">
        <f t="shared" si="9"/>
        <v>1099</v>
      </c>
      <c r="I141" s="66"/>
      <c r="J141" s="66"/>
      <c r="K141" s="66">
        <v>1099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1765</v>
      </c>
      <c r="D146" s="138">
        <v>1765</v>
      </c>
      <c r="E146" s="138"/>
      <c r="F146" s="138"/>
      <c r="G146" s="139"/>
      <c r="H146" s="103">
        <f t="shared" si="9"/>
        <v>1920</v>
      </c>
      <c r="I146" s="138">
        <v>1454</v>
      </c>
      <c r="J146" s="138">
        <v>466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33"/>
    </row>
    <row r="152" spans="1:12" ht="24" x14ac:dyDescent="0.25">
      <c r="A152" s="50">
        <v>2500</v>
      </c>
      <c r="B152" s="127" t="s">
        <v>162</v>
      </c>
      <c r="C152" s="51">
        <f t="shared" si="10"/>
        <v>338</v>
      </c>
      <c r="D152" s="56">
        <f>SUM(D153,D159)</f>
        <v>338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338</v>
      </c>
      <c r="I152" s="56">
        <f>SUM(I153,I159)</f>
        <v>338</v>
      </c>
      <c r="J152" s="56">
        <f t="shared" ref="J152:L152" si="13">SUM(J153,J159)</f>
        <v>0</v>
      </c>
      <c r="K152" s="56">
        <f t="shared" si="13"/>
        <v>0</v>
      </c>
      <c r="L152" s="144">
        <f t="shared" si="13"/>
        <v>0</v>
      </c>
    </row>
    <row r="153" spans="1:12" ht="25.5" customHeight="1" x14ac:dyDescent="0.25">
      <c r="A153" s="141">
        <v>2510</v>
      </c>
      <c r="B153" s="58" t="s">
        <v>163</v>
      </c>
      <c r="C153" s="59">
        <f t="shared" si="10"/>
        <v>338</v>
      </c>
      <c r="D153" s="142">
        <f>SUM(D154:D158)</f>
        <v>338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338</v>
      </c>
      <c r="I153" s="142">
        <f>SUM(I154:I158)</f>
        <v>338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x14ac:dyDescent="0.25">
      <c r="A157" s="39">
        <v>2515</v>
      </c>
      <c r="B157" s="63" t="s">
        <v>167</v>
      </c>
      <c r="C157" s="64">
        <f t="shared" si="10"/>
        <v>338</v>
      </c>
      <c r="D157" s="66">
        <v>338</v>
      </c>
      <c r="E157" s="66"/>
      <c r="F157" s="66"/>
      <c r="G157" s="134"/>
      <c r="H157" s="64">
        <f t="shared" si="9"/>
        <v>338</v>
      </c>
      <c r="I157" s="66">
        <v>338</v>
      </c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200</v>
      </c>
      <c r="D181" s="121">
        <f>SUM(D182,D211,D252,D265)</f>
        <v>200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1441</v>
      </c>
      <c r="I181" s="121">
        <f t="shared" ref="I181:L181" si="27">SUM(I182,I211,I252,I265)</f>
        <v>1321</v>
      </c>
      <c r="J181" s="121">
        <f t="shared" si="27"/>
        <v>120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200</v>
      </c>
      <c r="D182" s="125">
        <f>D183+D187</f>
        <v>200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1441</v>
      </c>
      <c r="I182" s="125">
        <f>I183+I187</f>
        <v>1321</v>
      </c>
      <c r="J182" s="125">
        <f>J183+J187</f>
        <v>120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200</v>
      </c>
      <c r="D187" s="56">
        <f>D188+D198+D199+D206+D207+D208+D210</f>
        <v>200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1441</v>
      </c>
      <c r="I187" s="56">
        <f>I188+I198+I199+I206+I207+I208+I210</f>
        <v>1321</v>
      </c>
      <c r="J187" s="56">
        <f>J188+J198+J199+J206+J207+J208+J210</f>
        <v>120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200</v>
      </c>
      <c r="D199" s="136">
        <f>SUM(D200:D205)</f>
        <v>200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1441</v>
      </c>
      <c r="I199" s="136">
        <f>SUM(I200:I205)</f>
        <v>1321</v>
      </c>
      <c r="J199" s="136">
        <f>SUM(J200:J205)</f>
        <v>120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200</v>
      </c>
      <c r="D201" s="66">
        <v>200</v>
      </c>
      <c r="E201" s="66"/>
      <c r="F201" s="66"/>
      <c r="G201" s="134"/>
      <c r="H201" s="64">
        <f t="shared" si="25"/>
        <v>201</v>
      </c>
      <c r="I201" s="66">
        <v>81</v>
      </c>
      <c r="J201" s="66">
        <v>120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1240</v>
      </c>
      <c r="I204" s="66">
        <v>1240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383113</v>
      </c>
      <c r="D272" s="206">
        <f>SUM(D269,D252,D211,D182,D174,D160,D75,D53,)</f>
        <v>357250</v>
      </c>
      <c r="E272" s="206">
        <f t="shared" ref="E272:L272" si="59">SUM(E269,E252,E211,E182,E174,E160,E75,E53)</f>
        <v>24764</v>
      </c>
      <c r="F272" s="206">
        <f t="shared" si="59"/>
        <v>1099</v>
      </c>
      <c r="G272" s="207">
        <f t="shared" si="59"/>
        <v>0</v>
      </c>
      <c r="H272" s="208">
        <f t="shared" si="59"/>
        <v>356569</v>
      </c>
      <c r="I272" s="206">
        <f t="shared" si="59"/>
        <v>329408</v>
      </c>
      <c r="J272" s="206">
        <f t="shared" si="59"/>
        <v>26062</v>
      </c>
      <c r="K272" s="206">
        <f t="shared" si="59"/>
        <v>1099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wscHfFdBHAT3Sfvlx0lUzbes97IOaH4VPy7Jxx9wZaWegvOFQel/48OMJT3zeTVgLsRuxzpvgMVPJFStBTqkLA==" saltValue="E8qm+Y2GA5Jas4mO5qA4Gw==" spinCount="100000" sheet="1" objects="1" scenarios="1"/>
  <autoFilter ref="A18:L284">
    <filterColumn colId="7">
      <filters>
        <filter val="1 025"/>
        <filter val="1 099"/>
        <filter val="1 240"/>
        <filter val="1 304"/>
        <filter val="1 441"/>
        <filter val="1 920"/>
        <filter val="12 626"/>
        <filter val="120"/>
        <filter val="134"/>
        <filter val="14 819"/>
        <filter val="18 017"/>
        <filter val="18 083"/>
        <filter val="18 195"/>
        <filter val="19 529"/>
        <filter val="2 024"/>
        <filter val="2 158"/>
        <filter val="2 252"/>
        <filter val="2 293"/>
        <filter val="2 804"/>
        <filter val="2 966"/>
        <filter val="201"/>
        <filter val="215 821"/>
        <filter val="227 024"/>
        <filter val="24 591"/>
        <filter val="25 797"/>
        <filter val="26"/>
        <filter val="304 282"/>
        <filter val="338"/>
        <filter val="344"/>
        <filter val="355 128"/>
        <filter val="355 470"/>
        <filter val="356 569"/>
        <filter val="369"/>
        <filter val="4 169"/>
        <filter val="4 183"/>
        <filter val="4 602"/>
        <filter val="435"/>
        <filter val="436"/>
        <filter val="473"/>
        <filter val="50 846"/>
        <filter val="500"/>
        <filter val="552"/>
        <filter val="57 729"/>
        <filter val="572"/>
        <filter val="6 403"/>
        <filter val="66"/>
        <filter val="680"/>
        <filter val="75"/>
        <filter val="750"/>
        <filter val="77 258"/>
        <filter val="780"/>
        <filter val="8 910"/>
        <filter val="8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9" sqref="O9"/>
    </sheetView>
  </sheetViews>
  <sheetFormatPr defaultColWidth="9.140625"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626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483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484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485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487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488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489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36188</v>
      </c>
      <c r="D20" s="26">
        <f>SUM(D21,D24,D25,D41,D43)</f>
        <v>36188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31930</v>
      </c>
      <c r="I20" s="26">
        <f>SUM(I21,I24,I25,I41,I43)</f>
        <v>31930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36188</v>
      </c>
      <c r="D24" s="46">
        <v>36188</v>
      </c>
      <c r="E24" s="46"/>
      <c r="F24" s="47" t="s">
        <v>37</v>
      </c>
      <c r="G24" s="48" t="s">
        <v>37</v>
      </c>
      <c r="H24" s="45">
        <f t="shared" si="1"/>
        <v>31930</v>
      </c>
      <c r="I24" s="46">
        <f>I51</f>
        <v>31930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36188</v>
      </c>
      <c r="D50" s="112">
        <f>SUM(D51,D269)</f>
        <v>36188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31930</v>
      </c>
      <c r="I50" s="112">
        <f>SUM(I51,I269)</f>
        <v>31930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36188</v>
      </c>
      <c r="D51" s="117">
        <f>SUM(D52,D181)</f>
        <v>36188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31930</v>
      </c>
      <c r="I51" s="117">
        <f>SUM(I52,I181)</f>
        <v>31930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36188</v>
      </c>
      <c r="D52" s="121">
        <f>SUM(D53,D75,D160,D174)</f>
        <v>36188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31930</v>
      </c>
      <c r="I52" s="121">
        <f>SUM(I53,I75,I160,I174)</f>
        <v>31930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36188</v>
      </c>
      <c r="D75" s="125">
        <f>SUM(D76,D83,D120,D151,D152)</f>
        <v>36188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31930</v>
      </c>
      <c r="I75" s="125">
        <f t="shared" ref="I75:L75" si="8">SUM(I76,I83,I120,I151,I152)</f>
        <v>31930</v>
      </c>
      <c r="J75" s="125">
        <f t="shared" si="8"/>
        <v>0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36188</v>
      </c>
      <c r="D120" s="149">
        <f>SUM(D121,D126,D130,D131,D134,D138,D146,D147,D150)</f>
        <v>36188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31930</v>
      </c>
      <c r="I120" s="149">
        <f>SUM(I121,I126,I130,I131,I134,I138,I146,I147,I150)</f>
        <v>31930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.75" customHeight="1" x14ac:dyDescent="0.25">
      <c r="A138" s="135">
        <v>2360</v>
      </c>
      <c r="B138" s="63" t="s">
        <v>148</v>
      </c>
      <c r="C138" s="64">
        <f t="shared" si="10"/>
        <v>36188</v>
      </c>
      <c r="D138" s="136">
        <f>SUM(D139:D145)</f>
        <v>36188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31930</v>
      </c>
      <c r="I138" s="136">
        <f>SUM(I139:I145)</f>
        <v>31930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36188</v>
      </c>
      <c r="D141" s="66">
        <v>36188</v>
      </c>
      <c r="E141" s="66"/>
      <c r="F141" s="66"/>
      <c r="G141" s="134"/>
      <c r="H141" s="64">
        <f t="shared" si="9"/>
        <v>31930</v>
      </c>
      <c r="I141" s="66">
        <v>31930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36188</v>
      </c>
      <c r="D272" s="206">
        <f>SUM(D269,D252,D211,D182,D174,D160,D75,D53,)</f>
        <v>36188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31930</v>
      </c>
      <c r="I272" s="206">
        <f t="shared" si="56"/>
        <v>31930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J9JT+ZUKwEh0rpnfjgGcEeMeyiDXYOt0wzyqOQBuxwsYUjQ86OAjAdh2C2NEYvhJSxP6kGHvWW/V6KEti8AljQ==" saltValue="60N849ffuk0ieSkZniGLPA==" spinCount="100000" sheet="1" objects="1" scenarios="1"/>
  <autoFilter ref="A18:L284">
    <filterColumn colId="7">
      <filters>
        <filter val="31 93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5" sqref="O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490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491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492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493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494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495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648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420515</v>
      </c>
      <c r="D20" s="26">
        <f>SUM(D21,D24,D25,D41,D43)</f>
        <v>406829</v>
      </c>
      <c r="E20" s="26">
        <f>SUM(E21,E24,E43)</f>
        <v>13686</v>
      </c>
      <c r="F20" s="26">
        <f>SUM(F21,F26,F43)</f>
        <v>0</v>
      </c>
      <c r="G20" s="27">
        <f>SUM(G21,G45)</f>
        <v>0</v>
      </c>
      <c r="H20" s="25">
        <f>SUM(I20:L20)</f>
        <v>399866</v>
      </c>
      <c r="I20" s="26">
        <f>SUM(I21,I24,I25,I41,I43)</f>
        <v>386018</v>
      </c>
      <c r="J20" s="26">
        <f>SUM(J21,J24,J43)</f>
        <v>13848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420515</v>
      </c>
      <c r="D24" s="46">
        <f>371572+35311-54</f>
        <v>406829</v>
      </c>
      <c r="E24" s="46">
        <v>13686</v>
      </c>
      <c r="F24" s="47" t="s">
        <v>37</v>
      </c>
      <c r="G24" s="48" t="s">
        <v>37</v>
      </c>
      <c r="H24" s="45">
        <f t="shared" si="1"/>
        <v>399866</v>
      </c>
      <c r="I24" s="46">
        <f>I51</f>
        <v>386018</v>
      </c>
      <c r="J24" s="46">
        <f>J51</f>
        <v>13848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420515</v>
      </c>
      <c r="D50" s="112">
        <f>SUM(D51,D269)</f>
        <v>406829</v>
      </c>
      <c r="E50" s="112">
        <f>SUM(E51,E269)</f>
        <v>13686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399866</v>
      </c>
      <c r="I50" s="112">
        <f>SUM(I51,I269)</f>
        <v>386018</v>
      </c>
      <c r="J50" s="112">
        <f>SUM(J51,J269)</f>
        <v>13848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420515</v>
      </c>
      <c r="D51" s="117">
        <f>SUM(D52,D181)</f>
        <v>406829</v>
      </c>
      <c r="E51" s="117">
        <f>SUM(E52,E181)</f>
        <v>13686</v>
      </c>
      <c r="F51" s="117">
        <f>SUM(F52,F181)</f>
        <v>0</v>
      </c>
      <c r="G51" s="118">
        <f>SUM(G52,G181)</f>
        <v>0</v>
      </c>
      <c r="H51" s="116">
        <f t="shared" si="6"/>
        <v>399866</v>
      </c>
      <c r="I51" s="117">
        <f>SUM(I52,I181)</f>
        <v>386018</v>
      </c>
      <c r="J51" s="117">
        <f>SUM(J52,J181)</f>
        <v>13848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417985</v>
      </c>
      <c r="D52" s="121">
        <f>SUM(D53,D75,D160,D174)</f>
        <v>404299</v>
      </c>
      <c r="E52" s="121">
        <f>SUM(E53,E75,E160,E174)</f>
        <v>13686</v>
      </c>
      <c r="F52" s="121">
        <f>SUM(F53,F75,F160,F174)</f>
        <v>0</v>
      </c>
      <c r="G52" s="122">
        <f>SUM(G53,G75,G160,G174)</f>
        <v>0</v>
      </c>
      <c r="H52" s="120">
        <f t="shared" si="6"/>
        <v>394407</v>
      </c>
      <c r="I52" s="121">
        <f>SUM(I53,I75,I160,I174)</f>
        <v>380621</v>
      </c>
      <c r="J52" s="121">
        <f>SUM(J53,J75,J160,J174)</f>
        <v>13786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385258</v>
      </c>
      <c r="D53" s="125">
        <f>SUM(D54,D67)</f>
        <v>371572</v>
      </c>
      <c r="E53" s="125">
        <f>SUM(E54,E67)</f>
        <v>13686</v>
      </c>
      <c r="F53" s="125">
        <f>SUM(F54,F67)</f>
        <v>0</v>
      </c>
      <c r="G53" s="126">
        <f>SUM(G54,G67)</f>
        <v>0</v>
      </c>
      <c r="H53" s="124">
        <f t="shared" si="6"/>
        <v>372040</v>
      </c>
      <c r="I53" s="125">
        <f>SUM(I54,I67)</f>
        <v>358504</v>
      </c>
      <c r="J53" s="125">
        <f>SUM(J54,J67)</f>
        <v>13536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290593</v>
      </c>
      <c r="D54" s="56">
        <f>SUM(D55,D58,D66)</f>
        <v>279964</v>
      </c>
      <c r="E54" s="56">
        <f>SUM(E55,E58,E66)</f>
        <v>10629</v>
      </c>
      <c r="F54" s="56">
        <f>SUM(F55,F58,F66)</f>
        <v>0</v>
      </c>
      <c r="G54" s="128">
        <f>SUM(G55,G58,G66)</f>
        <v>0</v>
      </c>
      <c r="H54" s="51">
        <f t="shared" si="6"/>
        <v>272430</v>
      </c>
      <c r="I54" s="56">
        <f>SUM(I55,I58,I66)</f>
        <v>262072</v>
      </c>
      <c r="J54" s="56">
        <f>SUM(J55,J58,J66)</f>
        <v>10358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262994</v>
      </c>
      <c r="D55" s="131">
        <f>SUM(D56:D57)</f>
        <v>252365</v>
      </c>
      <c r="E55" s="131">
        <f>SUM(E56:E57)</f>
        <v>10629</v>
      </c>
      <c r="F55" s="131">
        <f>SUM(F56:F57)</f>
        <v>0</v>
      </c>
      <c r="G55" s="132">
        <f>SUM(G56:G57)</f>
        <v>0</v>
      </c>
      <c r="H55" s="103">
        <f t="shared" si="6"/>
        <v>260950</v>
      </c>
      <c r="I55" s="131">
        <f>SUM(I56:I57)</f>
        <v>250822</v>
      </c>
      <c r="J55" s="131">
        <f>SUM(J56:J57)</f>
        <v>10128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262994</v>
      </c>
      <c r="D57" s="66">
        <f>245523+6842</f>
        <v>252365</v>
      </c>
      <c r="E57" s="66">
        <f>10571+58</f>
        <v>10629</v>
      </c>
      <c r="F57" s="66"/>
      <c r="G57" s="134"/>
      <c r="H57" s="64">
        <f t="shared" si="6"/>
        <v>260950</v>
      </c>
      <c r="I57" s="66">
        <v>250822</v>
      </c>
      <c r="J57" s="66">
        <v>10128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25306</v>
      </c>
      <c r="D58" s="136">
        <f>SUM(D59:D65)</f>
        <v>25306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9187</v>
      </c>
      <c r="I58" s="136">
        <f>SUM(I59:I65)</f>
        <v>8957</v>
      </c>
      <c r="J58" s="136">
        <f>SUM(J59:J65)</f>
        <v>230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4169</v>
      </c>
      <c r="D59" s="66">
        <v>4169</v>
      </c>
      <c r="E59" s="66"/>
      <c r="F59" s="66"/>
      <c r="G59" s="134"/>
      <c r="H59" s="64">
        <f t="shared" si="6"/>
        <v>4877</v>
      </c>
      <c r="I59" s="66">
        <v>4877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1025</v>
      </c>
      <c r="D60" s="66">
        <v>1025</v>
      </c>
      <c r="E60" s="66"/>
      <c r="F60" s="66"/>
      <c r="G60" s="134"/>
      <c r="H60" s="64">
        <f t="shared" si="6"/>
        <v>1368</v>
      </c>
      <c r="I60" s="66">
        <v>1368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3811</v>
      </c>
      <c r="D63" s="66">
        <v>3811</v>
      </c>
      <c r="E63" s="66"/>
      <c r="F63" s="66"/>
      <c r="G63" s="134"/>
      <c r="H63" s="64">
        <f t="shared" si="6"/>
        <v>2467</v>
      </c>
      <c r="I63" s="66">
        <v>2237</v>
      </c>
      <c r="J63" s="66">
        <v>230</v>
      </c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16301</v>
      </c>
      <c r="D64" s="66">
        <f>15645+656</f>
        <v>16301</v>
      </c>
      <c r="E64" s="66"/>
      <c r="F64" s="66"/>
      <c r="G64" s="134"/>
      <c r="H64" s="64">
        <f t="shared" si="6"/>
        <v>475</v>
      </c>
      <c r="I64" s="66">
        <f>13164-12689</f>
        <v>475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2293</v>
      </c>
      <c r="D66" s="138">
        <v>2293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94665</v>
      </c>
      <c r="D67" s="56">
        <f>SUM(D68:D69)</f>
        <v>91608</v>
      </c>
      <c r="E67" s="56">
        <f>SUM(E68:E69)</f>
        <v>3057</v>
      </c>
      <c r="F67" s="56">
        <f>SUM(F68:F69)</f>
        <v>0</v>
      </c>
      <c r="G67" s="140">
        <f>SUM(G68:G69)</f>
        <v>0</v>
      </c>
      <c r="H67" s="51">
        <f t="shared" si="6"/>
        <v>99610</v>
      </c>
      <c r="I67" s="56">
        <f>SUM(I68:I69)</f>
        <v>96432</v>
      </c>
      <c r="J67" s="56">
        <f>SUM(J68:J69)</f>
        <v>3178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73452</v>
      </c>
      <c r="D68" s="61">
        <v>70795</v>
      </c>
      <c r="E68" s="61">
        <v>2657</v>
      </c>
      <c r="F68" s="61"/>
      <c r="G68" s="133"/>
      <c r="H68" s="59">
        <f t="shared" si="6"/>
        <v>70885</v>
      </c>
      <c r="I68" s="61">
        <f>71314-3057</f>
        <v>68257</v>
      </c>
      <c r="J68" s="61">
        <v>2628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21213</v>
      </c>
      <c r="D69" s="136">
        <f>SUM(D70:D74)</f>
        <v>20813</v>
      </c>
      <c r="E69" s="136">
        <f>SUM(E70:E74)</f>
        <v>400</v>
      </c>
      <c r="F69" s="136">
        <f>SUM(F70:F74)</f>
        <v>0</v>
      </c>
      <c r="G69" s="137">
        <f>SUM(G70:G74)</f>
        <v>0</v>
      </c>
      <c r="H69" s="64">
        <f t="shared" si="6"/>
        <v>28725</v>
      </c>
      <c r="I69" s="136">
        <f>SUM(I70:I74)</f>
        <v>28175</v>
      </c>
      <c r="J69" s="136">
        <f>SUM(J70:J74)</f>
        <v>550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14310</v>
      </c>
      <c r="D70" s="66">
        <f>13113+437+360</f>
        <v>13910</v>
      </c>
      <c r="E70" s="66">
        <v>400</v>
      </c>
      <c r="F70" s="66"/>
      <c r="G70" s="134"/>
      <c r="H70" s="64">
        <f t="shared" si="6"/>
        <v>21822</v>
      </c>
      <c r="I70" s="66">
        <v>21272</v>
      </c>
      <c r="J70" s="66">
        <v>550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6403</v>
      </c>
      <c r="D73" s="66">
        <v>6403</v>
      </c>
      <c r="E73" s="66"/>
      <c r="F73" s="66"/>
      <c r="G73" s="134"/>
      <c r="H73" s="64">
        <f t="shared" si="6"/>
        <v>6403</v>
      </c>
      <c r="I73" s="66">
        <v>6403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32727</v>
      </c>
      <c r="D75" s="125">
        <f>SUM(D76,D83,D120,D151,D152)</f>
        <v>32727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22367</v>
      </c>
      <c r="I75" s="125">
        <f t="shared" ref="I75:L75" si="8">SUM(I76,I83,I120,I151,I152)</f>
        <v>22117</v>
      </c>
      <c r="J75" s="125">
        <f t="shared" si="8"/>
        <v>250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25608</v>
      </c>
      <c r="D83" s="56">
        <f>SUM(D84,D85,D91,D99,D107,D108,D114,D119)</f>
        <v>25608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16448</v>
      </c>
      <c r="I83" s="56">
        <f>SUM(I84,I85,I91,I99,I107,I108,I114,I119)</f>
        <v>16448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629</v>
      </c>
      <c r="D84" s="138">
        <v>629</v>
      </c>
      <c r="E84" s="138"/>
      <c r="F84" s="138"/>
      <c r="G84" s="138"/>
      <c r="H84" s="103">
        <f>SUM(I84:L84)</f>
        <v>529</v>
      </c>
      <c r="I84" s="138">
        <f>398+51+80</f>
        <v>529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20584</v>
      </c>
      <c r="D85" s="136">
        <f>SUM(D86:D90)</f>
        <v>20584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10090</v>
      </c>
      <c r="I85" s="136">
        <f>SUM(I86:I90)</f>
        <v>10090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11795</v>
      </c>
      <c r="D86" s="66">
        <v>11795</v>
      </c>
      <c r="E86" s="66"/>
      <c r="F86" s="66"/>
      <c r="G86" s="134"/>
      <c r="H86" s="64">
        <f t="shared" si="6"/>
        <v>4444</v>
      </c>
      <c r="I86" s="66">
        <v>4444</v>
      </c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2583</v>
      </c>
      <c r="D87" s="66">
        <v>2583</v>
      </c>
      <c r="E87" s="66"/>
      <c r="F87" s="66"/>
      <c r="G87" s="134"/>
      <c r="H87" s="64">
        <f t="shared" si="6"/>
        <v>1915</v>
      </c>
      <c r="I87" s="66">
        <v>1915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5663</v>
      </c>
      <c r="D88" s="66">
        <v>5663</v>
      </c>
      <c r="E88" s="66"/>
      <c r="F88" s="66"/>
      <c r="G88" s="134"/>
      <c r="H88" s="64">
        <f t="shared" si="6"/>
        <v>3180</v>
      </c>
      <c r="I88" s="66">
        <v>3180</v>
      </c>
      <c r="J88" s="66"/>
      <c r="K88" s="66"/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543</v>
      </c>
      <c r="D89" s="66">
        <v>543</v>
      </c>
      <c r="E89" s="66"/>
      <c r="F89" s="66"/>
      <c r="G89" s="134"/>
      <c r="H89" s="64">
        <f t="shared" si="6"/>
        <v>551</v>
      </c>
      <c r="I89" s="66">
        <v>551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678</v>
      </c>
      <c r="D91" s="136">
        <f>SUM(D92:D98)</f>
        <v>678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599</v>
      </c>
      <c r="I91" s="136">
        <f>SUM(I92:I98)</f>
        <v>599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678</v>
      </c>
      <c r="D98" s="66">
        <v>678</v>
      </c>
      <c r="E98" s="66"/>
      <c r="F98" s="66"/>
      <c r="G98" s="134"/>
      <c r="H98" s="64">
        <f t="shared" si="6"/>
        <v>599</v>
      </c>
      <c r="I98" s="66">
        <v>599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3427</v>
      </c>
      <c r="D99" s="136">
        <f>SUM(D100:D106)</f>
        <v>3427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4940</v>
      </c>
      <c r="I99" s="136">
        <f>SUM(I100:I106)</f>
        <v>4940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170</v>
      </c>
      <c r="D102" s="66">
        <v>170</v>
      </c>
      <c r="E102" s="66"/>
      <c r="F102" s="66"/>
      <c r="G102" s="134"/>
      <c r="H102" s="64">
        <f t="shared" si="6"/>
        <v>170</v>
      </c>
      <c r="I102" s="66">
        <v>170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1078</v>
      </c>
      <c r="D103" s="66">
        <v>1078</v>
      </c>
      <c r="E103" s="66"/>
      <c r="F103" s="66"/>
      <c r="G103" s="134"/>
      <c r="H103" s="64">
        <f t="shared" si="6"/>
        <v>2591</v>
      </c>
      <c r="I103" s="66">
        <v>2591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2179</v>
      </c>
      <c r="D106" s="66">
        <v>2179</v>
      </c>
      <c r="E106" s="66"/>
      <c r="F106" s="66"/>
      <c r="G106" s="134"/>
      <c r="H106" s="64">
        <f t="shared" si="6"/>
        <v>2179</v>
      </c>
      <c r="I106" s="66">
        <v>2179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238</v>
      </c>
      <c r="D107" s="136">
        <v>238</v>
      </c>
      <c r="E107" s="136"/>
      <c r="F107" s="136"/>
      <c r="G107" s="145"/>
      <c r="H107" s="64">
        <f t="shared" si="6"/>
        <v>238</v>
      </c>
      <c r="I107" s="136">
        <v>238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52</v>
      </c>
      <c r="D108" s="136">
        <f>SUM(D109:D113)</f>
        <v>52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52</v>
      </c>
      <c r="I108" s="136">
        <f>SUM(I109:I113)</f>
        <v>52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52</v>
      </c>
      <c r="D113" s="66">
        <v>52</v>
      </c>
      <c r="E113" s="66"/>
      <c r="F113" s="66"/>
      <c r="G113" s="134"/>
      <c r="H113" s="64">
        <f t="shared" si="9"/>
        <v>52</v>
      </c>
      <c r="I113" s="66">
        <v>52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7119</v>
      </c>
      <c r="D120" s="149">
        <f>SUM(D121,D126,D130,D131,D134,D138,D146,D147,D150)</f>
        <v>7119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5919</v>
      </c>
      <c r="I120" s="149">
        <f>SUM(I121,I126,I130,I131,I134,I138,I146,I147,I150)</f>
        <v>5669</v>
      </c>
      <c r="J120" s="149">
        <f>SUM(J121,J126,J130,J131,J134,J138,J146,J147,J150)</f>
        <v>250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3409</v>
      </c>
      <c r="D121" s="142">
        <f>SUM(D122:D125)</f>
        <v>3409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2642</v>
      </c>
      <c r="I121" s="142">
        <f t="shared" si="11"/>
        <v>2642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435</v>
      </c>
      <c r="D122" s="66">
        <v>435</v>
      </c>
      <c r="E122" s="66"/>
      <c r="F122" s="66"/>
      <c r="G122" s="134"/>
      <c r="H122" s="64">
        <f t="shared" si="9"/>
        <v>435</v>
      </c>
      <c r="I122" s="66">
        <v>435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2844</v>
      </c>
      <c r="D123" s="66">
        <v>2844</v>
      </c>
      <c r="E123" s="66"/>
      <c r="F123" s="66"/>
      <c r="G123" s="134"/>
      <c r="H123" s="64">
        <f t="shared" si="9"/>
        <v>2078</v>
      </c>
      <c r="I123" s="66">
        <v>2078</v>
      </c>
      <c r="J123" s="66"/>
      <c r="K123" s="66"/>
      <c r="L123" s="134"/>
    </row>
    <row r="124" spans="1:12" x14ac:dyDescent="0.25">
      <c r="A124" s="39">
        <v>2313</v>
      </c>
      <c r="B124" s="63" t="s">
        <v>134</v>
      </c>
      <c r="C124" s="64">
        <f t="shared" si="10"/>
        <v>80</v>
      </c>
      <c r="D124" s="66">
        <v>80</v>
      </c>
      <c r="E124" s="66"/>
      <c r="F124" s="66"/>
      <c r="G124" s="134"/>
      <c r="H124" s="64">
        <f t="shared" si="9"/>
        <v>79</v>
      </c>
      <c r="I124" s="66">
        <v>79</v>
      </c>
      <c r="J124" s="66"/>
      <c r="K124" s="66"/>
      <c r="L124" s="134"/>
    </row>
    <row r="125" spans="1:12" ht="24.75" customHeight="1" x14ac:dyDescent="0.25">
      <c r="A125" s="39">
        <v>2314</v>
      </c>
      <c r="B125" s="63" t="s">
        <v>135</v>
      </c>
      <c r="C125" s="64">
        <f t="shared" si="10"/>
        <v>50</v>
      </c>
      <c r="D125" s="66">
        <v>50</v>
      </c>
      <c r="E125" s="66"/>
      <c r="F125" s="66"/>
      <c r="G125" s="134"/>
      <c r="H125" s="64">
        <f t="shared" si="9"/>
        <v>50</v>
      </c>
      <c r="I125" s="66">
        <v>50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59</v>
      </c>
      <c r="D126" s="136">
        <f>SUM(D127:D129)</f>
        <v>59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59</v>
      </c>
      <c r="I126" s="136">
        <f>SUM(I127:I129)</f>
        <v>59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59</v>
      </c>
      <c r="D128" s="66">
        <v>59</v>
      </c>
      <c r="E128" s="66"/>
      <c r="F128" s="66"/>
      <c r="G128" s="134"/>
      <c r="H128" s="64">
        <f t="shared" si="9"/>
        <v>59</v>
      </c>
      <c r="I128" s="66">
        <v>59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70</v>
      </c>
      <c r="D131" s="136">
        <f>SUM(D132:D133)</f>
        <v>70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70</v>
      </c>
      <c r="I131" s="136">
        <f>SUM(I132:I133)</f>
        <v>70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70</v>
      </c>
      <c r="D132" s="66">
        <v>70</v>
      </c>
      <c r="E132" s="66"/>
      <c r="F132" s="66"/>
      <c r="G132" s="134"/>
      <c r="H132" s="64">
        <f t="shared" si="9"/>
        <v>70</v>
      </c>
      <c r="I132" s="66">
        <v>70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2.75" customHeight="1" x14ac:dyDescent="0.25">
      <c r="A134" s="130">
        <v>2350</v>
      </c>
      <c r="B134" s="99" t="s">
        <v>144</v>
      </c>
      <c r="C134" s="103">
        <f t="shared" si="10"/>
        <v>1678</v>
      </c>
      <c r="D134" s="131">
        <f>SUM(D135:D137)</f>
        <v>1678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1563</v>
      </c>
      <c r="I134" s="131">
        <f>SUM(I135:I137)</f>
        <v>1563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200</v>
      </c>
      <c r="D135" s="61">
        <v>200</v>
      </c>
      <c r="E135" s="61"/>
      <c r="F135" s="61"/>
      <c r="G135" s="133"/>
      <c r="H135" s="59">
        <f t="shared" si="9"/>
        <v>200</v>
      </c>
      <c r="I135" s="61">
        <v>200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1478</v>
      </c>
      <c r="D136" s="66">
        <v>1478</v>
      </c>
      <c r="E136" s="66"/>
      <c r="F136" s="66"/>
      <c r="G136" s="134"/>
      <c r="H136" s="64">
        <f t="shared" si="9"/>
        <v>1363</v>
      </c>
      <c r="I136" s="66">
        <v>1363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385</v>
      </c>
      <c r="D138" s="136">
        <f>SUM(D139:D145)</f>
        <v>385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385</v>
      </c>
      <c r="I138" s="136">
        <f>SUM(I139:I145)</f>
        <v>385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220</v>
      </c>
      <c r="D139" s="66">
        <v>220</v>
      </c>
      <c r="E139" s="66"/>
      <c r="F139" s="66"/>
      <c r="G139" s="134"/>
      <c r="H139" s="64">
        <f t="shared" si="9"/>
        <v>220</v>
      </c>
      <c r="I139" s="66">
        <v>220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165</v>
      </c>
      <c r="D140" s="66">
        <v>165</v>
      </c>
      <c r="E140" s="66"/>
      <c r="F140" s="66"/>
      <c r="G140" s="134"/>
      <c r="H140" s="64">
        <f t="shared" si="9"/>
        <v>165</v>
      </c>
      <c r="I140" s="66">
        <v>165</v>
      </c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1518</v>
      </c>
      <c r="D146" s="138">
        <v>1518</v>
      </c>
      <c r="E146" s="138"/>
      <c r="F146" s="138"/>
      <c r="G146" s="139"/>
      <c r="H146" s="103">
        <f t="shared" si="9"/>
        <v>1200</v>
      </c>
      <c r="I146" s="138">
        <v>950</v>
      </c>
      <c r="J146" s="138">
        <v>250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2530</v>
      </c>
      <c r="D181" s="121">
        <f>SUM(D182,D211,D252,D265)</f>
        <v>2530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5459</v>
      </c>
      <c r="I181" s="121">
        <f t="shared" ref="I181:L181" si="27">SUM(I182,I211,I252,I265)</f>
        <v>5397</v>
      </c>
      <c r="J181" s="121">
        <f t="shared" si="27"/>
        <v>62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2530</v>
      </c>
      <c r="D182" s="125">
        <f>D183+D187</f>
        <v>2530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5459</v>
      </c>
      <c r="I182" s="125">
        <f>I183+I187</f>
        <v>5397</v>
      </c>
      <c r="J182" s="125">
        <f>J183+J187</f>
        <v>62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2530</v>
      </c>
      <c r="D187" s="56">
        <f>D188+D198+D199+D206+D207+D208+D210</f>
        <v>2530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5459</v>
      </c>
      <c r="I187" s="56">
        <f>I188+I198+I199+I206+I207+I208+I210</f>
        <v>5397</v>
      </c>
      <c r="J187" s="56">
        <f>J188+J198+J199+J206+J207+J208+J210</f>
        <v>62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2530</v>
      </c>
      <c r="D199" s="136">
        <f>SUM(D200:D205)</f>
        <v>2530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5459</v>
      </c>
      <c r="I199" s="136">
        <f>SUM(I200:I205)</f>
        <v>5397</v>
      </c>
      <c r="J199" s="136">
        <f>SUM(J200:J205)</f>
        <v>62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62</v>
      </c>
      <c r="I201" s="66"/>
      <c r="J201" s="66">
        <v>62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2530</v>
      </c>
      <c r="D204" s="66">
        <v>2530</v>
      </c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5397</v>
      </c>
      <c r="I205" s="66">
        <f>2369+3028</f>
        <v>5397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420515</v>
      </c>
      <c r="D272" s="206">
        <f>SUM(D269,D252,D211,D182,D174,D160,D75,D53,)</f>
        <v>406829</v>
      </c>
      <c r="E272" s="206">
        <f t="shared" ref="E272:L272" si="59">SUM(E269,E252,E211,E182,E174,E160,E75,E53)</f>
        <v>13686</v>
      </c>
      <c r="F272" s="206">
        <f t="shared" si="59"/>
        <v>0</v>
      </c>
      <c r="G272" s="207">
        <f t="shared" si="59"/>
        <v>0</v>
      </c>
      <c r="H272" s="208">
        <f t="shared" si="59"/>
        <v>399866</v>
      </c>
      <c r="I272" s="206">
        <f t="shared" si="59"/>
        <v>386018</v>
      </c>
      <c r="J272" s="206">
        <f t="shared" si="59"/>
        <v>13848</v>
      </c>
      <c r="K272" s="206">
        <f t="shared" si="59"/>
        <v>0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zs8QfsWko07hm+lIyXdnZ0rh2Os1fKFDvzLRmb1677drJkoIP4UC9R4o6cHB3Xvlzrmb2mmqaFaf9Yx7+npYZA==" saltValue="arkVNcZPZjd6HkZHGOE3gw==" spinCount="100000" sheet="1" objects="1" scenarios="1"/>
  <autoFilter ref="A18:L284">
    <filterColumn colId="7">
      <filters>
        <filter val="1 200"/>
        <filter val="1 363"/>
        <filter val="1 368"/>
        <filter val="1 563"/>
        <filter val="1 915"/>
        <filter val="10 090"/>
        <filter val="16 448"/>
        <filter val="165"/>
        <filter val="170"/>
        <filter val="2 078"/>
        <filter val="2 179"/>
        <filter val="2 293"/>
        <filter val="2 467"/>
        <filter val="2 591"/>
        <filter val="2 642"/>
        <filter val="200"/>
        <filter val="21 822"/>
        <filter val="22 367"/>
        <filter val="220"/>
        <filter val="238"/>
        <filter val="260 950"/>
        <filter val="272 430"/>
        <filter val="28 725"/>
        <filter val="3 180"/>
        <filter val="372 040"/>
        <filter val="385"/>
        <filter val="394 407"/>
        <filter val="399 866"/>
        <filter val="4 444"/>
        <filter val="4 877"/>
        <filter val="4 940"/>
        <filter val="435"/>
        <filter val="475"/>
        <filter val="5 397"/>
        <filter val="5 459"/>
        <filter val="5 919"/>
        <filter val="50"/>
        <filter val="500"/>
        <filter val="52"/>
        <filter val="529"/>
        <filter val="551"/>
        <filter val="59"/>
        <filter val="599"/>
        <filter val="6 403"/>
        <filter val="62"/>
        <filter val="70"/>
        <filter val="70 885"/>
        <filter val="79"/>
        <filter val="9 187"/>
        <filter val="99 61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P120" sqref="P120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627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491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492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493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494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495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648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42197</v>
      </c>
      <c r="D20" s="26">
        <f>SUM(D21,D24,D25,D41,D43)</f>
        <v>42197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31930</v>
      </c>
      <c r="I20" s="26">
        <f>SUM(I21,I24,I25,I41,I43)</f>
        <v>31930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42197</v>
      </c>
      <c r="D24" s="46">
        <v>42197</v>
      </c>
      <c r="E24" s="46"/>
      <c r="F24" s="47" t="s">
        <v>37</v>
      </c>
      <c r="G24" s="48" t="s">
        <v>37</v>
      </c>
      <c r="H24" s="45">
        <f t="shared" si="1"/>
        <v>31930</v>
      </c>
      <c r="I24" s="46">
        <f>I51</f>
        <v>31930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42197</v>
      </c>
      <c r="D50" s="112">
        <f>SUM(D51,D269)</f>
        <v>42197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31930</v>
      </c>
      <c r="I50" s="112">
        <f>SUM(I51,I269)</f>
        <v>31930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42197</v>
      </c>
      <c r="D51" s="117">
        <f>SUM(D52,D181)</f>
        <v>42197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31930</v>
      </c>
      <c r="I51" s="117">
        <f>SUM(I52,I181)</f>
        <v>31930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42197</v>
      </c>
      <c r="D52" s="121">
        <f>SUM(D53,D75,D160,D174)</f>
        <v>42197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31930</v>
      </c>
      <c r="I52" s="121">
        <f>SUM(I53,I75,I160,I174)</f>
        <v>31930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42197</v>
      </c>
      <c r="D75" s="125">
        <f>SUM(D76,D83,D120,D151,D152)</f>
        <v>42197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31930</v>
      </c>
      <c r="I75" s="125">
        <f t="shared" ref="I75:L75" si="8">SUM(I76,I83,I120,I151,I152)</f>
        <v>31930</v>
      </c>
      <c r="J75" s="125">
        <f t="shared" si="8"/>
        <v>0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t="12" hidden="1" customHeight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42197</v>
      </c>
      <c r="D120" s="149">
        <f>SUM(D121,D126,D130,D131,D134,D138,D146,D147,D150)</f>
        <v>42197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31930</v>
      </c>
      <c r="I120" s="149">
        <f>SUM(I121,I126,I130,I131,I134,I138,I146,I147,I150)</f>
        <v>31930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4.5" customHeight="1" x14ac:dyDescent="0.25">
      <c r="A138" s="135">
        <v>2360</v>
      </c>
      <c r="B138" s="63" t="s">
        <v>148</v>
      </c>
      <c r="C138" s="64">
        <f t="shared" si="10"/>
        <v>42197</v>
      </c>
      <c r="D138" s="136">
        <f>SUM(D139:D145)</f>
        <v>42197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31930</v>
      </c>
      <c r="I138" s="136">
        <f>SUM(I139:I145)</f>
        <v>31930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11.25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42197</v>
      </c>
      <c r="D141" s="66">
        <v>42197</v>
      </c>
      <c r="E141" s="66"/>
      <c r="F141" s="66"/>
      <c r="G141" s="134"/>
      <c r="H141" s="64">
        <f t="shared" si="9"/>
        <v>31930</v>
      </c>
      <c r="I141" s="66">
        <v>31930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42197</v>
      </c>
      <c r="D272" s="206">
        <f>SUM(D269,D252,D211,D182,D174,D160,D75,D53,)</f>
        <v>42197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31930</v>
      </c>
      <c r="I272" s="206">
        <f t="shared" si="56"/>
        <v>31930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jUAiovjsHtXeZk406byj7axxZu2PdTK5J4sS55t2iJE43xbUnB0nq0hNel2kAjZKmzlBwYPytpVURKOIvWtPew==" saltValue="21kYAaFWI9I0WTMP8fsVmw==" spinCount="100000" sheet="1" objects="1" scenarios="1"/>
  <autoFilter ref="A18:L284">
    <filterColumn colId="7">
      <filters>
        <filter val="31 93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596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597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591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169567</v>
      </c>
      <c r="D20" s="26">
        <f>SUM(D21,D24,D25,D41,D43)</f>
        <v>169567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167341</v>
      </c>
      <c r="I20" s="26">
        <f>SUM(I21,I24,I25,I41,I43)</f>
        <v>116941</v>
      </c>
      <c r="J20" s="26">
        <f>SUM(J21,J24,J43)</f>
        <v>50400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169567</v>
      </c>
      <c r="D24" s="46">
        <f>D51</f>
        <v>169567</v>
      </c>
      <c r="E24" s="46"/>
      <c r="F24" s="47" t="s">
        <v>37</v>
      </c>
      <c r="G24" s="48" t="s">
        <v>37</v>
      </c>
      <c r="H24" s="45">
        <f t="shared" si="1"/>
        <v>167341</v>
      </c>
      <c r="I24" s="46">
        <f>I51</f>
        <v>116941</v>
      </c>
      <c r="J24" s="46">
        <f>J51</f>
        <v>50400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07" si="5">SUM(D50:G50)</f>
        <v>169567</v>
      </c>
      <c r="D50" s="112">
        <f>SUM(D51,D269)</f>
        <v>169567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167341</v>
      </c>
      <c r="I50" s="112">
        <f>SUM(I51,I269)</f>
        <v>116941</v>
      </c>
      <c r="J50" s="112">
        <f>SUM(J51,J269)</f>
        <v>50400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169567</v>
      </c>
      <c r="D51" s="117">
        <f>SUM(D52,D181)</f>
        <v>169567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167341</v>
      </c>
      <c r="I51" s="117">
        <f>SUM(I52,I181)</f>
        <v>116941</v>
      </c>
      <c r="J51" s="117">
        <f>SUM(J52,J181)</f>
        <v>50400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167567</v>
      </c>
      <c r="D52" s="121">
        <f>SUM(D53,D75,D160,D174)</f>
        <v>167567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165341</v>
      </c>
      <c r="I52" s="121">
        <f>SUM(I53,I75,I160,I174)</f>
        <v>114941</v>
      </c>
      <c r="J52" s="121">
        <f>SUM(J53,J75,J160,J174)</f>
        <v>50400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30578</v>
      </c>
      <c r="D53" s="125">
        <f>SUM(D54,D67)</f>
        <v>30578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30919</v>
      </c>
      <c r="I53" s="125">
        <f>SUM(I54,I67)</f>
        <v>30919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25615</v>
      </c>
      <c r="D54" s="56">
        <f>SUM(D55,D58,D66)</f>
        <v>25615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25615</v>
      </c>
      <c r="I54" s="56">
        <f>SUM(I55,I58,I66)</f>
        <v>25615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>
        <v>0</v>
      </c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>
        <v>0</v>
      </c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>
        <v>0</v>
      </c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>
        <v>0</v>
      </c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>
        <v>0</v>
      </c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>
        <v>0</v>
      </c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>
        <v>0</v>
      </c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>
        <v>0</v>
      </c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>
        <v>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25615</v>
      </c>
      <c r="D66" s="138">
        <v>25615</v>
      </c>
      <c r="E66" s="138"/>
      <c r="F66" s="138"/>
      <c r="G66" s="139"/>
      <c r="H66" s="103">
        <f t="shared" si="6"/>
        <v>25615</v>
      </c>
      <c r="I66" s="138">
        <v>25615</v>
      </c>
      <c r="J66" s="138">
        <v>0</v>
      </c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4963</v>
      </c>
      <c r="D67" s="56">
        <f>SUM(D68:D69)</f>
        <v>4963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5304</v>
      </c>
      <c r="I67" s="56">
        <f>SUM(I68:I69)</f>
        <v>5304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x14ac:dyDescent="0.25">
      <c r="A68" s="298">
        <v>1210</v>
      </c>
      <c r="B68" s="58" t="s">
        <v>80</v>
      </c>
      <c r="C68" s="59">
        <f t="shared" si="5"/>
        <v>4963</v>
      </c>
      <c r="D68" s="61">
        <v>4963</v>
      </c>
      <c r="E68" s="61"/>
      <c r="F68" s="61"/>
      <c r="G68" s="133"/>
      <c r="H68" s="59">
        <f t="shared" si="6"/>
        <v>5304</v>
      </c>
      <c r="I68" s="61">
        <v>5304</v>
      </c>
      <c r="J68" s="61">
        <v>0</v>
      </c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>
        <v>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>
        <v>0</v>
      </c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>
        <v>0</v>
      </c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>
        <v>0</v>
      </c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>
        <v>0</v>
      </c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136989</v>
      </c>
      <c r="D75" s="125">
        <f>SUM(D76,D83,D120,D151,D152)</f>
        <v>136989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134422</v>
      </c>
      <c r="I75" s="125">
        <f t="shared" ref="I75:L75" si="8">SUM(I76,I83,I120,I151,I152)</f>
        <v>84022</v>
      </c>
      <c r="J75" s="125">
        <f t="shared" si="8"/>
        <v>50400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298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>
        <v>0</v>
      </c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>
        <v>0</v>
      </c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>
        <v>0</v>
      </c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>
        <v>0</v>
      </c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58495</v>
      </c>
      <c r="D83" s="56">
        <f>SUM(D84,D85,D91,D99,D107,D108,D114,D119)</f>
        <v>58495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67362</v>
      </c>
      <c r="I83" s="56">
        <f>SUM(I84,I85,I91,I99,I107,I108,I114,I119)</f>
        <v>52962</v>
      </c>
      <c r="J83" s="56">
        <f>SUM(J84,J85,J91,J99,J107,J108,J114,J119)</f>
        <v>14400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>
        <v>0</v>
      </c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>
        <v>0</v>
      </c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>
        <v>0</v>
      </c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>
        <v>0</v>
      </c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>
        <v>0</v>
      </c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>
        <v>0</v>
      </c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5410</v>
      </c>
      <c r="D91" s="136">
        <f>SUM(D92:D98)</f>
        <v>5410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67362</v>
      </c>
      <c r="I91" s="136">
        <f>SUM(I92:I98)</f>
        <v>52962</v>
      </c>
      <c r="J91" s="136">
        <f>SUM(J92:J98)</f>
        <v>14400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5260</v>
      </c>
      <c r="D92" s="66">
        <f>940+1480+60+2780</f>
        <v>5260</v>
      </c>
      <c r="E92" s="66"/>
      <c r="F92" s="66"/>
      <c r="G92" s="134"/>
      <c r="H92" s="64">
        <f t="shared" si="6"/>
        <v>67362</v>
      </c>
      <c r="I92" s="66">
        <v>52962</v>
      </c>
      <c r="J92" s="66">
        <v>14400</v>
      </c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>
        <v>0</v>
      </c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>
        <v>0</v>
      </c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>
        <v>0</v>
      </c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>
        <v>0</v>
      </c>
      <c r="J96" s="66">
        <v>0</v>
      </c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>
        <v>0</v>
      </c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150</v>
      </c>
      <c r="D98" s="66">
        <v>150</v>
      </c>
      <c r="E98" s="66"/>
      <c r="F98" s="66"/>
      <c r="G98" s="134"/>
      <c r="H98" s="64">
        <f t="shared" si="6"/>
        <v>0</v>
      </c>
      <c r="I98" s="66">
        <v>0</v>
      </c>
      <c r="J98" s="66">
        <v>0</v>
      </c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35</v>
      </c>
      <c r="D99" s="136">
        <f>SUM(D100:D106)</f>
        <v>35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>
        <v>0</v>
      </c>
      <c r="J100" s="66">
        <v>0</v>
      </c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>
        <v>0</v>
      </c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>
        <v>0</v>
      </c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>
        <v>0</v>
      </c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>
        <v>0</v>
      </c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35</v>
      </c>
      <c r="D105" s="66">
        <v>35</v>
      </c>
      <c r="E105" s="66"/>
      <c r="F105" s="66"/>
      <c r="G105" s="134"/>
      <c r="H105" s="64">
        <f t="shared" si="6"/>
        <v>0</v>
      </c>
      <c r="I105" s="66">
        <v>0</v>
      </c>
      <c r="J105" s="66">
        <v>0</v>
      </c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>
        <v>0</v>
      </c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>
        <v>0</v>
      </c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ref="C108:C174" si="9">SUM(D108:G108)</f>
        <v>53050</v>
      </c>
      <c r="D108" s="136">
        <f>SUM(D109:D113)</f>
        <v>53050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9"/>
        <v>15400</v>
      </c>
      <c r="D109" s="66">
        <v>15400</v>
      </c>
      <c r="E109" s="66"/>
      <c r="F109" s="66"/>
      <c r="G109" s="134"/>
      <c r="H109" s="64">
        <f t="shared" si="10"/>
        <v>0</v>
      </c>
      <c r="I109" s="66">
        <v>0</v>
      </c>
      <c r="J109" s="66">
        <v>0</v>
      </c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9"/>
        <v>33300</v>
      </c>
      <c r="D110" s="66">
        <v>33300</v>
      </c>
      <c r="E110" s="66"/>
      <c r="F110" s="66"/>
      <c r="G110" s="134"/>
      <c r="H110" s="64">
        <f t="shared" si="10"/>
        <v>0</v>
      </c>
      <c r="I110" s="66">
        <v>0</v>
      </c>
      <c r="J110" s="66">
        <v>0</v>
      </c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>
        <v>0</v>
      </c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9"/>
        <v>4350</v>
      </c>
      <c r="D112" s="66">
        <v>4350</v>
      </c>
      <c r="E112" s="66"/>
      <c r="F112" s="66"/>
      <c r="G112" s="134"/>
      <c r="H112" s="64">
        <f t="shared" si="10"/>
        <v>0</v>
      </c>
      <c r="I112" s="66">
        <v>0</v>
      </c>
      <c r="J112" s="66">
        <v>0</v>
      </c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>
        <v>0</v>
      </c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>
        <v>0</v>
      </c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>
        <v>0</v>
      </c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0</v>
      </c>
      <c r="I117" s="66">
        <v>0</v>
      </c>
      <c r="J117" s="66">
        <v>0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>
        <v>0</v>
      </c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>
        <v>0</v>
      </c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9"/>
        <v>78494</v>
      </c>
      <c r="D120" s="149">
        <f>SUM(D121,D126,D130,D131,D134,D138,D146,D147,D150)</f>
        <v>78494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67060</v>
      </c>
      <c r="I120" s="149">
        <f>SUM(I121,I126,I130,I131,I134,I138,I146,I147,I150)</f>
        <v>31060</v>
      </c>
      <c r="J120" s="149">
        <f>SUM(J121,J126,J130,J131,J134,J138,J146,J147,J150)</f>
        <v>36000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298">
        <v>2310</v>
      </c>
      <c r="B121" s="58" t="s">
        <v>131</v>
      </c>
      <c r="C121" s="59">
        <f t="shared" si="9"/>
        <v>24724</v>
      </c>
      <c r="D121" s="142">
        <f>SUM(D122:D125)</f>
        <v>24724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8450</v>
      </c>
      <c r="I121" s="142">
        <f t="shared" si="11"/>
        <v>8450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260</v>
      </c>
      <c r="D122" s="66">
        <v>260</v>
      </c>
      <c r="E122" s="66"/>
      <c r="F122" s="66"/>
      <c r="G122" s="134"/>
      <c r="H122" s="64">
        <f t="shared" si="10"/>
        <v>40</v>
      </c>
      <c r="I122" s="66">
        <v>40</v>
      </c>
      <c r="J122" s="66">
        <v>0</v>
      </c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>
        <v>0</v>
      </c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>
        <v>0</v>
      </c>
      <c r="K124" s="66"/>
      <c r="L124" s="134"/>
    </row>
    <row r="125" spans="1:12" ht="36" customHeight="1" x14ac:dyDescent="0.25">
      <c r="A125" s="39">
        <v>2314</v>
      </c>
      <c r="B125" s="63" t="s">
        <v>135</v>
      </c>
      <c r="C125" s="64">
        <f t="shared" si="9"/>
        <v>24464</v>
      </c>
      <c r="D125" s="66">
        <v>24464</v>
      </c>
      <c r="E125" s="66"/>
      <c r="F125" s="66"/>
      <c r="G125" s="134"/>
      <c r="H125" s="64">
        <f t="shared" si="10"/>
        <v>8410</v>
      </c>
      <c r="I125" s="66">
        <v>8410</v>
      </c>
      <c r="J125" s="66">
        <v>0</v>
      </c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>
        <v>0</v>
      </c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>
        <v>0</v>
      </c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>
        <v>0</v>
      </c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>
        <v>0</v>
      </c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9"/>
        <v>300</v>
      </c>
      <c r="D131" s="136">
        <f>SUM(D132:D133)</f>
        <v>300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9"/>
        <v>300</v>
      </c>
      <c r="D132" s="66">
        <v>300</v>
      </c>
      <c r="E132" s="66"/>
      <c r="F132" s="66"/>
      <c r="G132" s="134"/>
      <c r="H132" s="64">
        <f t="shared" si="10"/>
        <v>0</v>
      </c>
      <c r="I132" s="66">
        <v>0</v>
      </c>
      <c r="J132" s="66">
        <v>0</v>
      </c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>
        <v>0</v>
      </c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9"/>
        <v>500</v>
      </c>
      <c r="D134" s="131">
        <f>SUM(D135:D137)</f>
        <v>500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>
        <v>0</v>
      </c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9"/>
        <v>500</v>
      </c>
      <c r="D136" s="66">
        <v>500</v>
      </c>
      <c r="E136" s="66"/>
      <c r="F136" s="66"/>
      <c r="G136" s="134"/>
      <c r="H136" s="64">
        <f t="shared" si="10"/>
        <v>0</v>
      </c>
      <c r="I136" s="66">
        <v>0</v>
      </c>
      <c r="J136" s="66">
        <v>0</v>
      </c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>
        <v>0</v>
      </c>
      <c r="K137" s="66"/>
      <c r="L137" s="134"/>
    </row>
    <row r="138" spans="1:12" ht="24.75" customHeight="1" x14ac:dyDescent="0.25">
      <c r="A138" s="135">
        <v>2360</v>
      </c>
      <c r="B138" s="63" t="s">
        <v>148</v>
      </c>
      <c r="C138" s="64">
        <f t="shared" si="9"/>
        <v>48520</v>
      </c>
      <c r="D138" s="136">
        <f>SUM(D139:D145)</f>
        <v>48520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48360</v>
      </c>
      <c r="I138" s="136">
        <f>SUM(I139:I145)</f>
        <v>12360</v>
      </c>
      <c r="J138" s="136">
        <f>SUM(J139:J145)</f>
        <v>36000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>
        <v>0</v>
      </c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>
        <v>0</v>
      </c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9"/>
        <v>48520</v>
      </c>
      <c r="D141" s="66">
        <v>48520</v>
      </c>
      <c r="E141" s="66"/>
      <c r="F141" s="66"/>
      <c r="G141" s="134"/>
      <c r="H141" s="64">
        <f t="shared" si="10"/>
        <v>48360</v>
      </c>
      <c r="I141" s="66">
        <v>12360</v>
      </c>
      <c r="J141" s="66">
        <v>36000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>
        <v>0</v>
      </c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>
        <v>0</v>
      </c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>
        <v>0</v>
      </c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>
        <v>0</v>
      </c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9"/>
        <v>4050</v>
      </c>
      <c r="D146" s="138">
        <v>4050</v>
      </c>
      <c r="E146" s="138"/>
      <c r="F146" s="138"/>
      <c r="G146" s="139"/>
      <c r="H146" s="103">
        <f t="shared" si="10"/>
        <v>9550</v>
      </c>
      <c r="I146" s="138">
        <v>9550</v>
      </c>
      <c r="J146" s="138">
        <v>0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>
        <v>0</v>
      </c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>
        <v>0</v>
      </c>
      <c r="K149" s="66"/>
      <c r="L149" s="134"/>
    </row>
    <row r="150" spans="1:12" x14ac:dyDescent="0.25">
      <c r="A150" s="130">
        <v>2390</v>
      </c>
      <c r="B150" s="99" t="s">
        <v>160</v>
      </c>
      <c r="C150" s="103">
        <f t="shared" si="9"/>
        <v>400</v>
      </c>
      <c r="D150" s="138">
        <v>400</v>
      </c>
      <c r="E150" s="138"/>
      <c r="F150" s="138"/>
      <c r="G150" s="139"/>
      <c r="H150" s="103">
        <f t="shared" si="10"/>
        <v>700</v>
      </c>
      <c r="I150" s="138">
        <v>700</v>
      </c>
      <c r="J150" s="138">
        <v>0</v>
      </c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>
        <v>0</v>
      </c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298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>
        <v>0</v>
      </c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>
        <v>0</v>
      </c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>
        <v>0</v>
      </c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>
        <v>0</v>
      </c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>
        <v>0</v>
      </c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>
        <v>0</v>
      </c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298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>
        <v>0</v>
      </c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>
        <v>0</v>
      </c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>
        <v>0</v>
      </c>
      <c r="K165" s="66"/>
      <c r="L165" s="134"/>
    </row>
    <row r="166" spans="1:12" ht="84" hidden="1" x14ac:dyDescent="0.25">
      <c r="A166" s="298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>
        <v>0</v>
      </c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>
        <v>0</v>
      </c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>
        <v>0</v>
      </c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>
        <v>0</v>
      </c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>
        <v>0</v>
      </c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>
        <v>0</v>
      </c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298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>
        <v>0</v>
      </c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>
        <v>0</v>
      </c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298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>
        <v>0</v>
      </c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2000</v>
      </c>
      <c r="D181" s="121">
        <f>SUM(D182,D211,D252,D265)</f>
        <v>2000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2000</v>
      </c>
      <c r="I181" s="121">
        <f t="shared" ref="I181:L181" si="27">SUM(I182,I211,I252,I265)</f>
        <v>2000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298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>
        <v>0</v>
      </c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>
        <v>0</v>
      </c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>
        <v>0</v>
      </c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>
        <v>0</v>
      </c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>
        <v>0</v>
      </c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>
        <v>0</v>
      </c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>
        <v>0</v>
      </c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>
        <v>0</v>
      </c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>
        <v>0</v>
      </c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>
        <v>0</v>
      </c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>
        <v>0</v>
      </c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>
        <v>0</v>
      </c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>
        <v>0</v>
      </c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>
        <v>0</v>
      </c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>
        <v>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>
        <v>0</v>
      </c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>
        <v>0</v>
      </c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>
        <v>0</v>
      </c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>
        <v>0</v>
      </c>
      <c r="J205" s="66">
        <v>0</v>
      </c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>
        <v>0</v>
      </c>
      <c r="J206" s="66">
        <v>0</v>
      </c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>
        <v>0</v>
      </c>
      <c r="J207" s="66">
        <v>0</v>
      </c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>
        <v>0</v>
      </c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>
        <v>0</v>
      </c>
      <c r="K210" s="138"/>
      <c r="L210" s="139"/>
    </row>
    <row r="211" spans="1:12" ht="24" x14ac:dyDescent="0.25">
      <c r="A211" s="123">
        <v>6000</v>
      </c>
      <c r="B211" s="123" t="s">
        <v>221</v>
      </c>
      <c r="C211" s="174">
        <f t="shared" si="24"/>
        <v>2000</v>
      </c>
      <c r="D211" s="125">
        <f>D212+D232+D240+D250</f>
        <v>2000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2000</v>
      </c>
      <c r="I211" s="125">
        <f t="shared" ref="I211:L211" si="29">I212+I232+I240+I250</f>
        <v>2000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298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>
        <v>0</v>
      </c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>
        <v>0</v>
      </c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>
        <v>0</v>
      </c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>
        <v>0</v>
      </c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>
        <v>0</v>
      </c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>
        <v>0</v>
      </c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>
        <v>0</v>
      </c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>
        <v>0</v>
      </c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>
        <v>0</v>
      </c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>
        <v>0</v>
      </c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>
        <v>0</v>
      </c>
      <c r="K226" s="66"/>
      <c r="L226" s="134"/>
    </row>
    <row r="227" spans="1:12" ht="24" hidden="1" x14ac:dyDescent="0.25">
      <c r="A227" s="298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>
        <v>0</v>
      </c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>
        <v>0</v>
      </c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>
        <v>0</v>
      </c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>
        <v>0</v>
      </c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298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>
        <v>0</v>
      </c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>
        <v>0</v>
      </c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>
        <v>0</v>
      </c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>
        <v>0</v>
      </c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>
        <v>0</v>
      </c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>
        <v>0</v>
      </c>
      <c r="K239" s="66"/>
      <c r="L239" s="134"/>
    </row>
    <row r="240" spans="1:12" ht="36" x14ac:dyDescent="0.25">
      <c r="A240" s="50">
        <v>6400</v>
      </c>
      <c r="B240" s="127" t="s">
        <v>250</v>
      </c>
      <c r="C240" s="155">
        <f>SUM(D240:G240)</f>
        <v>2000</v>
      </c>
      <c r="D240" s="56">
        <f>SUM(D241,D245)</f>
        <v>2000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2000</v>
      </c>
      <c r="I240" s="56">
        <f>SUM(I241,I245)</f>
        <v>2000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298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>
        <v>0</v>
      </c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>
        <v>0</v>
      </c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>
        <v>0</v>
      </c>
      <c r="K244" s="66"/>
      <c r="L244" s="134"/>
    </row>
    <row r="245" spans="1:13" ht="48" x14ac:dyDescent="0.25">
      <c r="A245" s="135">
        <v>6420</v>
      </c>
      <c r="B245" s="63" t="s">
        <v>255</v>
      </c>
      <c r="C245" s="172">
        <f t="shared" si="24"/>
        <v>2000</v>
      </c>
      <c r="D245" s="136">
        <f>SUM(D246:D249)</f>
        <v>2000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2000</v>
      </c>
      <c r="I245" s="136">
        <f>SUM(I246:I249)</f>
        <v>2000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>
        <v>0</v>
      </c>
      <c r="K246" s="66"/>
      <c r="L246" s="134"/>
    </row>
    <row r="247" spans="1:13" x14ac:dyDescent="0.25">
      <c r="A247" s="39">
        <v>6422</v>
      </c>
      <c r="B247" s="63" t="s">
        <v>257</v>
      </c>
      <c r="C247" s="172">
        <f t="shared" si="41"/>
        <v>2000</v>
      </c>
      <c r="D247" s="66">
        <v>2000</v>
      </c>
      <c r="E247" s="66"/>
      <c r="F247" s="66"/>
      <c r="G247" s="134"/>
      <c r="H247" s="179">
        <f t="shared" si="42"/>
        <v>2000</v>
      </c>
      <c r="I247" s="66">
        <v>2000</v>
      </c>
      <c r="J247" s="66">
        <v>0</v>
      </c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>
        <v>0</v>
      </c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>
        <v>0</v>
      </c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>
        <v>0</v>
      </c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298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>
        <v>0</v>
      </c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>
        <v>0</v>
      </c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>
        <v>0</v>
      </c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>
        <v>0</v>
      </c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>
        <v>0</v>
      </c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>
        <v>0</v>
      </c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>
        <v>0</v>
      </c>
      <c r="J261" s="66">
        <v>0</v>
      </c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>
        <v>0</v>
      </c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>
        <v>0</v>
      </c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>
        <v>0</v>
      </c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>
        <v>0</v>
      </c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>
        <v>0</v>
      </c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169567</v>
      </c>
      <c r="D272" s="206">
        <f>SUM(D269,D252,D211,D182,D174,D160,D75,D53,)</f>
        <v>169567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167341</v>
      </c>
      <c r="I272" s="206">
        <f t="shared" si="57"/>
        <v>116941</v>
      </c>
      <c r="J272" s="206">
        <f t="shared" si="57"/>
        <v>50400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>
        <v>0</v>
      </c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>
        <v>0</v>
      </c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>
        <v>0</v>
      </c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>
        <v>0</v>
      </c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>
        <v>0</v>
      </c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>
        <v>0</v>
      </c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>
        <v>0</v>
      </c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>
        <v>0</v>
      </c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3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3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3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5l+JPppQ/szarOE6PMinSlMEsrSHHRV1E0Zt2UB3pEvsLnI0iaGp1Os7+8F2peDxtx3/3E4h+fourKk375R7UQ==" saltValue="gdtVphMlLO4C5R9aaKVKyw==" spinCount="100000" sheet="1" objects="1" scenarios="1"/>
  <autoFilter ref="A18:M284">
    <filterColumn colId="7">
      <filters>
        <filter val="134 422"/>
        <filter val="165 341"/>
        <filter val="167 341"/>
        <filter val="2 000"/>
        <filter val="25 615"/>
        <filter val="30 919"/>
        <filter val="40"/>
        <filter val="48 360"/>
        <filter val="5 304"/>
        <filter val="67 060"/>
        <filter val="67 362"/>
        <filter val="700"/>
        <filter val="8 410"/>
        <filter val="8 450"/>
        <filter val="9 55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5" sqref="O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496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497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498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499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6.2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50"/>
      <c r="D8" s="350"/>
      <c r="E8" s="350"/>
      <c r="F8" s="350"/>
      <c r="G8" s="350"/>
      <c r="H8" s="350"/>
      <c r="I8" s="350"/>
      <c r="J8" s="350"/>
      <c r="K8" s="350"/>
      <c r="L8" s="351"/>
    </row>
    <row r="9" spans="1:12" ht="12.75" customHeight="1" x14ac:dyDescent="0.25">
      <c r="A9" s="4"/>
      <c r="B9" s="5" t="s">
        <v>13</v>
      </c>
      <c r="C9" s="315" t="s">
        <v>500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501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502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410563</v>
      </c>
      <c r="D20" s="26">
        <f>SUM(D21,D24,D25,D41,D43)</f>
        <v>387908</v>
      </c>
      <c r="E20" s="26">
        <f>SUM(E21,E24,E43)</f>
        <v>22650</v>
      </c>
      <c r="F20" s="26">
        <f>SUM(F21,F26,F43)</f>
        <v>5</v>
      </c>
      <c r="G20" s="27">
        <f>SUM(G21,G45)</f>
        <v>0</v>
      </c>
      <c r="H20" s="25">
        <f>SUM(I20:L20)</f>
        <v>370843</v>
      </c>
      <c r="I20" s="26">
        <f>SUM(I21,I24,I25,I41,I43)</f>
        <v>348839</v>
      </c>
      <c r="J20" s="26">
        <f>SUM(J21,J24,J43)</f>
        <v>21999</v>
      </c>
      <c r="K20" s="26">
        <f>SUM(K21,K26,K43)</f>
        <v>5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410558</v>
      </c>
      <c r="D24" s="46">
        <f>332611+55261+32+60-56</f>
        <v>387908</v>
      </c>
      <c r="E24" s="46">
        <v>22650</v>
      </c>
      <c r="F24" s="47" t="s">
        <v>37</v>
      </c>
      <c r="G24" s="48" t="s">
        <v>37</v>
      </c>
      <c r="H24" s="45">
        <f t="shared" si="1"/>
        <v>370838</v>
      </c>
      <c r="I24" s="46">
        <f>I51</f>
        <v>348839</v>
      </c>
      <c r="J24" s="46">
        <f>J51</f>
        <v>21999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thickTop="1" x14ac:dyDescent="0.25">
      <c r="A43" s="57">
        <v>21490</v>
      </c>
      <c r="B43" s="50" t="s">
        <v>56</v>
      </c>
      <c r="C43" s="51">
        <f t="shared" si="0"/>
        <v>5</v>
      </c>
      <c r="D43" s="87">
        <f>D44</f>
        <v>0</v>
      </c>
      <c r="E43" s="87">
        <f t="shared" ref="E43:F43" si="3">E44</f>
        <v>0</v>
      </c>
      <c r="F43" s="87">
        <f t="shared" si="3"/>
        <v>5</v>
      </c>
      <c r="G43" s="54" t="s">
        <v>37</v>
      </c>
      <c r="H43" s="88">
        <f t="shared" si="2"/>
        <v>5</v>
      </c>
      <c r="I43" s="87">
        <f>I44</f>
        <v>0</v>
      </c>
      <c r="J43" s="87">
        <f t="shared" ref="J43:K43" si="4">J44</f>
        <v>0</v>
      </c>
      <c r="K43" s="87">
        <f t="shared" si="4"/>
        <v>5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5</v>
      </c>
      <c r="D44" s="89"/>
      <c r="E44" s="90"/>
      <c r="F44" s="89">
        <v>5</v>
      </c>
      <c r="G44" s="91" t="s">
        <v>37</v>
      </c>
      <c r="H44" s="92">
        <f t="shared" si="2"/>
        <v>5</v>
      </c>
      <c r="I44" s="36"/>
      <c r="J44" s="93"/>
      <c r="K44" s="36">
        <v>5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410563</v>
      </c>
      <c r="D50" s="112">
        <f>SUM(D51,D269)</f>
        <v>387908</v>
      </c>
      <c r="E50" s="112">
        <f>SUM(E51,E269)</f>
        <v>22650</v>
      </c>
      <c r="F50" s="112">
        <f>SUM(F51,F269)</f>
        <v>5</v>
      </c>
      <c r="G50" s="113">
        <f>SUM(G51,G269)</f>
        <v>0</v>
      </c>
      <c r="H50" s="111">
        <f t="shared" ref="H50:H107" si="6">SUM(I50:L50)</f>
        <v>370843</v>
      </c>
      <c r="I50" s="112">
        <f>SUM(I51,I269)</f>
        <v>348839</v>
      </c>
      <c r="J50" s="112">
        <f>SUM(J51,J269)</f>
        <v>21999</v>
      </c>
      <c r="K50" s="112">
        <f>SUM(K51,K269)</f>
        <v>5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410563</v>
      </c>
      <c r="D51" s="117">
        <f>SUM(D52,D181)</f>
        <v>387908</v>
      </c>
      <c r="E51" s="117">
        <f>SUM(E52,E181)</f>
        <v>22650</v>
      </c>
      <c r="F51" s="117">
        <f>SUM(F52,F181)</f>
        <v>5</v>
      </c>
      <c r="G51" s="118">
        <f>SUM(G52,G181)</f>
        <v>0</v>
      </c>
      <c r="H51" s="116">
        <f t="shared" si="6"/>
        <v>370843</v>
      </c>
      <c r="I51" s="117">
        <f>SUM(I52,I181)</f>
        <v>348839</v>
      </c>
      <c r="J51" s="117">
        <f>SUM(J52,J181)</f>
        <v>21999</v>
      </c>
      <c r="K51" s="117">
        <f>SUM(K52,K181)</f>
        <v>5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410437</v>
      </c>
      <c r="D52" s="121">
        <f>SUM(D53,D75,D160,D174)</f>
        <v>387782</v>
      </c>
      <c r="E52" s="121">
        <f>SUM(E53,E75,E160,E174)</f>
        <v>22650</v>
      </c>
      <c r="F52" s="121">
        <f>SUM(F53,F75,F160,F174)</f>
        <v>5</v>
      </c>
      <c r="G52" s="122">
        <f>SUM(G53,G75,G160,G174)</f>
        <v>0</v>
      </c>
      <c r="H52" s="120">
        <f t="shared" si="6"/>
        <v>369981</v>
      </c>
      <c r="I52" s="121">
        <f>SUM(I53,I75,I160,I174)</f>
        <v>348093</v>
      </c>
      <c r="J52" s="121">
        <f>SUM(J53,J75,J160,J174)</f>
        <v>21883</v>
      </c>
      <c r="K52" s="121">
        <f>SUM(K53,K75,K160,K174)</f>
        <v>5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355321</v>
      </c>
      <c r="D53" s="125">
        <f>SUM(D54,D67)</f>
        <v>332671</v>
      </c>
      <c r="E53" s="125">
        <f>SUM(E54,E67)</f>
        <v>22650</v>
      </c>
      <c r="F53" s="125">
        <f>SUM(F54,F67)</f>
        <v>0</v>
      </c>
      <c r="G53" s="126">
        <f>SUM(G54,G67)</f>
        <v>0</v>
      </c>
      <c r="H53" s="124">
        <f t="shared" si="6"/>
        <v>317234</v>
      </c>
      <c r="I53" s="125">
        <f>SUM(I54,I67)</f>
        <v>295730</v>
      </c>
      <c r="J53" s="125">
        <f>SUM(J54,J67)</f>
        <v>21504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267878</v>
      </c>
      <c r="D54" s="56">
        <f>SUM(D55,D58,D66)</f>
        <v>250025</v>
      </c>
      <c r="E54" s="56">
        <f>SUM(E55,E58,E66)</f>
        <v>17853</v>
      </c>
      <c r="F54" s="56">
        <f>SUM(F55,F58,F66)</f>
        <v>0</v>
      </c>
      <c r="G54" s="128">
        <f>SUM(G55,G58,G66)</f>
        <v>0</v>
      </c>
      <c r="H54" s="51">
        <f t="shared" si="6"/>
        <v>237435</v>
      </c>
      <c r="I54" s="56">
        <f>SUM(I55,I58,I66)</f>
        <v>220407</v>
      </c>
      <c r="J54" s="56">
        <f>SUM(J55,J58,J66)</f>
        <v>17028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241790</v>
      </c>
      <c r="D55" s="131">
        <f>SUM(D56:D57)</f>
        <v>224381</v>
      </c>
      <c r="E55" s="131">
        <f>SUM(E56:E57)</f>
        <v>17409</v>
      </c>
      <c r="F55" s="131">
        <f>SUM(F56:F57)</f>
        <v>0</v>
      </c>
      <c r="G55" s="132">
        <f>SUM(G56:G57)</f>
        <v>0</v>
      </c>
      <c r="H55" s="103">
        <f t="shared" si="6"/>
        <v>227001</v>
      </c>
      <c r="I55" s="131">
        <f>SUM(I56:I57)</f>
        <v>210343</v>
      </c>
      <c r="J55" s="131">
        <f>SUM(J56:J57)</f>
        <v>16658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241790</v>
      </c>
      <c r="D57" s="66">
        <f>218185+6196</f>
        <v>224381</v>
      </c>
      <c r="E57" s="66">
        <f>17316+93</f>
        <v>17409</v>
      </c>
      <c r="F57" s="66"/>
      <c r="G57" s="134"/>
      <c r="H57" s="64">
        <f t="shared" si="6"/>
        <v>227001</v>
      </c>
      <c r="I57" s="66">
        <v>210343</v>
      </c>
      <c r="J57" s="66">
        <v>16658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23795</v>
      </c>
      <c r="D58" s="136">
        <f>SUM(D59:D65)</f>
        <v>23351</v>
      </c>
      <c r="E58" s="136">
        <f>SUM(E59:E65)</f>
        <v>444</v>
      </c>
      <c r="F58" s="136">
        <f>SUM(F59:F65)</f>
        <v>0</v>
      </c>
      <c r="G58" s="137">
        <f>SUM(G59:G65)</f>
        <v>0</v>
      </c>
      <c r="H58" s="64">
        <f t="shared" si="6"/>
        <v>8141</v>
      </c>
      <c r="I58" s="136">
        <f>SUM(I59:I65)</f>
        <v>7771</v>
      </c>
      <c r="J58" s="136">
        <f>SUM(J59:J65)</f>
        <v>370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4169</v>
      </c>
      <c r="D59" s="66">
        <v>4169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1085</v>
      </c>
      <c r="D60" s="66">
        <v>1085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4210</v>
      </c>
      <c r="D63" s="66">
        <v>3766</v>
      </c>
      <c r="E63" s="66">
        <v>444</v>
      </c>
      <c r="F63" s="66"/>
      <c r="G63" s="134"/>
      <c r="H63" s="64">
        <f t="shared" si="6"/>
        <v>2947</v>
      </c>
      <c r="I63" s="66">
        <v>2577</v>
      </c>
      <c r="J63" s="66">
        <v>370</v>
      </c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14331</v>
      </c>
      <c r="D64" s="66">
        <f>13276+1055</f>
        <v>14331</v>
      </c>
      <c r="E64" s="66"/>
      <c r="F64" s="66"/>
      <c r="G64" s="134"/>
      <c r="H64" s="64">
        <f t="shared" si="6"/>
        <v>0</v>
      </c>
      <c r="I64" s="66">
        <f>11457-11457</f>
        <v>0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2293</v>
      </c>
      <c r="D66" s="138">
        <v>2293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87443</v>
      </c>
      <c r="D67" s="56">
        <f>SUM(D68:D69)</f>
        <v>82646</v>
      </c>
      <c r="E67" s="56">
        <f>SUM(E68:E69)</f>
        <v>4797</v>
      </c>
      <c r="F67" s="56">
        <f>SUM(F68:F69)</f>
        <v>0</v>
      </c>
      <c r="G67" s="140">
        <f>SUM(G68:G69)</f>
        <v>0</v>
      </c>
      <c r="H67" s="51">
        <f t="shared" si="6"/>
        <v>79799</v>
      </c>
      <c r="I67" s="56">
        <f>SUM(I68:I69)</f>
        <v>75323</v>
      </c>
      <c r="J67" s="56">
        <f>SUM(J68:J69)</f>
        <v>4476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67628</v>
      </c>
      <c r="D68" s="61">
        <v>63231</v>
      </c>
      <c r="E68" s="61">
        <v>4397</v>
      </c>
      <c r="F68" s="61"/>
      <c r="G68" s="133"/>
      <c r="H68" s="59">
        <f t="shared" si="6"/>
        <v>60198</v>
      </c>
      <c r="I68" s="61">
        <f>58782-2760</f>
        <v>56022</v>
      </c>
      <c r="J68" s="61">
        <v>4176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19815</v>
      </c>
      <c r="D69" s="136">
        <f>SUM(D70:D74)</f>
        <v>19415</v>
      </c>
      <c r="E69" s="136">
        <f>SUM(E70:E74)</f>
        <v>400</v>
      </c>
      <c r="F69" s="136">
        <f>SUM(F70:F74)</f>
        <v>0</v>
      </c>
      <c r="G69" s="137">
        <f>SUM(G70:G74)</f>
        <v>0</v>
      </c>
      <c r="H69" s="64">
        <f t="shared" si="6"/>
        <v>19601</v>
      </c>
      <c r="I69" s="136">
        <f>SUM(I70:I74)</f>
        <v>19301</v>
      </c>
      <c r="J69" s="136">
        <f>SUM(J70:J74)</f>
        <v>300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12912</v>
      </c>
      <c r="D70" s="66">
        <f>11448+704+360</f>
        <v>12512</v>
      </c>
      <c r="E70" s="66">
        <v>400</v>
      </c>
      <c r="F70" s="66"/>
      <c r="G70" s="134"/>
      <c r="H70" s="64">
        <f t="shared" si="6"/>
        <v>12448</v>
      </c>
      <c r="I70" s="66">
        <v>12148</v>
      </c>
      <c r="J70" s="66">
        <v>300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6403</v>
      </c>
      <c r="D73" s="66">
        <v>6403</v>
      </c>
      <c r="E73" s="66"/>
      <c r="F73" s="66"/>
      <c r="G73" s="134"/>
      <c r="H73" s="64">
        <f t="shared" si="6"/>
        <v>6403</v>
      </c>
      <c r="I73" s="66">
        <v>6403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750</v>
      </c>
      <c r="I74" s="66">
        <v>750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55116</v>
      </c>
      <c r="D75" s="125">
        <f>SUM(D76,D83,D120,D151,D152)</f>
        <v>55111</v>
      </c>
      <c r="E75" s="125">
        <f t="shared" ref="E75:G75" si="7">SUM(E76,E83,E120,E151,E152)</f>
        <v>0</v>
      </c>
      <c r="F75" s="125">
        <f t="shared" si="7"/>
        <v>5</v>
      </c>
      <c r="G75" s="126">
        <f t="shared" si="7"/>
        <v>0</v>
      </c>
      <c r="H75" s="124">
        <f t="shared" si="6"/>
        <v>52747</v>
      </c>
      <c r="I75" s="125">
        <f t="shared" ref="I75:L75" si="8">SUM(I76,I83,I120,I151,I152)</f>
        <v>52363</v>
      </c>
      <c r="J75" s="125">
        <f t="shared" si="8"/>
        <v>379</v>
      </c>
      <c r="K75" s="125">
        <f t="shared" si="8"/>
        <v>5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48089</v>
      </c>
      <c r="D83" s="56">
        <f>SUM(D84,D85,D91,D99,D107,D108,D114,D119)</f>
        <v>48084</v>
      </c>
      <c r="E83" s="56">
        <f>SUM(E84,E85,E91,E99,E107,E108,E114,E119)</f>
        <v>0</v>
      </c>
      <c r="F83" s="56">
        <f>SUM(F84,F85,F91,F99,F107,F108,F114,F119)</f>
        <v>5</v>
      </c>
      <c r="G83" s="140">
        <f>SUM(G84,G85,G91,G99,G107,G108,G114,G119)</f>
        <v>0</v>
      </c>
      <c r="H83" s="51">
        <f t="shared" si="6"/>
        <v>44992</v>
      </c>
      <c r="I83" s="56">
        <f>SUM(I84,I85,I91,I99,I107,I108,I114,I119)</f>
        <v>44987</v>
      </c>
      <c r="J83" s="56">
        <f>SUM(J84,J85,J91,J99,J107,J108,J114,J119)</f>
        <v>0</v>
      </c>
      <c r="K83" s="56">
        <f>SUM(K84,K85,K91,K99,K107,K108,K114,K119)</f>
        <v>5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677</v>
      </c>
      <c r="D84" s="138">
        <v>672</v>
      </c>
      <c r="E84" s="138"/>
      <c r="F84" s="138">
        <v>5</v>
      </c>
      <c r="G84" s="138"/>
      <c r="H84" s="103">
        <f>SUM(I84:L84)</f>
        <v>677</v>
      </c>
      <c r="I84" s="138">
        <f>642+30</f>
        <v>672</v>
      </c>
      <c r="J84" s="138"/>
      <c r="K84" s="138">
        <v>5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34735</v>
      </c>
      <c r="D85" s="136">
        <f>SUM(D86:D90)</f>
        <v>34735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32019</v>
      </c>
      <c r="I85" s="136">
        <f>SUM(I86:I90)</f>
        <v>32019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33982</v>
      </c>
      <c r="D88" s="66">
        <v>33982</v>
      </c>
      <c r="E88" s="66"/>
      <c r="F88" s="66"/>
      <c r="G88" s="134"/>
      <c r="H88" s="64">
        <f t="shared" si="6"/>
        <v>31302</v>
      </c>
      <c r="I88" s="66">
        <v>31302</v>
      </c>
      <c r="J88" s="66"/>
      <c r="K88" s="66"/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753</v>
      </c>
      <c r="D89" s="66">
        <v>753</v>
      </c>
      <c r="E89" s="66"/>
      <c r="F89" s="66"/>
      <c r="G89" s="134"/>
      <c r="H89" s="64">
        <f t="shared" si="6"/>
        <v>717</v>
      </c>
      <c r="I89" s="66">
        <v>717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1771</v>
      </c>
      <c r="D91" s="136">
        <f>SUM(D92:D98)</f>
        <v>1771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1771</v>
      </c>
      <c r="I91" s="136">
        <f>SUM(I92:I98)</f>
        <v>1771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1771</v>
      </c>
      <c r="D98" s="66">
        <f>990+781</f>
        <v>1771</v>
      </c>
      <c r="E98" s="66"/>
      <c r="F98" s="66"/>
      <c r="G98" s="134"/>
      <c r="H98" s="64">
        <f t="shared" si="6"/>
        <v>1771</v>
      </c>
      <c r="I98" s="66">
        <f>990+781</f>
        <v>1771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10084</v>
      </c>
      <c r="D99" s="136">
        <f>SUM(D100:D106)</f>
        <v>10084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10063</v>
      </c>
      <c r="I99" s="136">
        <f>SUM(I100:I106)</f>
        <v>10063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680</v>
      </c>
      <c r="D102" s="66">
        <v>680</v>
      </c>
      <c r="E102" s="66"/>
      <c r="F102" s="66"/>
      <c r="G102" s="134"/>
      <c r="H102" s="64">
        <f t="shared" si="6"/>
        <v>680</v>
      </c>
      <c r="I102" s="66">
        <v>680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9404</v>
      </c>
      <c r="D103" s="66">
        <v>9404</v>
      </c>
      <c r="E103" s="66"/>
      <c r="F103" s="66"/>
      <c r="G103" s="134"/>
      <c r="H103" s="64">
        <f t="shared" si="6"/>
        <v>9383</v>
      </c>
      <c r="I103" s="66">
        <v>9383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796</v>
      </c>
      <c r="D107" s="136">
        <v>796</v>
      </c>
      <c r="E107" s="136"/>
      <c r="F107" s="136"/>
      <c r="G107" s="145"/>
      <c r="H107" s="64">
        <f t="shared" si="6"/>
        <v>436</v>
      </c>
      <c r="I107" s="136">
        <v>436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</v>
      </c>
      <c r="D108" s="136">
        <f>SUM(D109:D113)</f>
        <v>26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6937</v>
      </c>
      <c r="D120" s="149">
        <f>SUM(D121,D126,D130,D131,D134,D138,D146,D147,D150)</f>
        <v>6937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7683</v>
      </c>
      <c r="I120" s="149">
        <f>SUM(I121,I126,I130,I131,I134,I138,I146,I147,I150)</f>
        <v>7304</v>
      </c>
      <c r="J120" s="149">
        <f>SUM(J121,J126,J130,J131,J134,J138,J146,J147,J150)</f>
        <v>379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2600</v>
      </c>
      <c r="D121" s="142">
        <f>SUM(D122:D125)</f>
        <v>2600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2600</v>
      </c>
      <c r="I121" s="142">
        <f t="shared" si="11"/>
        <v>2600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1228</v>
      </c>
      <c r="D122" s="66">
        <v>1228</v>
      </c>
      <c r="E122" s="66"/>
      <c r="F122" s="66"/>
      <c r="G122" s="134"/>
      <c r="H122" s="64">
        <f t="shared" si="9"/>
        <v>1228</v>
      </c>
      <c r="I122" s="66">
        <v>1228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1197</v>
      </c>
      <c r="D123" s="66">
        <v>1197</v>
      </c>
      <c r="E123" s="66"/>
      <c r="F123" s="66"/>
      <c r="G123" s="134"/>
      <c r="H123" s="64">
        <f t="shared" si="9"/>
        <v>1197</v>
      </c>
      <c r="I123" s="66">
        <v>1197</v>
      </c>
      <c r="J123" s="66"/>
      <c r="K123" s="66"/>
      <c r="L123" s="134"/>
    </row>
    <row r="124" spans="1:12" x14ac:dyDescent="0.25">
      <c r="A124" s="39">
        <v>2313</v>
      </c>
      <c r="B124" s="63" t="s">
        <v>134</v>
      </c>
      <c r="C124" s="64">
        <f t="shared" si="10"/>
        <v>160</v>
      </c>
      <c r="D124" s="66">
        <v>160</v>
      </c>
      <c r="E124" s="66"/>
      <c r="F124" s="66"/>
      <c r="G124" s="134"/>
      <c r="H124" s="64">
        <f t="shared" si="9"/>
        <v>160</v>
      </c>
      <c r="I124" s="66">
        <v>160</v>
      </c>
      <c r="J124" s="66"/>
      <c r="K124" s="66"/>
      <c r="L124" s="134"/>
    </row>
    <row r="125" spans="1:12" ht="27.75" customHeight="1" x14ac:dyDescent="0.25">
      <c r="A125" s="39">
        <v>2314</v>
      </c>
      <c r="B125" s="63" t="s">
        <v>135</v>
      </c>
      <c r="C125" s="64">
        <f t="shared" si="10"/>
        <v>15</v>
      </c>
      <c r="D125" s="66">
        <v>15</v>
      </c>
      <c r="E125" s="66"/>
      <c r="F125" s="66"/>
      <c r="G125" s="134"/>
      <c r="H125" s="64">
        <f t="shared" si="9"/>
        <v>15</v>
      </c>
      <c r="I125" s="66">
        <v>15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114</v>
      </c>
      <c r="D126" s="136">
        <f>SUM(D127:D129)</f>
        <v>114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114</v>
      </c>
      <c r="I126" s="136">
        <f>SUM(I127:I129)</f>
        <v>114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114</v>
      </c>
      <c r="D128" s="66">
        <v>114</v>
      </c>
      <c r="E128" s="66"/>
      <c r="F128" s="66"/>
      <c r="G128" s="134"/>
      <c r="H128" s="64">
        <f t="shared" si="9"/>
        <v>114</v>
      </c>
      <c r="I128" s="66">
        <v>114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90</v>
      </c>
      <c r="D131" s="136">
        <f>SUM(D132:D133)</f>
        <v>90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74</v>
      </c>
      <c r="I131" s="136">
        <f>SUM(I132:I133)</f>
        <v>74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90</v>
      </c>
      <c r="D132" s="66">
        <v>90</v>
      </c>
      <c r="E132" s="66"/>
      <c r="F132" s="66"/>
      <c r="G132" s="134"/>
      <c r="H132" s="64">
        <f t="shared" si="9"/>
        <v>74</v>
      </c>
      <c r="I132" s="66">
        <v>74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5.75" customHeight="1" x14ac:dyDescent="0.25">
      <c r="A134" s="130">
        <v>2350</v>
      </c>
      <c r="B134" s="99" t="s">
        <v>144</v>
      </c>
      <c r="C134" s="103">
        <f t="shared" si="10"/>
        <v>2867</v>
      </c>
      <c r="D134" s="131">
        <f>SUM(D135:D137)</f>
        <v>2867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2867</v>
      </c>
      <c r="I134" s="131">
        <f>SUM(I135:I137)</f>
        <v>2867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460</v>
      </c>
      <c r="D135" s="61">
        <v>460</v>
      </c>
      <c r="E135" s="61"/>
      <c r="F135" s="61"/>
      <c r="G135" s="133"/>
      <c r="H135" s="59">
        <f t="shared" si="9"/>
        <v>460</v>
      </c>
      <c r="I135" s="61">
        <v>460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2407</v>
      </c>
      <c r="D136" s="66">
        <v>2407</v>
      </c>
      <c r="E136" s="66"/>
      <c r="F136" s="66"/>
      <c r="G136" s="134"/>
      <c r="H136" s="64">
        <f t="shared" si="9"/>
        <v>2407</v>
      </c>
      <c r="I136" s="66">
        <v>2407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60</v>
      </c>
      <c r="D138" s="136">
        <f>SUM(D139:D145)</f>
        <v>60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343</v>
      </c>
      <c r="I138" s="136">
        <f>SUM(I139:I145)</f>
        <v>343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60</v>
      </c>
      <c r="D140" s="66">
        <v>60</v>
      </c>
      <c r="E140" s="66"/>
      <c r="F140" s="66"/>
      <c r="G140" s="134"/>
      <c r="H140" s="64">
        <f t="shared" si="9"/>
        <v>343</v>
      </c>
      <c r="I140" s="66">
        <f>60+283</f>
        <v>343</v>
      </c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1206</v>
      </c>
      <c r="D146" s="138">
        <v>1206</v>
      </c>
      <c r="E146" s="138"/>
      <c r="F146" s="138"/>
      <c r="G146" s="139"/>
      <c r="H146" s="103">
        <f t="shared" si="9"/>
        <v>1685</v>
      </c>
      <c r="I146" s="138">
        <f>1206+100</f>
        <v>1306</v>
      </c>
      <c r="J146" s="138">
        <v>379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33"/>
    </row>
    <row r="152" spans="1:12" ht="24" x14ac:dyDescent="0.25">
      <c r="A152" s="50">
        <v>2500</v>
      </c>
      <c r="B152" s="127" t="s">
        <v>162</v>
      </c>
      <c r="C152" s="51">
        <f t="shared" si="10"/>
        <v>90</v>
      </c>
      <c r="D152" s="56">
        <f>SUM(D153,D159)</f>
        <v>90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72</v>
      </c>
      <c r="I152" s="56">
        <f>SUM(I153,I159)</f>
        <v>72</v>
      </c>
      <c r="J152" s="56">
        <f t="shared" ref="J152:L152" si="13">SUM(J153,J159)</f>
        <v>0</v>
      </c>
      <c r="K152" s="56">
        <f t="shared" si="13"/>
        <v>0</v>
      </c>
      <c r="L152" s="144">
        <f t="shared" si="13"/>
        <v>0</v>
      </c>
    </row>
    <row r="153" spans="1:12" ht="24" x14ac:dyDescent="0.25">
      <c r="A153" s="141">
        <v>2510</v>
      </c>
      <c r="B153" s="58" t="s">
        <v>163</v>
      </c>
      <c r="C153" s="59">
        <f t="shared" si="10"/>
        <v>90</v>
      </c>
      <c r="D153" s="142">
        <f>SUM(D154:D158)</f>
        <v>90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72</v>
      </c>
      <c r="I153" s="142">
        <f>SUM(I154:I158)</f>
        <v>72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x14ac:dyDescent="0.25">
      <c r="A157" s="39">
        <v>2515</v>
      </c>
      <c r="B157" s="63" t="s">
        <v>167</v>
      </c>
      <c r="C157" s="64">
        <f t="shared" si="10"/>
        <v>90</v>
      </c>
      <c r="D157" s="66">
        <v>90</v>
      </c>
      <c r="E157" s="66"/>
      <c r="F157" s="66"/>
      <c r="G157" s="134"/>
      <c r="H157" s="64">
        <f t="shared" si="9"/>
        <v>72</v>
      </c>
      <c r="I157" s="66">
        <v>72</v>
      </c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126</v>
      </c>
      <c r="D181" s="121">
        <f>SUM(D182,D211,D252,D265)</f>
        <v>126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862</v>
      </c>
      <c r="I181" s="121">
        <f t="shared" ref="I181:L181" si="27">SUM(I182,I211,I252,I265)</f>
        <v>746</v>
      </c>
      <c r="J181" s="121">
        <f t="shared" si="27"/>
        <v>116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126</v>
      </c>
      <c r="D182" s="125">
        <f>D183+D187</f>
        <v>126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862</v>
      </c>
      <c r="I182" s="125">
        <f>I183+I187</f>
        <v>746</v>
      </c>
      <c r="J182" s="125">
        <f>J183+J187</f>
        <v>116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126</v>
      </c>
      <c r="D187" s="56">
        <f>D188+D198+D199+D206+D207+D208+D210</f>
        <v>126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862</v>
      </c>
      <c r="I187" s="56">
        <f>I188+I198+I199+I206+I207+I208+I210</f>
        <v>746</v>
      </c>
      <c r="J187" s="56">
        <f>J188+J198+J199+J206+J207+J208+J210</f>
        <v>116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126</v>
      </c>
      <c r="D199" s="136">
        <f>SUM(D200:D205)</f>
        <v>126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862</v>
      </c>
      <c r="I199" s="136">
        <f>SUM(I200:I205)</f>
        <v>746</v>
      </c>
      <c r="J199" s="136">
        <f>SUM(J200:J205)</f>
        <v>116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126</v>
      </c>
      <c r="D201" s="66">
        <v>126</v>
      </c>
      <c r="E201" s="66"/>
      <c r="F201" s="66"/>
      <c r="G201" s="134"/>
      <c r="H201" s="64">
        <f t="shared" si="25"/>
        <v>242</v>
      </c>
      <c r="I201" s="66">
        <v>126</v>
      </c>
      <c r="J201" s="66">
        <v>116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620</v>
      </c>
      <c r="I204" s="66">
        <v>620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410563</v>
      </c>
      <c r="D272" s="206">
        <f>SUM(D269,D252,D211,D182,D174,D160,D75,D53,)</f>
        <v>387908</v>
      </c>
      <c r="E272" s="206">
        <f t="shared" ref="E272:L272" si="59">SUM(E269,E252,E211,E182,E174,E160,E75,E53)</f>
        <v>22650</v>
      </c>
      <c r="F272" s="206">
        <f t="shared" si="59"/>
        <v>5</v>
      </c>
      <c r="G272" s="207">
        <f t="shared" si="59"/>
        <v>0</v>
      </c>
      <c r="H272" s="208">
        <f t="shared" si="59"/>
        <v>370843</v>
      </c>
      <c r="I272" s="206">
        <f t="shared" si="59"/>
        <v>348839</v>
      </c>
      <c r="J272" s="206">
        <f t="shared" si="59"/>
        <v>21999</v>
      </c>
      <c r="K272" s="206">
        <f t="shared" si="59"/>
        <v>5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pXZ3XlWLDcFCfk7qZmwyXtdNiDnpA28fb444hACsS85uO6/D+zndceVgYasZwxRA44nU6k1gIndkgI/tZZrwEw==" saltValue="faVWC4bBQ6bmInvDTfUolg==" spinCount="100000" sheet="1" objects="1" scenarios="1"/>
  <autoFilter ref="A18:L284">
    <filterColumn colId="7">
      <filters>
        <filter val="1 025"/>
        <filter val="1 197"/>
        <filter val="1 228"/>
        <filter val="1 685"/>
        <filter val="1 771"/>
        <filter val="10 063"/>
        <filter val="114"/>
        <filter val="12 448"/>
        <filter val="15"/>
        <filter val="160"/>
        <filter val="19 601"/>
        <filter val="2 293"/>
        <filter val="2 407"/>
        <filter val="2 600"/>
        <filter val="2 867"/>
        <filter val="2 947"/>
        <filter val="227 001"/>
        <filter val="237 435"/>
        <filter val="242"/>
        <filter val="26"/>
        <filter val="31 302"/>
        <filter val="317 234"/>
        <filter val="32 019"/>
        <filter val="343"/>
        <filter val="369 981"/>
        <filter val="370 838"/>
        <filter val="370 843"/>
        <filter val="4 169"/>
        <filter val="436"/>
        <filter val="44 992"/>
        <filter val="460"/>
        <filter val="5"/>
        <filter val="52 747"/>
        <filter val="6 403"/>
        <filter val="60 198"/>
        <filter val="620"/>
        <filter val="677"/>
        <filter val="680"/>
        <filter val="7 683"/>
        <filter val="717"/>
        <filter val="72"/>
        <filter val="74"/>
        <filter val="750"/>
        <filter val="79 799"/>
        <filter val="8 141"/>
        <filter val="862"/>
        <filter val="9 383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5" sqref="O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628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497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498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499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50"/>
      <c r="D8" s="350"/>
      <c r="E8" s="350"/>
      <c r="F8" s="350"/>
      <c r="G8" s="350"/>
      <c r="H8" s="350"/>
      <c r="I8" s="350"/>
      <c r="J8" s="350"/>
      <c r="K8" s="350"/>
      <c r="L8" s="351"/>
    </row>
    <row r="9" spans="1:12" ht="12.75" customHeight="1" x14ac:dyDescent="0.25">
      <c r="A9" s="4"/>
      <c r="B9" s="5" t="s">
        <v>13</v>
      </c>
      <c r="C9" s="315" t="s">
        <v>500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501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502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32457</v>
      </c>
      <c r="D20" s="26">
        <f>SUM(D21,D24,D25,D41,D43)</f>
        <v>32457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28638</v>
      </c>
      <c r="I20" s="26">
        <f>SUM(I21,I24,I25,I41,I43)</f>
        <v>28638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32457</v>
      </c>
      <c r="D24" s="46">
        <v>32457</v>
      </c>
      <c r="E24" s="46"/>
      <c r="F24" s="47" t="s">
        <v>37</v>
      </c>
      <c r="G24" s="48" t="s">
        <v>37</v>
      </c>
      <c r="H24" s="45">
        <f t="shared" si="1"/>
        <v>28638</v>
      </c>
      <c r="I24" s="46">
        <f>I51</f>
        <v>28638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32457</v>
      </c>
      <c r="D50" s="112">
        <f>SUM(D51,D269)</f>
        <v>32457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28638</v>
      </c>
      <c r="I50" s="112">
        <f>SUM(I51,I269)</f>
        <v>28638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32457</v>
      </c>
      <c r="D51" s="117">
        <f>SUM(D52,D181)</f>
        <v>32457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28638</v>
      </c>
      <c r="I51" s="117">
        <f>SUM(I52,I181)</f>
        <v>28638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32457</v>
      </c>
      <c r="D52" s="121">
        <f>SUM(D53,D75,D160,D174)</f>
        <v>32457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28638</v>
      </c>
      <c r="I52" s="121">
        <f>SUM(I53,I75,I160,I174)</f>
        <v>28638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32457</v>
      </c>
      <c r="D75" s="125">
        <f>SUM(D76,D83,D120,D151,D152)</f>
        <v>32457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28638</v>
      </c>
      <c r="I75" s="125">
        <f t="shared" ref="I75:L75" si="8">SUM(I76,I83,I120,I151,I152)</f>
        <v>28638</v>
      </c>
      <c r="J75" s="125">
        <f t="shared" si="8"/>
        <v>0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32457</v>
      </c>
      <c r="D120" s="149">
        <f>SUM(D121,D126,D130,D131,D134,D138,D146,D147,D150)</f>
        <v>32457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28638</v>
      </c>
      <c r="I120" s="149">
        <f>SUM(I121,I126,I130,I131,I134,I138,I146,I147,I150)</f>
        <v>28638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.75" customHeight="1" x14ac:dyDescent="0.25">
      <c r="A138" s="135">
        <v>2360</v>
      </c>
      <c r="B138" s="63" t="s">
        <v>148</v>
      </c>
      <c r="C138" s="64">
        <f t="shared" si="10"/>
        <v>32457</v>
      </c>
      <c r="D138" s="136">
        <f>SUM(D139:D145)</f>
        <v>32457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28638</v>
      </c>
      <c r="I138" s="136">
        <f>SUM(I139:I145)</f>
        <v>28638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32457</v>
      </c>
      <c r="D141" s="66">
        <v>32457</v>
      </c>
      <c r="E141" s="66"/>
      <c r="F141" s="66"/>
      <c r="G141" s="134"/>
      <c r="H141" s="64">
        <f t="shared" si="9"/>
        <v>28638</v>
      </c>
      <c r="I141" s="66">
        <v>28638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32457</v>
      </c>
      <c r="D272" s="206">
        <f>SUM(D269,D252,D211,D182,D174,D160,D75,D53,)</f>
        <v>32457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28638</v>
      </c>
      <c r="I272" s="206">
        <f t="shared" si="56"/>
        <v>28638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ii4LOYQdmeLDY+/MIfbhHK+tIlRcm1Bvg1PjQ0yBf6Ug3RkDulohe2XUF8omYvzrGXvmZuF2H8R7fve1afigSw==" saltValue="mUDejIeTUw6a11/PLvoJdQ==" spinCount="100000" sheet="1" objects="1" scenarios="1"/>
  <autoFilter ref="A18:L284">
    <filterColumn colId="7">
      <filters>
        <filter val="28 63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4" sqref="O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503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504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505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506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507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508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509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710163</v>
      </c>
      <c r="D20" s="26">
        <f>SUM(D21,D24,D25,D41,D43)</f>
        <v>632981</v>
      </c>
      <c r="E20" s="26">
        <f>SUM(E21,E24,E43)</f>
        <v>71131</v>
      </c>
      <c r="F20" s="26">
        <f>SUM(F21,F26,F43)</f>
        <v>6051</v>
      </c>
      <c r="G20" s="27">
        <f>SUM(G21,G45)</f>
        <v>0</v>
      </c>
      <c r="H20" s="25">
        <f>SUM(I20:L20)</f>
        <v>660803</v>
      </c>
      <c r="I20" s="26">
        <f>SUM(I21,I24,I25,I41,I43)</f>
        <v>585436</v>
      </c>
      <c r="J20" s="26">
        <f>SUM(J21,J24,J43)</f>
        <v>69261</v>
      </c>
      <c r="K20" s="26">
        <f>SUM(K21,K26,K43)</f>
        <v>6106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704112</v>
      </c>
      <c r="D24" s="46">
        <f>569803+63178</f>
        <v>632981</v>
      </c>
      <c r="E24" s="46">
        <v>71131</v>
      </c>
      <c r="F24" s="47" t="s">
        <v>37</v>
      </c>
      <c r="G24" s="48" t="s">
        <v>37</v>
      </c>
      <c r="H24" s="45">
        <f t="shared" si="1"/>
        <v>654697</v>
      </c>
      <c r="I24" s="46">
        <f>I51</f>
        <v>585436</v>
      </c>
      <c r="J24" s="46">
        <f>J51</f>
        <v>69261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6051</v>
      </c>
      <c r="D26" s="53" t="s">
        <v>37</v>
      </c>
      <c r="E26" s="53" t="s">
        <v>37</v>
      </c>
      <c r="F26" s="56">
        <f>SUM(F27,F31,F33,F36)</f>
        <v>6051</v>
      </c>
      <c r="G26" s="54" t="s">
        <v>37</v>
      </c>
      <c r="H26" s="51">
        <f>SUM(I26:L26)</f>
        <v>6106</v>
      </c>
      <c r="I26" s="53" t="s">
        <v>37</v>
      </c>
      <c r="J26" s="53" t="s">
        <v>37</v>
      </c>
      <c r="K26" s="56">
        <f>SUM(K27,K31,K33,K36)</f>
        <v>6106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187</v>
      </c>
      <c r="D33" s="53" t="s">
        <v>37</v>
      </c>
      <c r="E33" s="53" t="s">
        <v>37</v>
      </c>
      <c r="F33" s="56">
        <f>SUM(F34:F35)</f>
        <v>187</v>
      </c>
      <c r="G33" s="54" t="s">
        <v>37</v>
      </c>
      <c r="H33" s="51">
        <f t="shared" si="1"/>
        <v>187</v>
      </c>
      <c r="I33" s="53" t="s">
        <v>37</v>
      </c>
      <c r="J33" s="53" t="s">
        <v>37</v>
      </c>
      <c r="K33" s="56">
        <f>SUM(K34:K35)</f>
        <v>187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187</v>
      </c>
      <c r="D34" s="60" t="s">
        <v>37</v>
      </c>
      <c r="E34" s="60" t="s">
        <v>37</v>
      </c>
      <c r="F34" s="61">
        <v>187</v>
      </c>
      <c r="G34" s="62" t="s">
        <v>37</v>
      </c>
      <c r="H34" s="59">
        <f t="shared" si="1"/>
        <v>187</v>
      </c>
      <c r="I34" s="60" t="s">
        <v>37</v>
      </c>
      <c r="J34" s="60" t="s">
        <v>37</v>
      </c>
      <c r="K34" s="61">
        <v>187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5864</v>
      </c>
      <c r="D36" s="53" t="s">
        <v>37</v>
      </c>
      <c r="E36" s="53" t="s">
        <v>37</v>
      </c>
      <c r="F36" s="56">
        <f>SUM(F37:F40)</f>
        <v>5864</v>
      </c>
      <c r="G36" s="54" t="s">
        <v>37</v>
      </c>
      <c r="H36" s="51">
        <f t="shared" si="1"/>
        <v>5919</v>
      </c>
      <c r="I36" s="53" t="s">
        <v>37</v>
      </c>
      <c r="J36" s="53" t="s">
        <v>37</v>
      </c>
      <c r="K36" s="56">
        <f>SUM(K37:K40)</f>
        <v>5919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5864</v>
      </c>
      <c r="D40" s="77" t="s">
        <v>37</v>
      </c>
      <c r="E40" s="77" t="s">
        <v>37</v>
      </c>
      <c r="F40" s="78">
        <f>5864</f>
        <v>5864</v>
      </c>
      <c r="G40" s="79" t="s">
        <v>37</v>
      </c>
      <c r="H40" s="76">
        <f t="shared" si="1"/>
        <v>5919</v>
      </c>
      <c r="I40" s="77" t="s">
        <v>37</v>
      </c>
      <c r="J40" s="77" t="s">
        <v>37</v>
      </c>
      <c r="K40" s="78">
        <f>4117+1802</f>
        <v>5919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710163</v>
      </c>
      <c r="D50" s="112">
        <f>SUM(D51,D269)</f>
        <v>632981</v>
      </c>
      <c r="E50" s="112">
        <f>SUM(E51,E269)</f>
        <v>71131</v>
      </c>
      <c r="F50" s="112">
        <f>SUM(F51,F269)</f>
        <v>6051</v>
      </c>
      <c r="G50" s="113">
        <f>SUM(G51,G269)</f>
        <v>0</v>
      </c>
      <c r="H50" s="111">
        <f t="shared" ref="H50:H107" si="6">SUM(I50:L50)</f>
        <v>660803</v>
      </c>
      <c r="I50" s="112">
        <f>SUM(I51,I269)</f>
        <v>585436</v>
      </c>
      <c r="J50" s="112">
        <f>SUM(J51,J269)</f>
        <v>69261</v>
      </c>
      <c r="K50" s="112">
        <f>SUM(K51,K269)</f>
        <v>6106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710163</v>
      </c>
      <c r="D51" s="117">
        <f>SUM(D52,D181)</f>
        <v>632981</v>
      </c>
      <c r="E51" s="117">
        <f>SUM(E52,E181)</f>
        <v>71131</v>
      </c>
      <c r="F51" s="117">
        <f>SUM(F52,F181)</f>
        <v>6051</v>
      </c>
      <c r="G51" s="118">
        <f>SUM(G52,G181)</f>
        <v>0</v>
      </c>
      <c r="H51" s="116">
        <f t="shared" si="6"/>
        <v>660803</v>
      </c>
      <c r="I51" s="117">
        <f>SUM(I52,I181)</f>
        <v>585436</v>
      </c>
      <c r="J51" s="117">
        <f>SUM(J52,J181)</f>
        <v>69261</v>
      </c>
      <c r="K51" s="117">
        <f>SUM(K52,K181)</f>
        <v>6106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708963</v>
      </c>
      <c r="D52" s="121">
        <f>SUM(D53,D75,D160,D174)</f>
        <v>631781</v>
      </c>
      <c r="E52" s="121">
        <f>SUM(E53,E75,E160,E174)</f>
        <v>71131</v>
      </c>
      <c r="F52" s="121">
        <f>SUM(F53,F75,F160,F174)</f>
        <v>6051</v>
      </c>
      <c r="G52" s="122">
        <f>SUM(G53,G75,G160,G174)</f>
        <v>0</v>
      </c>
      <c r="H52" s="120">
        <f t="shared" si="6"/>
        <v>655123</v>
      </c>
      <c r="I52" s="121">
        <f>SUM(I53,I75,I160,I174)</f>
        <v>579836</v>
      </c>
      <c r="J52" s="121">
        <f>SUM(J53,J75,J160,J174)</f>
        <v>69181</v>
      </c>
      <c r="K52" s="121">
        <f>SUM(K53,K75,K160,K174)</f>
        <v>6106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640934</v>
      </c>
      <c r="D53" s="125">
        <f>SUM(D54,D67)</f>
        <v>569803</v>
      </c>
      <c r="E53" s="125">
        <f>SUM(E54,E67)</f>
        <v>71131</v>
      </c>
      <c r="F53" s="125">
        <f>SUM(F54,F67)</f>
        <v>0</v>
      </c>
      <c r="G53" s="126">
        <f>SUM(G54,G67)</f>
        <v>0</v>
      </c>
      <c r="H53" s="124">
        <f t="shared" si="6"/>
        <v>587772</v>
      </c>
      <c r="I53" s="125">
        <f>SUM(I54,I67)</f>
        <v>520068</v>
      </c>
      <c r="J53" s="125">
        <f>SUM(J54,J67)</f>
        <v>67704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483486</v>
      </c>
      <c r="D54" s="56">
        <f>SUM(D55,D58,D66)</f>
        <v>426764</v>
      </c>
      <c r="E54" s="56">
        <f>SUM(E55,E58,E66)</f>
        <v>56722</v>
      </c>
      <c r="F54" s="56">
        <f>SUM(F55,F58,F66)</f>
        <v>0</v>
      </c>
      <c r="G54" s="128">
        <f>SUM(G55,G58,G66)</f>
        <v>0</v>
      </c>
      <c r="H54" s="51">
        <f t="shared" si="6"/>
        <v>441214</v>
      </c>
      <c r="I54" s="56">
        <f>SUM(I55,I58,I66)</f>
        <v>387050</v>
      </c>
      <c r="J54" s="56">
        <f>SUM(J55,J58,J66)</f>
        <v>54164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436823</v>
      </c>
      <c r="D55" s="131">
        <f>SUM(D56:D57)</f>
        <v>381481</v>
      </c>
      <c r="E55" s="131">
        <f>SUM(E56:E57)</f>
        <v>55342</v>
      </c>
      <c r="F55" s="131">
        <f>SUM(F56:F57)</f>
        <v>0</v>
      </c>
      <c r="G55" s="132">
        <f>SUM(G56:G57)</f>
        <v>0</v>
      </c>
      <c r="H55" s="103">
        <f t="shared" si="6"/>
        <v>422247</v>
      </c>
      <c r="I55" s="131">
        <f>SUM(I56:I57)</f>
        <v>369233</v>
      </c>
      <c r="J55" s="131">
        <f>SUM(J56:J57)</f>
        <v>53014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436823</v>
      </c>
      <c r="D57" s="66">
        <f>370152+11329</f>
        <v>381481</v>
      </c>
      <c r="E57" s="66">
        <v>55342</v>
      </c>
      <c r="F57" s="66"/>
      <c r="G57" s="134"/>
      <c r="H57" s="64">
        <f t="shared" si="6"/>
        <v>422247</v>
      </c>
      <c r="I57" s="66">
        <v>369233</v>
      </c>
      <c r="J57" s="66">
        <v>53014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44370</v>
      </c>
      <c r="D58" s="136">
        <f>SUM(D59:D65)</f>
        <v>42990</v>
      </c>
      <c r="E58" s="136">
        <f>SUM(E59:E65)</f>
        <v>1380</v>
      </c>
      <c r="F58" s="136">
        <f>SUM(F59:F65)</f>
        <v>0</v>
      </c>
      <c r="G58" s="137">
        <f>SUM(G59:G65)</f>
        <v>0</v>
      </c>
      <c r="H58" s="64">
        <f t="shared" si="6"/>
        <v>16674</v>
      </c>
      <c r="I58" s="136">
        <f>SUM(I59:I65)</f>
        <v>15524</v>
      </c>
      <c r="J58" s="136">
        <f>SUM(J59:J65)</f>
        <v>1150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4157</v>
      </c>
      <c r="D59" s="66">
        <v>4157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1025</v>
      </c>
      <c r="D60" s="66">
        <v>1025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6552</v>
      </c>
      <c r="D63" s="66">
        <v>5172</v>
      </c>
      <c r="E63" s="66">
        <v>1380</v>
      </c>
      <c r="F63" s="66"/>
      <c r="G63" s="134"/>
      <c r="H63" s="64">
        <f t="shared" si="6"/>
        <v>5045</v>
      </c>
      <c r="I63" s="66">
        <v>3895</v>
      </c>
      <c r="J63" s="66">
        <v>1150</v>
      </c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32636</v>
      </c>
      <c r="D64" s="66">
        <f>29311+3325</f>
        <v>32636</v>
      </c>
      <c r="E64" s="66"/>
      <c r="F64" s="66"/>
      <c r="G64" s="134"/>
      <c r="H64" s="64">
        <f t="shared" si="6"/>
        <v>6435</v>
      </c>
      <c r="I64" s="66">
        <f>27389-20954</f>
        <v>6435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2293</v>
      </c>
      <c r="D66" s="138">
        <v>2293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157448</v>
      </c>
      <c r="D67" s="56">
        <f>SUM(D68:D69)</f>
        <v>143039</v>
      </c>
      <c r="E67" s="56">
        <f>SUM(E68:E69)</f>
        <v>14409</v>
      </c>
      <c r="F67" s="56">
        <f>SUM(F68:F69)</f>
        <v>0</v>
      </c>
      <c r="G67" s="140">
        <f>SUM(G68:G69)</f>
        <v>0</v>
      </c>
      <c r="H67" s="51">
        <f t="shared" si="6"/>
        <v>146558</v>
      </c>
      <c r="I67" s="56">
        <f>SUM(I68:I69)</f>
        <v>133018</v>
      </c>
      <c r="J67" s="56">
        <f>SUM(J68:J69)</f>
        <v>13540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122134</v>
      </c>
      <c r="D68" s="61">
        <v>108325</v>
      </c>
      <c r="E68" s="61">
        <v>13809</v>
      </c>
      <c r="F68" s="61"/>
      <c r="G68" s="133"/>
      <c r="H68" s="59">
        <f t="shared" si="6"/>
        <v>111809</v>
      </c>
      <c r="I68" s="61">
        <f>103717-5048</f>
        <v>98669</v>
      </c>
      <c r="J68" s="61">
        <v>13140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35314</v>
      </c>
      <c r="D69" s="136">
        <f>SUM(D70:D74)</f>
        <v>34714</v>
      </c>
      <c r="E69" s="136">
        <f>SUM(E70:E74)</f>
        <v>600</v>
      </c>
      <c r="F69" s="136">
        <f>SUM(F70:F74)</f>
        <v>0</v>
      </c>
      <c r="G69" s="137">
        <f>SUM(G70:G74)</f>
        <v>0</v>
      </c>
      <c r="H69" s="64">
        <f t="shared" si="6"/>
        <v>34749</v>
      </c>
      <c r="I69" s="136">
        <f>SUM(I70:I74)</f>
        <v>34349</v>
      </c>
      <c r="J69" s="136">
        <f>SUM(J70:J74)</f>
        <v>400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23502</v>
      </c>
      <c r="D70" s="66">
        <f>19950+2217+375+360</f>
        <v>22902</v>
      </c>
      <c r="E70" s="66">
        <v>600</v>
      </c>
      <c r="F70" s="66"/>
      <c r="G70" s="134"/>
      <c r="H70" s="64">
        <f t="shared" si="6"/>
        <v>22937</v>
      </c>
      <c r="I70" s="66">
        <f>22162+375</f>
        <v>22537</v>
      </c>
      <c r="J70" s="66">
        <v>400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11312</v>
      </c>
      <c r="D73" s="66">
        <v>11312</v>
      </c>
      <c r="E73" s="66"/>
      <c r="F73" s="66"/>
      <c r="G73" s="134"/>
      <c r="H73" s="64">
        <f t="shared" si="6"/>
        <v>11312</v>
      </c>
      <c r="I73" s="66">
        <v>11312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68029</v>
      </c>
      <c r="D75" s="125">
        <f>SUM(D76,D83,D120,D151,D152)</f>
        <v>61978</v>
      </c>
      <c r="E75" s="125">
        <f t="shared" ref="E75:G75" si="7">SUM(E76,E83,E120,E151,E152)</f>
        <v>0</v>
      </c>
      <c r="F75" s="125">
        <f t="shared" si="7"/>
        <v>6051</v>
      </c>
      <c r="G75" s="126">
        <f t="shared" si="7"/>
        <v>0</v>
      </c>
      <c r="H75" s="124">
        <f t="shared" si="6"/>
        <v>67351</v>
      </c>
      <c r="I75" s="125">
        <f t="shared" ref="I75:L75" si="8">SUM(I76,I83,I120,I151,I152)</f>
        <v>59768</v>
      </c>
      <c r="J75" s="125">
        <f t="shared" si="8"/>
        <v>1477</v>
      </c>
      <c r="K75" s="125">
        <f t="shared" si="8"/>
        <v>6106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52615</v>
      </c>
      <c r="D83" s="56">
        <f>SUM(D84,D85,D91,D99,D107,D108,D114,D119)</f>
        <v>50681</v>
      </c>
      <c r="E83" s="56">
        <f>SUM(E84,E85,E91,E99,E107,E108,E114,E119)</f>
        <v>0</v>
      </c>
      <c r="F83" s="56">
        <f>SUM(F84,F85,F91,F99,F107,F108,F114,F119)</f>
        <v>1934</v>
      </c>
      <c r="G83" s="140">
        <f>SUM(G84,G85,G91,G99,G107,G108,G114,G119)</f>
        <v>0</v>
      </c>
      <c r="H83" s="51">
        <f t="shared" si="6"/>
        <v>51644</v>
      </c>
      <c r="I83" s="56">
        <f>SUM(I84,I85,I91,I99,I107,I108,I114,I119)</f>
        <v>49655</v>
      </c>
      <c r="J83" s="56">
        <f>SUM(J84,J85,J91,J99,J107,J108,J114,J119)</f>
        <v>0</v>
      </c>
      <c r="K83" s="56">
        <f>SUM(K84,K85,K91,K99,K107,K108,K114,K119)</f>
        <v>1989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784</v>
      </c>
      <c r="D84" s="138">
        <v>784</v>
      </c>
      <c r="E84" s="138"/>
      <c r="F84" s="138"/>
      <c r="G84" s="138"/>
      <c r="H84" s="103">
        <f>SUM(I84:L84)</f>
        <v>784</v>
      </c>
      <c r="I84" s="138">
        <f>573+51+160</f>
        <v>784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40904</v>
      </c>
      <c r="D85" s="136">
        <f>SUM(D86:D90)</f>
        <v>38970</v>
      </c>
      <c r="E85" s="136">
        <f>SUM(E86:E90)</f>
        <v>0</v>
      </c>
      <c r="F85" s="136">
        <f>SUM(F86:F90)</f>
        <v>1934</v>
      </c>
      <c r="G85" s="137">
        <f>SUM(G86:G90)</f>
        <v>0</v>
      </c>
      <c r="H85" s="64">
        <f t="shared" si="6"/>
        <v>40250</v>
      </c>
      <c r="I85" s="136">
        <f>SUM(I86:I90)</f>
        <v>38261</v>
      </c>
      <c r="J85" s="136">
        <f>SUM(J86:J90)</f>
        <v>0</v>
      </c>
      <c r="K85" s="136">
        <f>SUM(K86:K90)</f>
        <v>1989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20919</v>
      </c>
      <c r="D86" s="66">
        <v>20162</v>
      </c>
      <c r="E86" s="66"/>
      <c r="F86" s="66">
        <v>757</v>
      </c>
      <c r="G86" s="134"/>
      <c r="H86" s="64">
        <f t="shared" si="6"/>
        <v>20470</v>
      </c>
      <c r="I86" s="66">
        <v>19701</v>
      </c>
      <c r="J86" s="66"/>
      <c r="K86" s="66">
        <v>769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6792</v>
      </c>
      <c r="D87" s="66">
        <v>6325</v>
      </c>
      <c r="E87" s="66"/>
      <c r="F87" s="66">
        <v>467</v>
      </c>
      <c r="G87" s="134"/>
      <c r="H87" s="64">
        <f t="shared" si="6"/>
        <v>6802</v>
      </c>
      <c r="I87" s="66">
        <v>6299</v>
      </c>
      <c r="J87" s="66"/>
      <c r="K87" s="66">
        <v>503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11798</v>
      </c>
      <c r="D88" s="66">
        <v>11371</v>
      </c>
      <c r="E88" s="66"/>
      <c r="F88" s="66">
        <v>427</v>
      </c>
      <c r="G88" s="134"/>
      <c r="H88" s="64">
        <f t="shared" si="6"/>
        <v>11634</v>
      </c>
      <c r="I88" s="66">
        <v>11017</v>
      </c>
      <c r="J88" s="66"/>
      <c r="K88" s="66">
        <f>430+187</f>
        <v>617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1395</v>
      </c>
      <c r="D89" s="66">
        <v>1112</v>
      </c>
      <c r="E89" s="66"/>
      <c r="F89" s="66">
        <v>283</v>
      </c>
      <c r="G89" s="134"/>
      <c r="H89" s="64">
        <f t="shared" si="6"/>
        <v>1344</v>
      </c>
      <c r="I89" s="66">
        <v>1244</v>
      </c>
      <c r="J89" s="66"/>
      <c r="K89" s="66">
        <v>100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1674</v>
      </c>
      <c r="D91" s="136">
        <f>SUM(D92:D98)</f>
        <v>1674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1408</v>
      </c>
      <c r="I91" s="136">
        <f>SUM(I92:I98)</f>
        <v>1408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1674</v>
      </c>
      <c r="D98" s="66">
        <v>1674</v>
      </c>
      <c r="E98" s="66"/>
      <c r="F98" s="66"/>
      <c r="G98" s="134"/>
      <c r="H98" s="64">
        <f t="shared" si="6"/>
        <v>1408</v>
      </c>
      <c r="I98" s="66">
        <v>1408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8797</v>
      </c>
      <c r="D99" s="136">
        <f>SUM(D100:D106)</f>
        <v>8797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8714</v>
      </c>
      <c r="I99" s="136">
        <f>SUM(I100:I106)</f>
        <v>8714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330</v>
      </c>
      <c r="D102" s="66">
        <v>330</v>
      </c>
      <c r="E102" s="66"/>
      <c r="F102" s="66"/>
      <c r="G102" s="134"/>
      <c r="H102" s="64">
        <f t="shared" si="6"/>
        <v>330</v>
      </c>
      <c r="I102" s="66">
        <v>330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4129</v>
      </c>
      <c r="D103" s="66">
        <v>4129</v>
      </c>
      <c r="E103" s="66"/>
      <c r="F103" s="66"/>
      <c r="G103" s="134"/>
      <c r="H103" s="64">
        <f t="shared" si="6"/>
        <v>4033</v>
      </c>
      <c r="I103" s="66">
        <v>4033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4338</v>
      </c>
      <c r="D106" s="66">
        <v>4338</v>
      </c>
      <c r="E106" s="66"/>
      <c r="F106" s="66"/>
      <c r="G106" s="134"/>
      <c r="H106" s="64">
        <f t="shared" si="6"/>
        <v>4351</v>
      </c>
      <c r="I106" s="66">
        <v>4351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404</v>
      </c>
      <c r="D107" s="136">
        <v>404</v>
      </c>
      <c r="E107" s="136"/>
      <c r="F107" s="136"/>
      <c r="G107" s="145"/>
      <c r="H107" s="64">
        <f t="shared" si="6"/>
        <v>436</v>
      </c>
      <c r="I107" s="136">
        <v>436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52</v>
      </c>
      <c r="D108" s="136">
        <f>SUM(D109:D113)</f>
        <v>52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52</v>
      </c>
      <c r="I108" s="136">
        <f>SUM(I109:I113)</f>
        <v>52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52</v>
      </c>
      <c r="D113" s="66">
        <v>52</v>
      </c>
      <c r="E113" s="66"/>
      <c r="F113" s="66"/>
      <c r="G113" s="134"/>
      <c r="H113" s="64">
        <f t="shared" si="9"/>
        <v>52</v>
      </c>
      <c r="I113" s="66">
        <v>52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15414</v>
      </c>
      <c r="D120" s="149">
        <f>SUM(D121,D126,D130,D131,D134,D138,D146,D147,D150)</f>
        <v>11297</v>
      </c>
      <c r="E120" s="149">
        <f>SUM(E121,E126,E130,E131,E134,E138,E146,E147,E150)</f>
        <v>0</v>
      </c>
      <c r="F120" s="149">
        <f>SUM(F121,F126,F130,F131,F134,F138,F146,F147,F150)</f>
        <v>4117</v>
      </c>
      <c r="G120" s="150">
        <f>SUM(G121,G126,G130,G131,G134,G138,G146,G147,G150)</f>
        <v>0</v>
      </c>
      <c r="H120" s="76">
        <f t="shared" si="9"/>
        <v>15707</v>
      </c>
      <c r="I120" s="149">
        <f>SUM(I121,I126,I130,I131,I134,I138,I146,I147,I150)</f>
        <v>10113</v>
      </c>
      <c r="J120" s="149">
        <f>SUM(J121,J126,J130,J131,J134,J138,J146,J147,J150)</f>
        <v>1477</v>
      </c>
      <c r="K120" s="149">
        <f>SUM(K121,K126,K130,K131,K134,K138,K146,K147,K150)</f>
        <v>4117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4591</v>
      </c>
      <c r="D121" s="142">
        <f>SUM(D122:D125)</f>
        <v>4591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4007</v>
      </c>
      <c r="I121" s="142">
        <f t="shared" si="11"/>
        <v>4007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418</v>
      </c>
      <c r="D122" s="66">
        <v>418</v>
      </c>
      <c r="E122" s="66"/>
      <c r="F122" s="66"/>
      <c r="G122" s="134"/>
      <c r="H122" s="64">
        <f t="shared" si="9"/>
        <v>418</v>
      </c>
      <c r="I122" s="66">
        <v>418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4023</v>
      </c>
      <c r="D123" s="66">
        <v>4023</v>
      </c>
      <c r="E123" s="66"/>
      <c r="F123" s="66"/>
      <c r="G123" s="134"/>
      <c r="H123" s="64">
        <f t="shared" si="9"/>
        <v>3589</v>
      </c>
      <c r="I123" s="66">
        <v>3589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150</v>
      </c>
      <c r="D124" s="66">
        <v>150</v>
      </c>
      <c r="E124" s="66"/>
      <c r="F124" s="66"/>
      <c r="G124" s="134"/>
      <c r="H124" s="64">
        <f t="shared" si="9"/>
        <v>0</v>
      </c>
      <c r="I124" s="66">
        <v>0</v>
      </c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59</v>
      </c>
      <c r="D126" s="136">
        <f>SUM(D127:D129)</f>
        <v>59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59</v>
      </c>
      <c r="I126" s="136">
        <f>SUM(I127:I129)</f>
        <v>59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59</v>
      </c>
      <c r="D128" s="66">
        <v>59</v>
      </c>
      <c r="E128" s="66"/>
      <c r="F128" s="66"/>
      <c r="G128" s="134"/>
      <c r="H128" s="64">
        <f t="shared" si="9"/>
        <v>59</v>
      </c>
      <c r="I128" s="66">
        <v>59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163</v>
      </c>
      <c r="D131" s="136">
        <f>SUM(D132:D133)</f>
        <v>163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154</v>
      </c>
      <c r="I131" s="136">
        <f>SUM(I132:I133)</f>
        <v>154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163</v>
      </c>
      <c r="D132" s="66">
        <v>163</v>
      </c>
      <c r="E132" s="66"/>
      <c r="F132" s="66"/>
      <c r="G132" s="134"/>
      <c r="H132" s="64">
        <f t="shared" si="9"/>
        <v>154</v>
      </c>
      <c r="I132" s="66">
        <v>154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5" customHeight="1" x14ac:dyDescent="0.25">
      <c r="A134" s="130">
        <v>2350</v>
      </c>
      <c r="B134" s="99" t="s">
        <v>144</v>
      </c>
      <c r="C134" s="103">
        <f t="shared" si="10"/>
        <v>2690</v>
      </c>
      <c r="D134" s="131">
        <f>SUM(D135:D137)</f>
        <v>2690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2690</v>
      </c>
      <c r="I134" s="131">
        <f>SUM(I135:I137)</f>
        <v>2690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254</v>
      </c>
      <c r="D135" s="61">
        <v>254</v>
      </c>
      <c r="E135" s="61"/>
      <c r="F135" s="61"/>
      <c r="G135" s="133"/>
      <c r="H135" s="59">
        <f t="shared" si="9"/>
        <v>254</v>
      </c>
      <c r="I135" s="61">
        <v>254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2436</v>
      </c>
      <c r="D136" s="66">
        <v>2436</v>
      </c>
      <c r="E136" s="66"/>
      <c r="F136" s="66"/>
      <c r="G136" s="134"/>
      <c r="H136" s="64">
        <f t="shared" si="9"/>
        <v>2436</v>
      </c>
      <c r="I136" s="66">
        <v>2436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5124</v>
      </c>
      <c r="D138" s="136">
        <f>SUM(D139:D145)</f>
        <v>1007</v>
      </c>
      <c r="E138" s="136">
        <f>SUM(E139:E145)</f>
        <v>0</v>
      </c>
      <c r="F138" s="136">
        <f>SUM(F139:F145)</f>
        <v>4117</v>
      </c>
      <c r="G138" s="137">
        <f>SUM(G139:G145)</f>
        <v>0</v>
      </c>
      <c r="H138" s="64">
        <f t="shared" si="9"/>
        <v>4533</v>
      </c>
      <c r="I138" s="136">
        <f>SUM(I139:I145)</f>
        <v>416</v>
      </c>
      <c r="J138" s="136">
        <f>SUM(J139:J145)</f>
        <v>0</v>
      </c>
      <c r="K138" s="136">
        <f>SUM(K139:K145)</f>
        <v>4117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857</v>
      </c>
      <c r="D139" s="66">
        <v>857</v>
      </c>
      <c r="E139" s="66"/>
      <c r="F139" s="66"/>
      <c r="G139" s="134"/>
      <c r="H139" s="64">
        <f t="shared" si="9"/>
        <v>266</v>
      </c>
      <c r="I139" s="66">
        <v>266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150</v>
      </c>
      <c r="D140" s="66">
        <v>150</v>
      </c>
      <c r="E140" s="66"/>
      <c r="F140" s="66"/>
      <c r="G140" s="134"/>
      <c r="H140" s="64">
        <f t="shared" si="9"/>
        <v>150</v>
      </c>
      <c r="I140" s="66">
        <v>150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4117</v>
      </c>
      <c r="D141" s="66"/>
      <c r="E141" s="66"/>
      <c r="F141" s="66">
        <v>4117</v>
      </c>
      <c r="G141" s="134"/>
      <c r="H141" s="64">
        <f t="shared" si="9"/>
        <v>4117</v>
      </c>
      <c r="I141" s="66"/>
      <c r="J141" s="66"/>
      <c r="K141" s="66">
        <v>4117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2751</v>
      </c>
      <c r="D146" s="138">
        <v>2751</v>
      </c>
      <c r="E146" s="138"/>
      <c r="F146" s="138"/>
      <c r="G146" s="139"/>
      <c r="H146" s="103">
        <f t="shared" si="9"/>
        <v>4228</v>
      </c>
      <c r="I146" s="138">
        <v>2751</v>
      </c>
      <c r="J146" s="138">
        <v>1477</v>
      </c>
      <c r="K146" s="138"/>
      <c r="L146" s="139"/>
    </row>
    <row r="147" spans="1:12" x14ac:dyDescent="0.25">
      <c r="A147" s="130">
        <v>2380</v>
      </c>
      <c r="B147" s="99" t="s">
        <v>157</v>
      </c>
      <c r="C147" s="103">
        <f t="shared" si="10"/>
        <v>36</v>
      </c>
      <c r="D147" s="131">
        <f>SUM(D148:D149)</f>
        <v>36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36</v>
      </c>
      <c r="I147" s="131">
        <f>SUM(I148:I149)</f>
        <v>36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x14ac:dyDescent="0.25">
      <c r="A149" s="38">
        <v>2389</v>
      </c>
      <c r="B149" s="63" t="s">
        <v>159</v>
      </c>
      <c r="C149" s="64">
        <f t="shared" si="10"/>
        <v>36</v>
      </c>
      <c r="D149" s="66">
        <v>36</v>
      </c>
      <c r="E149" s="66"/>
      <c r="F149" s="66"/>
      <c r="G149" s="134"/>
      <c r="H149" s="64">
        <f t="shared" si="9"/>
        <v>36</v>
      </c>
      <c r="I149" s="66">
        <v>36</v>
      </c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1200</v>
      </c>
      <c r="D181" s="121">
        <f>SUM(D182,D211,D252,D265)</f>
        <v>1200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5680</v>
      </c>
      <c r="I181" s="121">
        <f t="shared" ref="I181:L181" si="27">SUM(I182,I211,I252,I265)</f>
        <v>5600</v>
      </c>
      <c r="J181" s="121">
        <f t="shared" si="27"/>
        <v>80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1200</v>
      </c>
      <c r="D182" s="125">
        <f>D183+D187</f>
        <v>1200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5680</v>
      </c>
      <c r="I182" s="125">
        <f>I183+I187</f>
        <v>5600</v>
      </c>
      <c r="J182" s="125">
        <f>J183+J187</f>
        <v>80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1200</v>
      </c>
      <c r="D187" s="56">
        <f>D188+D198+D199+D206+D207+D208+D210</f>
        <v>1200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5680</v>
      </c>
      <c r="I187" s="56">
        <f>I188+I198+I199+I206+I207+I208+I210</f>
        <v>5600</v>
      </c>
      <c r="J187" s="56">
        <f>J188+J198+J199+J206+J207+J208+J210</f>
        <v>80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1200</v>
      </c>
      <c r="D199" s="136">
        <f>SUM(D200:D205)</f>
        <v>1200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5680</v>
      </c>
      <c r="I199" s="136">
        <f>SUM(I200:I205)</f>
        <v>5600</v>
      </c>
      <c r="J199" s="136">
        <f>SUM(J200:J205)</f>
        <v>80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80</v>
      </c>
      <c r="I201" s="66"/>
      <c r="J201" s="66">
        <v>80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4400</v>
      </c>
      <c r="I204" s="66">
        <v>4400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1200</v>
      </c>
      <c r="D205" s="66">
        <v>1200</v>
      </c>
      <c r="E205" s="66"/>
      <c r="F205" s="66"/>
      <c r="G205" s="134"/>
      <c r="H205" s="64">
        <f t="shared" si="25"/>
        <v>1200</v>
      </c>
      <c r="I205" s="66">
        <v>1200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710163</v>
      </c>
      <c r="D272" s="206">
        <f>SUM(D269,D252,D211,D182,D174,D160,D75,D53,)</f>
        <v>632981</v>
      </c>
      <c r="E272" s="206">
        <f t="shared" ref="E272:L272" si="59">SUM(E269,E252,E211,E182,E174,E160,E75,E53)</f>
        <v>71131</v>
      </c>
      <c r="F272" s="206">
        <f t="shared" si="59"/>
        <v>6051</v>
      </c>
      <c r="G272" s="207">
        <f t="shared" si="59"/>
        <v>0</v>
      </c>
      <c r="H272" s="208">
        <f t="shared" si="59"/>
        <v>660803</v>
      </c>
      <c r="I272" s="206">
        <f t="shared" si="59"/>
        <v>585436</v>
      </c>
      <c r="J272" s="206">
        <f t="shared" si="59"/>
        <v>69261</v>
      </c>
      <c r="K272" s="206">
        <f t="shared" si="59"/>
        <v>6106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/Zx9A8TmvbBq7i2vHuLqE16y17DcW5puyJXnwL4Ech0e3VuktUKcVCsp8DE6El0ixPuS9hWQWmUcWL0M/r/CPA==" saltValue="60+fTTzW4w//r2olaH0Bhw==" spinCount="100000" sheet="1" objects="1" scenarios="1"/>
  <autoFilter ref="A18:L284">
    <filterColumn colId="7">
      <filters>
        <filter val="1 025"/>
        <filter val="1 200"/>
        <filter val="1 344"/>
        <filter val="1 408"/>
        <filter val="11 312"/>
        <filter val="11 634"/>
        <filter val="111 809"/>
        <filter val="146 558"/>
        <filter val="15 707"/>
        <filter val="150"/>
        <filter val="154"/>
        <filter val="16 674"/>
        <filter val="187"/>
        <filter val="2 293"/>
        <filter val="2 436"/>
        <filter val="2 690"/>
        <filter val="20 470"/>
        <filter val="22 937"/>
        <filter val="254"/>
        <filter val="266"/>
        <filter val="3 589"/>
        <filter val="330"/>
        <filter val="34 749"/>
        <filter val="36"/>
        <filter val="4 007"/>
        <filter val="4 033"/>
        <filter val="4 117"/>
        <filter val="4 169"/>
        <filter val="4 228"/>
        <filter val="4 351"/>
        <filter val="4 400"/>
        <filter val="4 533"/>
        <filter val="40 250"/>
        <filter val="418"/>
        <filter val="422 247"/>
        <filter val="436"/>
        <filter val="441 214"/>
        <filter val="5 045"/>
        <filter val="5 680"/>
        <filter val="5 919"/>
        <filter val="500"/>
        <filter val="51 644"/>
        <filter val="52"/>
        <filter val="587 772"/>
        <filter val="59"/>
        <filter val="6 106"/>
        <filter val="6 435"/>
        <filter val="6 802"/>
        <filter val="654 697"/>
        <filter val="655 123"/>
        <filter val="660 803"/>
        <filter val="67 351"/>
        <filter val="784"/>
        <filter val="8 714"/>
        <filter val="8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N4" sqref="N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629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504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505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506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507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508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509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89537</v>
      </c>
      <c r="D20" s="26">
        <f>SUM(D21,D24,D25,D41,D43)</f>
        <v>82448</v>
      </c>
      <c r="E20" s="26">
        <f>SUM(E21,E24,E43)</f>
        <v>0</v>
      </c>
      <c r="F20" s="26">
        <f>SUM(F21,F26,F43)</f>
        <v>7089</v>
      </c>
      <c r="G20" s="27">
        <f>SUM(G21,G45)</f>
        <v>0</v>
      </c>
      <c r="H20" s="25">
        <f>SUM(I20:L20)</f>
        <v>79837</v>
      </c>
      <c r="I20" s="26">
        <f>SUM(I21,I24,I25,I41,I43)</f>
        <v>72748</v>
      </c>
      <c r="J20" s="26">
        <f>SUM(J21,J24,J43)</f>
        <v>0</v>
      </c>
      <c r="K20" s="26">
        <f>SUM(K21,K26,K43)</f>
        <v>7089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82448</v>
      </c>
      <c r="D24" s="46">
        <v>82448</v>
      </c>
      <c r="E24" s="46"/>
      <c r="F24" s="47" t="s">
        <v>37</v>
      </c>
      <c r="G24" s="48" t="s">
        <v>37</v>
      </c>
      <c r="H24" s="45">
        <f t="shared" si="1"/>
        <v>72748</v>
      </c>
      <c r="I24" s="46">
        <f>I51</f>
        <v>72748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7089</v>
      </c>
      <c r="D26" s="53" t="s">
        <v>37</v>
      </c>
      <c r="E26" s="53" t="s">
        <v>37</v>
      </c>
      <c r="F26" s="56">
        <f>SUM(F27,F31,F33,F36)</f>
        <v>7089</v>
      </c>
      <c r="G26" s="54" t="s">
        <v>37</v>
      </c>
      <c r="H26" s="51">
        <f>SUM(I26:L26)</f>
        <v>7089</v>
      </c>
      <c r="I26" s="53" t="s">
        <v>37</v>
      </c>
      <c r="J26" s="53" t="s">
        <v>37</v>
      </c>
      <c r="K26" s="56">
        <f>SUM(K27,K31,K33,K36)</f>
        <v>7089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7089</v>
      </c>
      <c r="D36" s="53" t="s">
        <v>37</v>
      </c>
      <c r="E36" s="53" t="s">
        <v>37</v>
      </c>
      <c r="F36" s="56">
        <f>SUM(F37:F40)</f>
        <v>7089</v>
      </c>
      <c r="G36" s="54" t="s">
        <v>37</v>
      </c>
      <c r="H36" s="51">
        <f t="shared" si="1"/>
        <v>7089</v>
      </c>
      <c r="I36" s="53" t="s">
        <v>37</v>
      </c>
      <c r="J36" s="53" t="s">
        <v>37</v>
      </c>
      <c r="K36" s="56">
        <f>SUM(K37:K40)</f>
        <v>7089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7089</v>
      </c>
      <c r="D40" s="77" t="s">
        <v>37</v>
      </c>
      <c r="E40" s="77" t="s">
        <v>37</v>
      </c>
      <c r="F40" s="78">
        <v>7089</v>
      </c>
      <c r="G40" s="79" t="s">
        <v>37</v>
      </c>
      <c r="H40" s="76">
        <f t="shared" si="1"/>
        <v>7089</v>
      </c>
      <c r="I40" s="77" t="s">
        <v>37</v>
      </c>
      <c r="J40" s="77" t="s">
        <v>37</v>
      </c>
      <c r="K40" s="78">
        <v>7089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89537</v>
      </c>
      <c r="D50" s="112">
        <f>SUM(D51,D269)</f>
        <v>82448</v>
      </c>
      <c r="E50" s="112">
        <f>SUM(E51,E269)</f>
        <v>0</v>
      </c>
      <c r="F50" s="112">
        <f>SUM(F51,F269)</f>
        <v>7089</v>
      </c>
      <c r="G50" s="113">
        <f>SUM(G51,G269)</f>
        <v>0</v>
      </c>
      <c r="H50" s="111">
        <f t="shared" ref="H50:H107" si="6">SUM(I50:L50)</f>
        <v>79837</v>
      </c>
      <c r="I50" s="112">
        <f>SUM(I51,I269)</f>
        <v>72748</v>
      </c>
      <c r="J50" s="112">
        <f>SUM(J51,J269)</f>
        <v>0</v>
      </c>
      <c r="K50" s="112">
        <f>SUM(K51,K269)</f>
        <v>7089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89537</v>
      </c>
      <c r="D51" s="117">
        <f>SUM(D52,D181)</f>
        <v>82448</v>
      </c>
      <c r="E51" s="117">
        <f>SUM(E52,E181)</f>
        <v>0</v>
      </c>
      <c r="F51" s="117">
        <f>SUM(F52,F181)</f>
        <v>7089</v>
      </c>
      <c r="G51" s="118">
        <f>SUM(G52,G181)</f>
        <v>0</v>
      </c>
      <c r="H51" s="116">
        <f t="shared" si="6"/>
        <v>79837</v>
      </c>
      <c r="I51" s="117">
        <f>SUM(I52,I181)</f>
        <v>72748</v>
      </c>
      <c r="J51" s="117">
        <f>SUM(J52,J181)</f>
        <v>0</v>
      </c>
      <c r="K51" s="117">
        <f>SUM(K52,K181)</f>
        <v>7089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89537</v>
      </c>
      <c r="D52" s="121">
        <f>SUM(D53,D75,D160,D174)</f>
        <v>82448</v>
      </c>
      <c r="E52" s="121">
        <f>SUM(E53,E75,E160,E174)</f>
        <v>0</v>
      </c>
      <c r="F52" s="121">
        <f>SUM(F53,F75,F160,F174)</f>
        <v>7089</v>
      </c>
      <c r="G52" s="122">
        <f>SUM(G53,G75,G160,G174)</f>
        <v>0</v>
      </c>
      <c r="H52" s="120">
        <f t="shared" si="6"/>
        <v>79837</v>
      </c>
      <c r="I52" s="121">
        <f>SUM(I53,I75,I160,I174)</f>
        <v>72748</v>
      </c>
      <c r="J52" s="121">
        <f>SUM(J53,J75,J160,J174)</f>
        <v>0</v>
      </c>
      <c r="K52" s="121">
        <f>SUM(K53,K75,K160,K174)</f>
        <v>7089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89537</v>
      </c>
      <c r="D75" s="125">
        <f>SUM(D76,D83,D120,D151,D152)</f>
        <v>82448</v>
      </c>
      <c r="E75" s="125">
        <f t="shared" ref="E75:G75" si="7">SUM(E76,E83,E120,E151,E152)</f>
        <v>0</v>
      </c>
      <c r="F75" s="125">
        <f t="shared" si="7"/>
        <v>7089</v>
      </c>
      <c r="G75" s="125">
        <f t="shared" si="7"/>
        <v>0</v>
      </c>
      <c r="H75" s="124">
        <f t="shared" si="6"/>
        <v>79837</v>
      </c>
      <c r="I75" s="125">
        <f t="shared" ref="I75:L75" si="8">SUM(I76,I83,I120,I151,I152)</f>
        <v>72748</v>
      </c>
      <c r="J75" s="125">
        <f t="shared" si="8"/>
        <v>0</v>
      </c>
      <c r="K75" s="125">
        <f t="shared" si="8"/>
        <v>7089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89537</v>
      </c>
      <c r="D120" s="149">
        <f>SUM(D121,D126,D130,D131,D134,D138,D146,D147,D150)</f>
        <v>82448</v>
      </c>
      <c r="E120" s="149">
        <f>SUM(E121,E126,E130,E131,E134,E138,E146,E147,E150)</f>
        <v>0</v>
      </c>
      <c r="F120" s="149">
        <f>SUM(F121,F126,F130,F131,F134,F138,F146,F147,F150)</f>
        <v>7089</v>
      </c>
      <c r="G120" s="150">
        <f>SUM(G121,G126,G130,G131,G134,G138,G146,G147,G150)</f>
        <v>0</v>
      </c>
      <c r="H120" s="76">
        <f t="shared" si="9"/>
        <v>79837</v>
      </c>
      <c r="I120" s="149">
        <f>SUM(I121,I126,I130,I131,I134,I138,I146,I147,I150)</f>
        <v>72748</v>
      </c>
      <c r="J120" s="149">
        <f>SUM(J121,J126,J130,J131,J134,J138,J146,J147,J150)</f>
        <v>0</v>
      </c>
      <c r="K120" s="149">
        <f>SUM(K121,K126,K130,K131,K134,K138,K146,K147,K150)</f>
        <v>7089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89537</v>
      </c>
      <c r="D138" s="136">
        <f>SUM(D139:D145)</f>
        <v>82448</v>
      </c>
      <c r="E138" s="136">
        <f>SUM(E139:E145)</f>
        <v>0</v>
      </c>
      <c r="F138" s="136">
        <f>SUM(F139:F145)</f>
        <v>7089</v>
      </c>
      <c r="G138" s="137">
        <f>SUM(G139:G145)</f>
        <v>0</v>
      </c>
      <c r="H138" s="64">
        <f t="shared" si="9"/>
        <v>79837</v>
      </c>
      <c r="I138" s="136">
        <f>SUM(I139:I145)</f>
        <v>72748</v>
      </c>
      <c r="J138" s="136">
        <f>SUM(J139:J145)</f>
        <v>0</v>
      </c>
      <c r="K138" s="136">
        <f>SUM(K139:K145)</f>
        <v>7089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89537</v>
      </c>
      <c r="D141" s="66">
        <v>82448</v>
      </c>
      <c r="E141" s="66"/>
      <c r="F141" s="66">
        <v>7089</v>
      </c>
      <c r="G141" s="134"/>
      <c r="H141" s="64">
        <f t="shared" si="9"/>
        <v>79837</v>
      </c>
      <c r="I141" s="66">
        <v>72748</v>
      </c>
      <c r="J141" s="66"/>
      <c r="K141" s="66">
        <v>7089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89537</v>
      </c>
      <c r="D272" s="206">
        <f>SUM(D269,D252,D211,D182,D174,D160,D75,D53,)</f>
        <v>82448</v>
      </c>
      <c r="E272" s="206">
        <f t="shared" ref="E272:L272" si="56">SUM(E269,E252,E211,E182,E174,E160,E75,E53)</f>
        <v>0</v>
      </c>
      <c r="F272" s="206">
        <f t="shared" si="56"/>
        <v>7089</v>
      </c>
      <c r="G272" s="207">
        <f t="shared" si="56"/>
        <v>0</v>
      </c>
      <c r="H272" s="208">
        <f t="shared" si="56"/>
        <v>79837</v>
      </c>
      <c r="I272" s="206">
        <f t="shared" si="56"/>
        <v>72748</v>
      </c>
      <c r="J272" s="206">
        <f t="shared" si="56"/>
        <v>0</v>
      </c>
      <c r="K272" s="206">
        <f t="shared" si="56"/>
        <v>7089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EIUMNSfLnQv5G5zQkDGrzzV+qDaF/NzdBjvJRWwA6M629/cV+Nt4qpIvLE+g/aw/QCJXjBaIwiOD5yVFI4zqGg==" saltValue="xQNdlZZD7++3VFT5mDPh9A==" spinCount="100000" sheet="1" objects="1" scenarios="1"/>
  <autoFilter ref="A18:L284">
    <filterColumn colId="7">
      <filters>
        <filter val="7 089"/>
        <filter val="72 748"/>
        <filter val="79 837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4" sqref="O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510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511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512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513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.7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514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515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516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737797</v>
      </c>
      <c r="D20" s="26">
        <f>SUM(D21,D24,D25,D41,D43)</f>
        <v>629965</v>
      </c>
      <c r="E20" s="26">
        <f>SUM(E21,E24,E43)</f>
        <v>101662</v>
      </c>
      <c r="F20" s="26">
        <f>SUM(F21,F26,F43)</f>
        <v>6170</v>
      </c>
      <c r="G20" s="27">
        <f>SUM(G21,G45)</f>
        <v>0</v>
      </c>
      <c r="H20" s="25">
        <f>SUM(I20:L20)</f>
        <v>682569</v>
      </c>
      <c r="I20" s="26">
        <f>SUM(I21,I24,I25,I41,I43)</f>
        <v>574356</v>
      </c>
      <c r="J20" s="26">
        <f>SUM(J21,J24,J43)</f>
        <v>102043</v>
      </c>
      <c r="K20" s="26">
        <f>SUM(K21,K26,K43)</f>
        <v>6170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731627</v>
      </c>
      <c r="D24" s="46">
        <f>563695+66270</f>
        <v>629965</v>
      </c>
      <c r="E24" s="46">
        <v>101662</v>
      </c>
      <c r="F24" s="47" t="s">
        <v>37</v>
      </c>
      <c r="G24" s="48" t="s">
        <v>37</v>
      </c>
      <c r="H24" s="45">
        <f t="shared" si="1"/>
        <v>676399</v>
      </c>
      <c r="I24" s="46">
        <f>I51</f>
        <v>574356</v>
      </c>
      <c r="J24" s="46">
        <f>J51</f>
        <v>102043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6170</v>
      </c>
      <c r="D26" s="53" t="s">
        <v>37</v>
      </c>
      <c r="E26" s="53" t="s">
        <v>37</v>
      </c>
      <c r="F26" s="56">
        <f>SUM(F27,F31,F33,F36)</f>
        <v>6170</v>
      </c>
      <c r="G26" s="54" t="s">
        <v>37</v>
      </c>
      <c r="H26" s="51">
        <f>SUM(I26:L26)</f>
        <v>6170</v>
      </c>
      <c r="I26" s="53" t="s">
        <v>37</v>
      </c>
      <c r="J26" s="53" t="s">
        <v>37</v>
      </c>
      <c r="K26" s="56">
        <f>SUM(K27,K31,K33,K36)</f>
        <v>6170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490</v>
      </c>
      <c r="D33" s="53" t="s">
        <v>37</v>
      </c>
      <c r="E33" s="53" t="s">
        <v>37</v>
      </c>
      <c r="F33" s="56">
        <f>SUM(F34:F35)</f>
        <v>490</v>
      </c>
      <c r="G33" s="54" t="s">
        <v>37</v>
      </c>
      <c r="H33" s="51">
        <f t="shared" si="1"/>
        <v>490</v>
      </c>
      <c r="I33" s="53" t="s">
        <v>37</v>
      </c>
      <c r="J33" s="53" t="s">
        <v>37</v>
      </c>
      <c r="K33" s="56">
        <f>SUM(K34:K35)</f>
        <v>490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490</v>
      </c>
      <c r="D34" s="60" t="s">
        <v>37</v>
      </c>
      <c r="E34" s="60" t="s">
        <v>37</v>
      </c>
      <c r="F34" s="61">
        <v>490</v>
      </c>
      <c r="G34" s="62" t="s">
        <v>37</v>
      </c>
      <c r="H34" s="59">
        <f t="shared" si="1"/>
        <v>490</v>
      </c>
      <c r="I34" s="60" t="s">
        <v>37</v>
      </c>
      <c r="J34" s="60" t="s">
        <v>37</v>
      </c>
      <c r="K34" s="61">
        <v>490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5680</v>
      </c>
      <c r="D36" s="53" t="s">
        <v>37</v>
      </c>
      <c r="E36" s="53" t="s">
        <v>37</v>
      </c>
      <c r="F36" s="56">
        <f>SUM(F37:F40)</f>
        <v>5680</v>
      </c>
      <c r="G36" s="54" t="s">
        <v>37</v>
      </c>
      <c r="H36" s="51">
        <f t="shared" si="1"/>
        <v>5680</v>
      </c>
      <c r="I36" s="53" t="s">
        <v>37</v>
      </c>
      <c r="J36" s="53" t="s">
        <v>37</v>
      </c>
      <c r="K36" s="56">
        <f>SUM(K37:K40)</f>
        <v>5680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5680</v>
      </c>
      <c r="D40" s="77" t="s">
        <v>37</v>
      </c>
      <c r="E40" s="77" t="s">
        <v>37</v>
      </c>
      <c r="F40" s="78">
        <v>5680</v>
      </c>
      <c r="G40" s="79" t="s">
        <v>37</v>
      </c>
      <c r="H40" s="76">
        <f t="shared" si="1"/>
        <v>5680</v>
      </c>
      <c r="I40" s="77" t="s">
        <v>37</v>
      </c>
      <c r="J40" s="77" t="s">
        <v>37</v>
      </c>
      <c r="K40" s="78">
        <v>5680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737797</v>
      </c>
      <c r="D50" s="112">
        <f>SUM(D51,D269)</f>
        <v>629965</v>
      </c>
      <c r="E50" s="112">
        <f>SUM(E51,E269)</f>
        <v>101662</v>
      </c>
      <c r="F50" s="112">
        <f>SUM(F51,F269)</f>
        <v>6170</v>
      </c>
      <c r="G50" s="113">
        <f>SUM(G51,G269)</f>
        <v>0</v>
      </c>
      <c r="H50" s="111">
        <f t="shared" ref="H50:H107" si="6">SUM(I50:L50)</f>
        <v>682569</v>
      </c>
      <c r="I50" s="112">
        <f>SUM(I51,I269)</f>
        <v>574356</v>
      </c>
      <c r="J50" s="112">
        <f>SUM(J51,J269)</f>
        <v>102043</v>
      </c>
      <c r="K50" s="112">
        <f>SUM(K51,K269)</f>
        <v>6170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737797</v>
      </c>
      <c r="D51" s="117">
        <f>SUM(D52,D181)</f>
        <v>629965</v>
      </c>
      <c r="E51" s="117">
        <f>SUM(E52,E181)</f>
        <v>101662</v>
      </c>
      <c r="F51" s="117">
        <f>SUM(F52,F181)</f>
        <v>6170</v>
      </c>
      <c r="G51" s="118">
        <f>SUM(G52,G181)</f>
        <v>0</v>
      </c>
      <c r="H51" s="116">
        <f t="shared" si="6"/>
        <v>682569</v>
      </c>
      <c r="I51" s="117">
        <f>SUM(I52,I181)</f>
        <v>574356</v>
      </c>
      <c r="J51" s="117">
        <f>SUM(J52,J181)</f>
        <v>102043</v>
      </c>
      <c r="K51" s="117">
        <f>SUM(K52,K181)</f>
        <v>6170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737397</v>
      </c>
      <c r="D52" s="121">
        <f>SUM(D53,D75,D160,D174)</f>
        <v>629565</v>
      </c>
      <c r="E52" s="121">
        <f>SUM(E53,E75,E160,E174)</f>
        <v>101662</v>
      </c>
      <c r="F52" s="121">
        <f>SUM(F53,F75,F160,F174)</f>
        <v>6170</v>
      </c>
      <c r="G52" s="122">
        <f>SUM(G53,G75,G160,G174)</f>
        <v>0</v>
      </c>
      <c r="H52" s="120">
        <f t="shared" si="6"/>
        <v>677869</v>
      </c>
      <c r="I52" s="121">
        <f>SUM(I53,I75,I160,I174)</f>
        <v>570156</v>
      </c>
      <c r="J52" s="121">
        <f>SUM(J53,J75,J160,J174)</f>
        <v>101543</v>
      </c>
      <c r="K52" s="121">
        <f>SUM(K53,K75,K160,K174)</f>
        <v>6170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665357</v>
      </c>
      <c r="D53" s="125">
        <f>SUM(D54,D67)</f>
        <v>563695</v>
      </c>
      <c r="E53" s="125">
        <f>SUM(E54,E67)</f>
        <v>101662</v>
      </c>
      <c r="F53" s="125">
        <f>SUM(F54,F67)</f>
        <v>0</v>
      </c>
      <c r="G53" s="126">
        <f>SUM(G54,G67)</f>
        <v>0</v>
      </c>
      <c r="H53" s="124">
        <f t="shared" si="6"/>
        <v>605040</v>
      </c>
      <c r="I53" s="125">
        <f>SUM(I54,I67)</f>
        <v>504792</v>
      </c>
      <c r="J53" s="125">
        <f>SUM(J54,J67)</f>
        <v>100248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503988</v>
      </c>
      <c r="D54" s="56">
        <f>SUM(D55,D58,D66)</f>
        <v>422662</v>
      </c>
      <c r="E54" s="56">
        <f>SUM(E55,E58,E66)</f>
        <v>81326</v>
      </c>
      <c r="F54" s="56">
        <f>SUM(F55,F58,F66)</f>
        <v>0</v>
      </c>
      <c r="G54" s="128">
        <f>SUM(G55,G58,G66)</f>
        <v>0</v>
      </c>
      <c r="H54" s="51">
        <f t="shared" si="6"/>
        <v>456025</v>
      </c>
      <c r="I54" s="56">
        <f>SUM(I55,I58,I66)</f>
        <v>375741</v>
      </c>
      <c r="J54" s="56">
        <f>SUM(J55,J58,J66)</f>
        <v>80284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452145</v>
      </c>
      <c r="D55" s="131">
        <f>SUM(D56:D57)</f>
        <v>372682</v>
      </c>
      <c r="E55" s="131">
        <f>SUM(E56:E57)</f>
        <v>79463</v>
      </c>
      <c r="F55" s="131">
        <f>SUM(F56:F57)</f>
        <v>0</v>
      </c>
      <c r="G55" s="132">
        <f>SUM(G56:G57)</f>
        <v>0</v>
      </c>
      <c r="H55" s="103">
        <f t="shared" si="6"/>
        <v>433339</v>
      </c>
      <c r="I55" s="131">
        <f>SUM(I56:I57)</f>
        <v>354615</v>
      </c>
      <c r="J55" s="131">
        <f>SUM(J56:J57)</f>
        <v>78724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452145</v>
      </c>
      <c r="D57" s="66">
        <f>361204+11478</f>
        <v>372682</v>
      </c>
      <c r="E57" s="66">
        <f>79058+405</f>
        <v>79463</v>
      </c>
      <c r="F57" s="66"/>
      <c r="G57" s="134"/>
      <c r="H57" s="64">
        <f t="shared" si="6"/>
        <v>433339</v>
      </c>
      <c r="I57" s="66">
        <v>354615</v>
      </c>
      <c r="J57" s="66">
        <v>78724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49550</v>
      </c>
      <c r="D58" s="136">
        <f>SUM(D59:D65)</f>
        <v>47687</v>
      </c>
      <c r="E58" s="136">
        <f>SUM(E59:E65)</f>
        <v>1863</v>
      </c>
      <c r="F58" s="136">
        <f>SUM(F59:F65)</f>
        <v>0</v>
      </c>
      <c r="G58" s="137">
        <f>SUM(G59:G65)</f>
        <v>0</v>
      </c>
      <c r="H58" s="64">
        <f t="shared" si="6"/>
        <v>20393</v>
      </c>
      <c r="I58" s="136">
        <f>SUM(I59:I65)</f>
        <v>18833</v>
      </c>
      <c r="J58" s="136">
        <f>SUM(J59:J65)</f>
        <v>1560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4169</v>
      </c>
      <c r="D59" s="66">
        <v>4169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1025</v>
      </c>
      <c r="D60" s="66">
        <v>1025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x14ac:dyDescent="0.25">
      <c r="A61" s="39">
        <v>1145</v>
      </c>
      <c r="B61" s="63" t="s">
        <v>73</v>
      </c>
      <c r="C61" s="64">
        <f t="shared" si="5"/>
        <v>1800</v>
      </c>
      <c r="D61" s="66">
        <v>1359</v>
      </c>
      <c r="E61" s="66">
        <v>441</v>
      </c>
      <c r="F61" s="66"/>
      <c r="G61" s="134"/>
      <c r="H61" s="64">
        <f t="shared" si="6"/>
        <v>1729</v>
      </c>
      <c r="I61" s="66">
        <v>1359</v>
      </c>
      <c r="J61" s="66">
        <v>370</v>
      </c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6241</v>
      </c>
      <c r="D63" s="66">
        <v>6241</v>
      </c>
      <c r="E63" s="66"/>
      <c r="F63" s="66"/>
      <c r="G63" s="134"/>
      <c r="H63" s="64">
        <f t="shared" si="6"/>
        <v>3930</v>
      </c>
      <c r="I63" s="66">
        <v>3930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32733</v>
      </c>
      <c r="D64" s="66">
        <f>28137+4596</f>
        <v>32733</v>
      </c>
      <c r="E64" s="66"/>
      <c r="F64" s="66"/>
      <c r="G64" s="134"/>
      <c r="H64" s="64">
        <f t="shared" si="6"/>
        <v>6190</v>
      </c>
      <c r="I64" s="66">
        <f>27418-21228</f>
        <v>6190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3582</v>
      </c>
      <c r="D65" s="66">
        <v>2160</v>
      </c>
      <c r="E65" s="66">
        <v>1422</v>
      </c>
      <c r="F65" s="66"/>
      <c r="G65" s="134"/>
      <c r="H65" s="64">
        <f t="shared" si="6"/>
        <v>3350</v>
      </c>
      <c r="I65" s="66">
        <v>2160</v>
      </c>
      <c r="J65" s="66">
        <v>1190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2293</v>
      </c>
      <c r="D66" s="138">
        <v>2293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161369</v>
      </c>
      <c r="D67" s="56">
        <f>SUM(D68:D69)</f>
        <v>141033</v>
      </c>
      <c r="E67" s="56">
        <f>SUM(E68:E69)</f>
        <v>20336</v>
      </c>
      <c r="F67" s="56">
        <f>SUM(F68:F69)</f>
        <v>0</v>
      </c>
      <c r="G67" s="140">
        <f>SUM(G68:G69)</f>
        <v>0</v>
      </c>
      <c r="H67" s="51">
        <f t="shared" si="6"/>
        <v>149015</v>
      </c>
      <c r="I67" s="56">
        <f>SUM(I68:I69)</f>
        <v>129051</v>
      </c>
      <c r="J67" s="56">
        <f>SUM(J68:J69)</f>
        <v>19964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126744</v>
      </c>
      <c r="D68" s="61">
        <f>107008</f>
        <v>107008</v>
      </c>
      <c r="E68" s="61">
        <v>19736</v>
      </c>
      <c r="F68" s="61"/>
      <c r="G68" s="133"/>
      <c r="H68" s="59">
        <f t="shared" si="6"/>
        <v>115036</v>
      </c>
      <c r="I68" s="61">
        <f>100686-5114</f>
        <v>95572</v>
      </c>
      <c r="J68" s="61">
        <v>19464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34625</v>
      </c>
      <c r="D69" s="136">
        <f>SUM(D70:D74)</f>
        <v>34025</v>
      </c>
      <c r="E69" s="136">
        <f>SUM(E70:E74)</f>
        <v>600</v>
      </c>
      <c r="F69" s="136">
        <f>SUM(F70:F74)</f>
        <v>0</v>
      </c>
      <c r="G69" s="137">
        <f>SUM(G70:G74)</f>
        <v>0</v>
      </c>
      <c r="H69" s="64">
        <f t="shared" si="6"/>
        <v>33979</v>
      </c>
      <c r="I69" s="136">
        <f>SUM(I70:I74)</f>
        <v>33479</v>
      </c>
      <c r="J69" s="136">
        <f>SUM(J70:J74)</f>
        <v>500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22136</v>
      </c>
      <c r="D70" s="66">
        <f>17932+3064+540</f>
        <v>21536</v>
      </c>
      <c r="E70" s="66">
        <v>600</v>
      </c>
      <c r="F70" s="66"/>
      <c r="G70" s="134"/>
      <c r="H70" s="64">
        <f t="shared" si="6"/>
        <v>21490</v>
      </c>
      <c r="I70" s="66">
        <v>20990</v>
      </c>
      <c r="J70" s="66">
        <v>500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11739</v>
      </c>
      <c r="D73" s="66">
        <v>11739</v>
      </c>
      <c r="E73" s="66"/>
      <c r="F73" s="66"/>
      <c r="G73" s="134"/>
      <c r="H73" s="64">
        <f t="shared" si="6"/>
        <v>11739</v>
      </c>
      <c r="I73" s="66">
        <v>11739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750</v>
      </c>
      <c r="D74" s="66">
        <v>750</v>
      </c>
      <c r="E74" s="66"/>
      <c r="F74" s="66"/>
      <c r="G74" s="134"/>
      <c r="H74" s="64">
        <f t="shared" si="6"/>
        <v>750</v>
      </c>
      <c r="I74" s="66">
        <v>750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72040</v>
      </c>
      <c r="D75" s="125">
        <f>SUM(D76,D83,D120,D151,D152)</f>
        <v>65870</v>
      </c>
      <c r="E75" s="125">
        <f t="shared" ref="E75:G75" si="7">SUM(E76,E83,E120,E151,E152)</f>
        <v>0</v>
      </c>
      <c r="F75" s="125">
        <f t="shared" si="7"/>
        <v>6170</v>
      </c>
      <c r="G75" s="126">
        <f t="shared" si="7"/>
        <v>0</v>
      </c>
      <c r="H75" s="124">
        <f t="shared" si="6"/>
        <v>72829</v>
      </c>
      <c r="I75" s="125">
        <f t="shared" ref="I75:L75" si="8">SUM(I76,I83,I120,I151,I152)</f>
        <v>65364</v>
      </c>
      <c r="J75" s="125">
        <f t="shared" si="8"/>
        <v>1295</v>
      </c>
      <c r="K75" s="125">
        <f t="shared" si="8"/>
        <v>6170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52</v>
      </c>
      <c r="D76" s="56">
        <f>SUM(D77,D80)</f>
        <v>52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52</v>
      </c>
      <c r="I76" s="56">
        <f>SUM(I77,I80)</f>
        <v>52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x14ac:dyDescent="0.25">
      <c r="A77" s="141">
        <v>2110</v>
      </c>
      <c r="B77" s="58" t="s">
        <v>89</v>
      </c>
      <c r="C77" s="59">
        <f t="shared" si="5"/>
        <v>52</v>
      </c>
      <c r="D77" s="142">
        <f>SUM(D78:D79)</f>
        <v>52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52</v>
      </c>
      <c r="I77" s="142">
        <f>SUM(I78:I79)</f>
        <v>52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x14ac:dyDescent="0.25">
      <c r="A79" s="39">
        <v>2112</v>
      </c>
      <c r="B79" s="63" t="s">
        <v>91</v>
      </c>
      <c r="C79" s="64">
        <f t="shared" si="5"/>
        <v>52</v>
      </c>
      <c r="D79" s="66">
        <v>52</v>
      </c>
      <c r="E79" s="66"/>
      <c r="F79" s="66"/>
      <c r="G79" s="134"/>
      <c r="H79" s="64">
        <f t="shared" si="6"/>
        <v>52</v>
      </c>
      <c r="I79" s="66">
        <v>52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53870</v>
      </c>
      <c r="D83" s="56">
        <f>SUM(D84,D85,D91,D99,D107,D108,D114,D119)</f>
        <v>53380</v>
      </c>
      <c r="E83" s="56">
        <f>SUM(E84,E85,E91,E99,E107,E108,E114,E119)</f>
        <v>0</v>
      </c>
      <c r="F83" s="56">
        <f>SUM(F84,F85,F91,F99,F107,F108,F114,F119)</f>
        <v>490</v>
      </c>
      <c r="G83" s="140">
        <f>SUM(G84,G85,G91,G99,G107,G108,G114,G119)</f>
        <v>0</v>
      </c>
      <c r="H83" s="51">
        <f t="shared" si="6"/>
        <v>53874</v>
      </c>
      <c r="I83" s="56">
        <f>SUM(I84,I85,I91,I99,I107,I108,I114,I119)</f>
        <v>53384</v>
      </c>
      <c r="J83" s="56">
        <f>SUM(J84,J85,J91,J99,J107,J108,J114,J119)</f>
        <v>0</v>
      </c>
      <c r="K83" s="56">
        <f>SUM(K84,K85,K91,K99,K107,K108,K114,K119)</f>
        <v>490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756</v>
      </c>
      <c r="D84" s="138">
        <v>756</v>
      </c>
      <c r="E84" s="138"/>
      <c r="F84" s="138"/>
      <c r="G84" s="138"/>
      <c r="H84" s="103">
        <f>SUM(I84:L84)</f>
        <v>710</v>
      </c>
      <c r="I84" s="138">
        <f>514+51+145</f>
        <v>710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48004</v>
      </c>
      <c r="D85" s="136">
        <f>SUM(D86:D90)</f>
        <v>47514</v>
      </c>
      <c r="E85" s="136">
        <f>SUM(E86:E90)</f>
        <v>0</v>
      </c>
      <c r="F85" s="136">
        <f>SUM(F86:F90)</f>
        <v>490</v>
      </c>
      <c r="G85" s="137">
        <f>SUM(G86:G90)</f>
        <v>0</v>
      </c>
      <c r="H85" s="64">
        <f t="shared" si="6"/>
        <v>48029</v>
      </c>
      <c r="I85" s="136">
        <f>SUM(I86:I90)</f>
        <v>47539</v>
      </c>
      <c r="J85" s="136">
        <f>SUM(J86:J90)</f>
        <v>0</v>
      </c>
      <c r="K85" s="136">
        <f>SUM(K86:K90)</f>
        <v>490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28482</v>
      </c>
      <c r="D86" s="66">
        <v>28282</v>
      </c>
      <c r="E86" s="66"/>
      <c r="F86" s="66">
        <v>200</v>
      </c>
      <c r="G86" s="134"/>
      <c r="H86" s="64">
        <f t="shared" si="6"/>
        <v>28329</v>
      </c>
      <c r="I86" s="66">
        <v>28129</v>
      </c>
      <c r="J86" s="66"/>
      <c r="K86" s="66">
        <v>200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6856</v>
      </c>
      <c r="D87" s="66">
        <v>6856</v>
      </c>
      <c r="E87" s="66"/>
      <c r="F87" s="66"/>
      <c r="G87" s="134"/>
      <c r="H87" s="64">
        <f t="shared" si="6"/>
        <v>7570</v>
      </c>
      <c r="I87" s="66">
        <v>7570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11233</v>
      </c>
      <c r="D88" s="66">
        <v>10943</v>
      </c>
      <c r="E88" s="66"/>
      <c r="F88" s="66">
        <v>290</v>
      </c>
      <c r="G88" s="134"/>
      <c r="H88" s="64">
        <f t="shared" si="6"/>
        <v>10663</v>
      </c>
      <c r="I88" s="66">
        <v>10373</v>
      </c>
      <c r="J88" s="66"/>
      <c r="K88" s="66">
        <v>290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1433</v>
      </c>
      <c r="D89" s="66">
        <v>1433</v>
      </c>
      <c r="E89" s="66"/>
      <c r="F89" s="66"/>
      <c r="G89" s="134"/>
      <c r="H89" s="64">
        <f t="shared" si="6"/>
        <v>1467</v>
      </c>
      <c r="I89" s="66">
        <v>1467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1451</v>
      </c>
      <c r="D91" s="136">
        <f>SUM(D92:D98)</f>
        <v>1451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1510</v>
      </c>
      <c r="I91" s="136">
        <f>SUM(I92:I98)</f>
        <v>1510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59</v>
      </c>
      <c r="I95" s="66">
        <v>59</v>
      </c>
      <c r="J95" s="66"/>
      <c r="K95" s="66"/>
      <c r="L95" s="134"/>
    </row>
    <row r="96" spans="1:12" ht="24" x14ac:dyDescent="0.25">
      <c r="A96" s="39">
        <v>2235</v>
      </c>
      <c r="B96" s="63" t="s">
        <v>106</v>
      </c>
      <c r="C96" s="64">
        <f t="shared" si="5"/>
        <v>35</v>
      </c>
      <c r="D96" s="66">
        <v>35</v>
      </c>
      <c r="E96" s="66"/>
      <c r="F96" s="66"/>
      <c r="G96" s="134"/>
      <c r="H96" s="64">
        <f t="shared" si="6"/>
        <v>35</v>
      </c>
      <c r="I96" s="66">
        <v>35</v>
      </c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1416</v>
      </c>
      <c r="D98" s="66">
        <f>1345+71</f>
        <v>1416</v>
      </c>
      <c r="E98" s="66"/>
      <c r="F98" s="66"/>
      <c r="G98" s="134"/>
      <c r="H98" s="64">
        <f t="shared" si="6"/>
        <v>1416</v>
      </c>
      <c r="I98" s="66">
        <f>1345+71</f>
        <v>1416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3229</v>
      </c>
      <c r="D99" s="136">
        <f>SUM(D100:D106)</f>
        <v>3229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3163</v>
      </c>
      <c r="I99" s="136">
        <f>SUM(I100:I106)</f>
        <v>3163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773</v>
      </c>
      <c r="D102" s="66">
        <v>773</v>
      </c>
      <c r="E102" s="66"/>
      <c r="F102" s="66"/>
      <c r="G102" s="134"/>
      <c r="H102" s="64">
        <f t="shared" si="6"/>
        <v>728</v>
      </c>
      <c r="I102" s="66">
        <v>728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2311</v>
      </c>
      <c r="D103" s="66">
        <v>2311</v>
      </c>
      <c r="E103" s="66"/>
      <c r="F103" s="66"/>
      <c r="G103" s="134"/>
      <c r="H103" s="64">
        <f t="shared" si="6"/>
        <v>2290</v>
      </c>
      <c r="I103" s="66">
        <v>2290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145</v>
      </c>
      <c r="D106" s="66">
        <v>145</v>
      </c>
      <c r="E106" s="66"/>
      <c r="F106" s="66"/>
      <c r="G106" s="134"/>
      <c r="H106" s="64">
        <f t="shared" si="6"/>
        <v>145</v>
      </c>
      <c r="I106" s="66">
        <v>145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404</v>
      </c>
      <c r="D107" s="136">
        <v>404</v>
      </c>
      <c r="E107" s="136"/>
      <c r="F107" s="136"/>
      <c r="G107" s="145"/>
      <c r="H107" s="64">
        <f t="shared" si="6"/>
        <v>436</v>
      </c>
      <c r="I107" s="136">
        <v>436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</v>
      </c>
      <c r="D108" s="136">
        <f>SUM(D109:D113)</f>
        <v>26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18118</v>
      </c>
      <c r="D120" s="149">
        <f>SUM(D121,D126,D130,D131,D134,D138,D146,D147,D150)</f>
        <v>12438</v>
      </c>
      <c r="E120" s="149">
        <f>SUM(E121,E126,E130,E131,E134,E138,E146,E147,E150)</f>
        <v>0</v>
      </c>
      <c r="F120" s="149">
        <f>SUM(F121,F126,F130,F131,F134,F138,F146,F147,F150)</f>
        <v>5680</v>
      </c>
      <c r="G120" s="150">
        <f>SUM(G121,G126,G130,G131,G134,G138,G146,G147,G150)</f>
        <v>0</v>
      </c>
      <c r="H120" s="76">
        <f t="shared" si="9"/>
        <v>18903</v>
      </c>
      <c r="I120" s="149">
        <f>SUM(I121,I126,I130,I131,I134,I138,I146,I147,I150)</f>
        <v>11928</v>
      </c>
      <c r="J120" s="149">
        <f>SUM(J121,J126,J130,J131,J134,J138,J146,J147,J150)</f>
        <v>1295</v>
      </c>
      <c r="K120" s="149">
        <f>SUM(K121,K126,K130,K131,K134,K138,K146,K147,K150)</f>
        <v>5680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4071</v>
      </c>
      <c r="D121" s="142">
        <f>SUM(D122:D125)</f>
        <v>4071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3750</v>
      </c>
      <c r="I121" s="142">
        <f t="shared" si="11"/>
        <v>3750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582</v>
      </c>
      <c r="D122" s="66">
        <v>582</v>
      </c>
      <c r="E122" s="66"/>
      <c r="F122" s="66"/>
      <c r="G122" s="134"/>
      <c r="H122" s="64">
        <f t="shared" si="9"/>
        <v>582</v>
      </c>
      <c r="I122" s="66">
        <v>582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3118</v>
      </c>
      <c r="D123" s="66">
        <v>3118</v>
      </c>
      <c r="E123" s="66"/>
      <c r="F123" s="66"/>
      <c r="G123" s="134"/>
      <c r="H123" s="64">
        <f t="shared" si="9"/>
        <v>3118</v>
      </c>
      <c r="I123" s="66">
        <v>3118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271</v>
      </c>
      <c r="D124" s="66">
        <v>271</v>
      </c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4" customHeight="1" x14ac:dyDescent="0.25">
      <c r="A125" s="39">
        <v>2314</v>
      </c>
      <c r="B125" s="63" t="s">
        <v>135</v>
      </c>
      <c r="C125" s="64">
        <f t="shared" si="10"/>
        <v>100</v>
      </c>
      <c r="D125" s="66">
        <v>100</v>
      </c>
      <c r="E125" s="66"/>
      <c r="F125" s="66"/>
      <c r="G125" s="134"/>
      <c r="H125" s="64">
        <f t="shared" si="9"/>
        <v>50</v>
      </c>
      <c r="I125" s="66">
        <v>50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50</v>
      </c>
      <c r="D126" s="136">
        <f>SUM(D127:D129)</f>
        <v>50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50</v>
      </c>
      <c r="I126" s="136">
        <f>SUM(I127:I129)</f>
        <v>50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50</v>
      </c>
      <c r="D128" s="66">
        <v>50</v>
      </c>
      <c r="E128" s="66"/>
      <c r="F128" s="66"/>
      <c r="G128" s="134"/>
      <c r="H128" s="64">
        <f t="shared" si="9"/>
        <v>50</v>
      </c>
      <c r="I128" s="66">
        <v>50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229</v>
      </c>
      <c r="D131" s="136">
        <f>SUM(D132:D133)</f>
        <v>229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160</v>
      </c>
      <c r="I131" s="136">
        <f>SUM(I132:I133)</f>
        <v>160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229</v>
      </c>
      <c r="D132" s="66">
        <v>229</v>
      </c>
      <c r="E132" s="66"/>
      <c r="F132" s="66"/>
      <c r="G132" s="134"/>
      <c r="H132" s="64">
        <f t="shared" si="9"/>
        <v>160</v>
      </c>
      <c r="I132" s="66">
        <v>160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5.75" customHeight="1" x14ac:dyDescent="0.25">
      <c r="A134" s="130">
        <v>2350</v>
      </c>
      <c r="B134" s="99" t="s">
        <v>144</v>
      </c>
      <c r="C134" s="103">
        <f t="shared" si="10"/>
        <v>3681</v>
      </c>
      <c r="D134" s="131">
        <f>SUM(D135:D137)</f>
        <v>3681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3681</v>
      </c>
      <c r="I134" s="131">
        <f>SUM(I135:I137)</f>
        <v>3681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555</v>
      </c>
      <c r="D135" s="61">
        <v>555</v>
      </c>
      <c r="E135" s="61"/>
      <c r="F135" s="61"/>
      <c r="G135" s="133"/>
      <c r="H135" s="59">
        <f t="shared" si="9"/>
        <v>555</v>
      </c>
      <c r="I135" s="61">
        <v>555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3126</v>
      </c>
      <c r="D136" s="66">
        <v>3126</v>
      </c>
      <c r="E136" s="66"/>
      <c r="F136" s="66"/>
      <c r="G136" s="134"/>
      <c r="H136" s="64">
        <f t="shared" si="9"/>
        <v>3126</v>
      </c>
      <c r="I136" s="66">
        <v>3126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6505</v>
      </c>
      <c r="D138" s="136">
        <f>SUM(D139:D145)</f>
        <v>825</v>
      </c>
      <c r="E138" s="136">
        <f>SUM(E139:E145)</f>
        <v>0</v>
      </c>
      <c r="F138" s="136">
        <f>SUM(F139:F145)</f>
        <v>5680</v>
      </c>
      <c r="G138" s="137">
        <f>SUM(G139:G145)</f>
        <v>0</v>
      </c>
      <c r="H138" s="64">
        <f t="shared" si="9"/>
        <v>6482</v>
      </c>
      <c r="I138" s="136">
        <f>SUM(I139:I145)</f>
        <v>802</v>
      </c>
      <c r="J138" s="136">
        <f>SUM(J139:J145)</f>
        <v>0</v>
      </c>
      <c r="K138" s="136">
        <f>SUM(K139:K145)</f>
        <v>5680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396</v>
      </c>
      <c r="D139" s="66">
        <v>396</v>
      </c>
      <c r="E139" s="66"/>
      <c r="F139" s="66"/>
      <c r="G139" s="134"/>
      <c r="H139" s="64">
        <f t="shared" si="9"/>
        <v>396</v>
      </c>
      <c r="I139" s="66">
        <v>396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429</v>
      </c>
      <c r="D140" s="66">
        <v>429</v>
      </c>
      <c r="E140" s="66"/>
      <c r="F140" s="66"/>
      <c r="G140" s="134"/>
      <c r="H140" s="64">
        <f t="shared" si="9"/>
        <v>406</v>
      </c>
      <c r="I140" s="66">
        <f>429-23</f>
        <v>406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5680</v>
      </c>
      <c r="D141" s="66"/>
      <c r="E141" s="66"/>
      <c r="F141" s="66">
        <v>5680</v>
      </c>
      <c r="G141" s="134"/>
      <c r="H141" s="64">
        <f t="shared" si="9"/>
        <v>5680</v>
      </c>
      <c r="I141" s="66"/>
      <c r="J141" s="66"/>
      <c r="K141" s="66">
        <v>5680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3532</v>
      </c>
      <c r="D146" s="138">
        <v>3532</v>
      </c>
      <c r="E146" s="138"/>
      <c r="F146" s="138"/>
      <c r="G146" s="139"/>
      <c r="H146" s="103">
        <f t="shared" si="9"/>
        <v>4730</v>
      </c>
      <c r="I146" s="138">
        <f>3532-97</f>
        <v>3435</v>
      </c>
      <c r="J146" s="138">
        <v>1295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x14ac:dyDescent="0.25">
      <c r="A150" s="130">
        <v>2390</v>
      </c>
      <c r="B150" s="99" t="s">
        <v>160</v>
      </c>
      <c r="C150" s="103">
        <f t="shared" si="10"/>
        <v>50</v>
      </c>
      <c r="D150" s="138">
        <v>50</v>
      </c>
      <c r="E150" s="138"/>
      <c r="F150" s="138"/>
      <c r="G150" s="139"/>
      <c r="H150" s="103">
        <f t="shared" si="9"/>
        <v>50</v>
      </c>
      <c r="I150" s="138">
        <v>50</v>
      </c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400</v>
      </c>
      <c r="D181" s="121">
        <f>SUM(D182,D211,D252,D265)</f>
        <v>400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4700</v>
      </c>
      <c r="I181" s="121">
        <f t="shared" ref="I181:L181" si="27">SUM(I182,I211,I252,I265)</f>
        <v>4200</v>
      </c>
      <c r="J181" s="121">
        <f t="shared" si="27"/>
        <v>500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400</v>
      </c>
      <c r="D182" s="125">
        <f>D183+D187</f>
        <v>400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4700</v>
      </c>
      <c r="I182" s="125">
        <f>I183+I187</f>
        <v>4200</v>
      </c>
      <c r="J182" s="125">
        <f>J183+J187</f>
        <v>500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400</v>
      </c>
      <c r="D187" s="56">
        <f>D188+D198+D199+D206+D207+D208+D210</f>
        <v>400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4700</v>
      </c>
      <c r="I187" s="56">
        <f>I188+I198+I199+I206+I207+I208+I210</f>
        <v>4200</v>
      </c>
      <c r="J187" s="56">
        <f>J188+J198+J199+J206+J207+J208+J210</f>
        <v>500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400</v>
      </c>
      <c r="D199" s="136">
        <f>SUM(D200:D205)</f>
        <v>400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4700</v>
      </c>
      <c r="I199" s="136">
        <f>SUM(I200:I205)</f>
        <v>4200</v>
      </c>
      <c r="J199" s="136">
        <f>SUM(J200:J205)</f>
        <v>500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400</v>
      </c>
      <c r="D201" s="66">
        <v>400</v>
      </c>
      <c r="E201" s="66"/>
      <c r="F201" s="66"/>
      <c r="G201" s="134"/>
      <c r="H201" s="64">
        <f t="shared" si="25"/>
        <v>800</v>
      </c>
      <c r="I201" s="66">
        <f>400-100</f>
        <v>300</v>
      </c>
      <c r="J201" s="66">
        <v>500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3900</v>
      </c>
      <c r="I204" s="66">
        <v>3900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737797</v>
      </c>
      <c r="D272" s="206">
        <f>SUM(D269,D252,D211,D182,D174,D160,D75,D53,)</f>
        <v>629965</v>
      </c>
      <c r="E272" s="206">
        <f t="shared" ref="E272:L272" si="59">SUM(E269,E252,E211,E182,E174,E160,E75,E53)</f>
        <v>101662</v>
      </c>
      <c r="F272" s="206">
        <f t="shared" si="59"/>
        <v>6170</v>
      </c>
      <c r="G272" s="207">
        <f t="shared" si="59"/>
        <v>0</v>
      </c>
      <c r="H272" s="208">
        <f t="shared" si="59"/>
        <v>682569</v>
      </c>
      <c r="I272" s="206">
        <f t="shared" si="59"/>
        <v>574356</v>
      </c>
      <c r="J272" s="206">
        <f t="shared" si="59"/>
        <v>102043</v>
      </c>
      <c r="K272" s="206">
        <f t="shared" si="59"/>
        <v>6170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qnXawaaqAwPNQu9pATNQeMzc8jaNu6a/uvb+lA61EneGY/tw34w3CW8LOwK/4SKTand59f5b8UuLkZhbyMSIEQ==" saltValue="1Q2yw0Y4H9t/UVwE5RJBUw==" spinCount="100000" sheet="1" objects="1" scenarios="1"/>
  <autoFilter ref="A18:L284">
    <filterColumn colId="7">
      <filters>
        <filter val="1 025"/>
        <filter val="1 416"/>
        <filter val="1 467"/>
        <filter val="1 510"/>
        <filter val="1 729"/>
        <filter val="10 663"/>
        <filter val="11 739"/>
        <filter val="115 036"/>
        <filter val="145"/>
        <filter val="149 015"/>
        <filter val="160"/>
        <filter val="18 903"/>
        <filter val="2 290"/>
        <filter val="2 293"/>
        <filter val="20 393"/>
        <filter val="21 490"/>
        <filter val="26"/>
        <filter val="28 329"/>
        <filter val="3 118"/>
        <filter val="3 126"/>
        <filter val="3 163"/>
        <filter val="3 350"/>
        <filter val="3 681"/>
        <filter val="3 750"/>
        <filter val="3 900"/>
        <filter val="3 930"/>
        <filter val="33 979"/>
        <filter val="35"/>
        <filter val="396"/>
        <filter val="4 169"/>
        <filter val="4 700"/>
        <filter val="4 730"/>
        <filter val="406"/>
        <filter val="433 339"/>
        <filter val="436"/>
        <filter val="456 025"/>
        <filter val="48 029"/>
        <filter val="490"/>
        <filter val="5 680"/>
        <filter val="50"/>
        <filter val="52"/>
        <filter val="53 874"/>
        <filter val="555"/>
        <filter val="582"/>
        <filter val="59"/>
        <filter val="6 170"/>
        <filter val="6 190"/>
        <filter val="6 482"/>
        <filter val="605 040"/>
        <filter val="676 399"/>
        <filter val="677 869"/>
        <filter val="682 569"/>
        <filter val="7 570"/>
        <filter val="710"/>
        <filter val="72 829"/>
        <filter val="728"/>
        <filter val="750"/>
        <filter val="8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138" sqref="O138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630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511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512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513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12" customHeight="1" x14ac:dyDescent="0.25">
      <c r="A7" s="4" t="s">
        <v>10</v>
      </c>
      <c r="B7" s="5"/>
      <c r="C7" s="330" t="s">
        <v>631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514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515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516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85432</v>
      </c>
      <c r="D20" s="26">
        <f>SUM(D21,D24,D25,D41,D43)</f>
        <v>85432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75381</v>
      </c>
      <c r="I20" s="26">
        <f>SUM(I21,I24,I25,I41,I43)</f>
        <v>75381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85432</v>
      </c>
      <c r="D24" s="46">
        <v>85432</v>
      </c>
      <c r="E24" s="46"/>
      <c r="F24" s="47" t="s">
        <v>37</v>
      </c>
      <c r="G24" s="48" t="s">
        <v>37</v>
      </c>
      <c r="H24" s="45">
        <f t="shared" si="1"/>
        <v>75381</v>
      </c>
      <c r="I24" s="46">
        <f>I51</f>
        <v>75381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85432</v>
      </c>
      <c r="D50" s="112">
        <f>SUM(D51,D269)</f>
        <v>85432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75381</v>
      </c>
      <c r="I50" s="112">
        <f>SUM(I51,I269)</f>
        <v>75381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85432</v>
      </c>
      <c r="D51" s="117">
        <f>SUM(D52,D181)</f>
        <v>85432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75381</v>
      </c>
      <c r="I51" s="117">
        <f>SUM(I52,I181)</f>
        <v>75381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85432</v>
      </c>
      <c r="D52" s="121">
        <f>SUM(D53,D75,D160,D174)</f>
        <v>85432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75381</v>
      </c>
      <c r="I52" s="121">
        <f>SUM(I53,I75,I160,I174)</f>
        <v>75381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85432</v>
      </c>
      <c r="D75" s="125">
        <f>SUM(D76,D83,D120,D151,D152)</f>
        <v>85432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75381</v>
      </c>
      <c r="I75" s="125">
        <f t="shared" ref="I75:L75" si="8">SUM(I76,I83,I120,I151,I152)</f>
        <v>75381</v>
      </c>
      <c r="J75" s="125">
        <f t="shared" si="8"/>
        <v>0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85432</v>
      </c>
      <c r="D120" s="149">
        <f>SUM(D121,D126,D130,D131,D134,D138,D146,D147,D150)</f>
        <v>85432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75381</v>
      </c>
      <c r="I120" s="149">
        <f>SUM(I121,I126,I130,I131,I134,I138,I146,I147,I150)</f>
        <v>75381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5.25" customHeight="1" x14ac:dyDescent="0.25">
      <c r="A138" s="135">
        <v>2360</v>
      </c>
      <c r="B138" s="63" t="s">
        <v>148</v>
      </c>
      <c r="C138" s="64">
        <f t="shared" si="10"/>
        <v>85432</v>
      </c>
      <c r="D138" s="136">
        <f>SUM(D139:D145)</f>
        <v>85432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75381</v>
      </c>
      <c r="I138" s="136">
        <f>SUM(I139:I145)</f>
        <v>75381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85432</v>
      </c>
      <c r="D141" s="66">
        <v>85432</v>
      </c>
      <c r="E141" s="66"/>
      <c r="F141" s="66"/>
      <c r="G141" s="134"/>
      <c r="H141" s="64">
        <f t="shared" si="9"/>
        <v>75381</v>
      </c>
      <c r="I141" s="66">
        <v>75381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85432</v>
      </c>
      <c r="D272" s="206">
        <f>SUM(D269,D252,D211,D182,D174,D160,D75,D53,)</f>
        <v>85432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75381</v>
      </c>
      <c r="I272" s="206">
        <f t="shared" si="56"/>
        <v>75381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CSAF5S2GnsOQrC+NXW0i80zK+FahjOcr787BMp+hTf1cII5PiRwcyGNcE/J1H7Er9YBrom2p481FDprnnGKa5Q==" saltValue="/Hq3iYoMj+IGSs8egxdZcQ==" spinCount="100000" sheet="1" objects="1" scenarios="1"/>
  <autoFilter ref="A18:L284">
    <filterColumn colId="7">
      <filters>
        <filter val="75 381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14" sqref="O1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517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518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519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520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6.2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521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522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523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653075</v>
      </c>
      <c r="D20" s="26">
        <f>SUM(D21,D24,D25,D41,D43)</f>
        <v>562025</v>
      </c>
      <c r="E20" s="26">
        <f>SUM(E21,E24,E43)</f>
        <v>86074</v>
      </c>
      <c r="F20" s="26">
        <f>SUM(F21,F26,F43)</f>
        <v>4976</v>
      </c>
      <c r="G20" s="27">
        <f>SUM(G21,G45)</f>
        <v>0</v>
      </c>
      <c r="H20" s="25">
        <f>SUM(I20:L20)</f>
        <v>632286</v>
      </c>
      <c r="I20" s="26">
        <f>SUM(I21,I24,I25,I41,I43)</f>
        <v>545760</v>
      </c>
      <c r="J20" s="26">
        <f>SUM(J21,J24,J43)</f>
        <v>81536</v>
      </c>
      <c r="K20" s="26">
        <f>SUM(K21,K26,K43)</f>
        <v>4990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648099</v>
      </c>
      <c r="D24" s="46">
        <f>49599+512426</f>
        <v>562025</v>
      </c>
      <c r="E24" s="46">
        <v>86074</v>
      </c>
      <c r="F24" s="47" t="s">
        <v>37</v>
      </c>
      <c r="G24" s="48" t="s">
        <v>37</v>
      </c>
      <c r="H24" s="45">
        <f t="shared" si="1"/>
        <v>627296</v>
      </c>
      <c r="I24" s="46">
        <f>I51</f>
        <v>545760</v>
      </c>
      <c r="J24" s="46">
        <f>J51</f>
        <v>81536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4976</v>
      </c>
      <c r="D26" s="53" t="s">
        <v>37</v>
      </c>
      <c r="E26" s="53" t="s">
        <v>37</v>
      </c>
      <c r="F26" s="56">
        <f>SUM(F27,F31,F33,F36)</f>
        <v>4976</v>
      </c>
      <c r="G26" s="54" t="s">
        <v>37</v>
      </c>
      <c r="H26" s="51">
        <f>SUM(I26:L26)</f>
        <v>4990</v>
      </c>
      <c r="I26" s="53" t="s">
        <v>37</v>
      </c>
      <c r="J26" s="53" t="s">
        <v>37</v>
      </c>
      <c r="K26" s="56">
        <f>SUM(K27,K31,K33,K36)</f>
        <v>4990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4976</v>
      </c>
      <c r="D36" s="53" t="s">
        <v>37</v>
      </c>
      <c r="E36" s="53" t="s">
        <v>37</v>
      </c>
      <c r="F36" s="56">
        <f>SUM(F37:F40)</f>
        <v>4976</v>
      </c>
      <c r="G36" s="54" t="s">
        <v>37</v>
      </c>
      <c r="H36" s="51">
        <f t="shared" si="1"/>
        <v>4990</v>
      </c>
      <c r="I36" s="53" t="s">
        <v>37</v>
      </c>
      <c r="J36" s="53" t="s">
        <v>37</v>
      </c>
      <c r="K36" s="56">
        <f>SUM(K37:K40)</f>
        <v>4990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4976</v>
      </c>
      <c r="D40" s="77" t="s">
        <v>37</v>
      </c>
      <c r="E40" s="77" t="s">
        <v>37</v>
      </c>
      <c r="F40" s="78">
        <v>4976</v>
      </c>
      <c r="G40" s="79" t="s">
        <v>37</v>
      </c>
      <c r="H40" s="76">
        <f t="shared" si="1"/>
        <v>4990</v>
      </c>
      <c r="I40" s="77" t="s">
        <v>37</v>
      </c>
      <c r="J40" s="77" t="s">
        <v>37</v>
      </c>
      <c r="K40" s="78">
        <f>2808+2182</f>
        <v>4990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653075</v>
      </c>
      <c r="D50" s="112">
        <f>SUM(D51,D269)</f>
        <v>562025</v>
      </c>
      <c r="E50" s="112">
        <f>SUM(E51,E269)</f>
        <v>86074</v>
      </c>
      <c r="F50" s="112">
        <f>SUM(F51,F269)</f>
        <v>4976</v>
      </c>
      <c r="G50" s="113">
        <f>SUM(G51,G269)</f>
        <v>0</v>
      </c>
      <c r="H50" s="111">
        <f t="shared" ref="H50:H107" si="6">SUM(I50:L50)</f>
        <v>632286</v>
      </c>
      <c r="I50" s="112">
        <f>SUM(I51,I269)</f>
        <v>545760</v>
      </c>
      <c r="J50" s="112">
        <f>SUM(J51,J269)</f>
        <v>81536</v>
      </c>
      <c r="K50" s="112">
        <f>SUM(K51,K269)</f>
        <v>4990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653075</v>
      </c>
      <c r="D51" s="117">
        <f>SUM(D52,D181)</f>
        <v>562025</v>
      </c>
      <c r="E51" s="117">
        <f>SUM(E52,E181)</f>
        <v>86074</v>
      </c>
      <c r="F51" s="117">
        <f>SUM(F52,F181)</f>
        <v>4976</v>
      </c>
      <c r="G51" s="118">
        <f>SUM(G52,G181)</f>
        <v>0</v>
      </c>
      <c r="H51" s="116">
        <f t="shared" si="6"/>
        <v>632286</v>
      </c>
      <c r="I51" s="117">
        <f>SUM(I52,I181)</f>
        <v>545760</v>
      </c>
      <c r="J51" s="117">
        <f>SUM(J52,J181)</f>
        <v>81536</v>
      </c>
      <c r="K51" s="117">
        <f>SUM(K52,K181)</f>
        <v>4990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653075</v>
      </c>
      <c r="D52" s="121">
        <f>SUM(D53,D75,D160,D174)</f>
        <v>562025</v>
      </c>
      <c r="E52" s="121">
        <f>SUM(E53,E75,E160,E174)</f>
        <v>86074</v>
      </c>
      <c r="F52" s="121">
        <f>SUM(F53,F75,F160,F174)</f>
        <v>4976</v>
      </c>
      <c r="G52" s="122">
        <f>SUM(G53,G75,G160,G174)</f>
        <v>0</v>
      </c>
      <c r="H52" s="120">
        <f t="shared" si="6"/>
        <v>631236</v>
      </c>
      <c r="I52" s="121">
        <f>SUM(I53,I75,I160,I174)</f>
        <v>545260</v>
      </c>
      <c r="J52" s="121">
        <f>SUM(J53,J75,J160,J174)</f>
        <v>80986</v>
      </c>
      <c r="K52" s="121">
        <f>SUM(K53,K75,K160,K174)</f>
        <v>4990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598500</v>
      </c>
      <c r="D53" s="125">
        <f>SUM(D54,D67)</f>
        <v>512426</v>
      </c>
      <c r="E53" s="125">
        <f>SUM(E54,E67)</f>
        <v>86074</v>
      </c>
      <c r="F53" s="125">
        <f>SUM(F54,F67)</f>
        <v>0</v>
      </c>
      <c r="G53" s="126">
        <f>SUM(G54,G67)</f>
        <v>0</v>
      </c>
      <c r="H53" s="124">
        <f t="shared" si="6"/>
        <v>578114</v>
      </c>
      <c r="I53" s="125">
        <f>SUM(I54,I67)</f>
        <v>498062</v>
      </c>
      <c r="J53" s="125">
        <f>SUM(J54,J67)</f>
        <v>80052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453455</v>
      </c>
      <c r="D54" s="56">
        <f>SUM(D55,D58,D66)</f>
        <v>384059</v>
      </c>
      <c r="E54" s="56">
        <f>SUM(E55,E58,E66)</f>
        <v>69396</v>
      </c>
      <c r="F54" s="56">
        <f>SUM(F55,F58,F66)</f>
        <v>0</v>
      </c>
      <c r="G54" s="128">
        <f>SUM(G55,G58,G66)</f>
        <v>0</v>
      </c>
      <c r="H54" s="51">
        <f t="shared" si="6"/>
        <v>436695</v>
      </c>
      <c r="I54" s="56">
        <f>SUM(I55,I58,I66)</f>
        <v>372483</v>
      </c>
      <c r="J54" s="56">
        <f>SUM(J55,J58,J66)</f>
        <v>64212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414853</v>
      </c>
      <c r="D55" s="131">
        <f>SUM(D56:D57)</f>
        <v>352283</v>
      </c>
      <c r="E55" s="131">
        <f>SUM(E56:E57)</f>
        <v>62570</v>
      </c>
      <c r="F55" s="131">
        <f>SUM(F56:F57)</f>
        <v>0</v>
      </c>
      <c r="G55" s="132">
        <f>SUM(G56:G57)</f>
        <v>0</v>
      </c>
      <c r="H55" s="103">
        <f t="shared" si="6"/>
        <v>416358</v>
      </c>
      <c r="I55" s="131">
        <f>SUM(I56:I57)</f>
        <v>353496</v>
      </c>
      <c r="J55" s="131">
        <f>SUM(J56:J57)</f>
        <v>62862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414853</v>
      </c>
      <c r="D57" s="66">
        <v>352283</v>
      </c>
      <c r="E57" s="66">
        <v>62570</v>
      </c>
      <c r="F57" s="66"/>
      <c r="G57" s="134"/>
      <c r="H57" s="64">
        <f t="shared" si="6"/>
        <v>416358</v>
      </c>
      <c r="I57" s="66">
        <v>353496</v>
      </c>
      <c r="J57" s="66">
        <v>62862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36302</v>
      </c>
      <c r="D58" s="136">
        <f>SUM(D59:D65)</f>
        <v>29476</v>
      </c>
      <c r="E58" s="136">
        <f>SUM(E59:E65)</f>
        <v>6826</v>
      </c>
      <c r="F58" s="136">
        <f>SUM(F59:F65)</f>
        <v>0</v>
      </c>
      <c r="G58" s="137">
        <f>SUM(G59:G65)</f>
        <v>0</v>
      </c>
      <c r="H58" s="64">
        <f t="shared" si="6"/>
        <v>18044</v>
      </c>
      <c r="I58" s="136">
        <f>SUM(I59:I65)</f>
        <v>16694</v>
      </c>
      <c r="J58" s="136">
        <f>SUM(J59:J65)</f>
        <v>1350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4169</v>
      </c>
      <c r="D59" s="66">
        <v>4169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1243</v>
      </c>
      <c r="D60" s="66">
        <v>1243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x14ac:dyDescent="0.25">
      <c r="A61" s="39">
        <v>1145</v>
      </c>
      <c r="B61" s="63" t="s">
        <v>73</v>
      </c>
      <c r="C61" s="64">
        <f t="shared" si="5"/>
        <v>5761</v>
      </c>
      <c r="D61" s="66">
        <v>4140</v>
      </c>
      <c r="E61" s="66">
        <v>1621</v>
      </c>
      <c r="F61" s="66"/>
      <c r="G61" s="134"/>
      <c r="H61" s="64">
        <f t="shared" si="6"/>
        <v>5490</v>
      </c>
      <c r="I61" s="66">
        <v>4140</v>
      </c>
      <c r="J61" s="66">
        <v>1350</v>
      </c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5090</v>
      </c>
      <c r="D63" s="66">
        <v>3530</v>
      </c>
      <c r="E63" s="66">
        <v>1560</v>
      </c>
      <c r="F63" s="66"/>
      <c r="G63" s="134"/>
      <c r="H63" s="64">
        <f t="shared" si="6"/>
        <v>3980</v>
      </c>
      <c r="I63" s="66">
        <v>3980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16394</v>
      </c>
      <c r="D64" s="66">
        <f>12467+3927</f>
        <v>16394</v>
      </c>
      <c r="E64" s="66"/>
      <c r="F64" s="66"/>
      <c r="G64" s="134"/>
      <c r="H64" s="64">
        <f t="shared" si="6"/>
        <v>3380</v>
      </c>
      <c r="I64" s="66">
        <f>23942-20562</f>
        <v>3380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3645</v>
      </c>
      <c r="D65" s="66"/>
      <c r="E65" s="66">
        <v>3645</v>
      </c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2300</v>
      </c>
      <c r="D66" s="138">
        <v>2300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145045</v>
      </c>
      <c r="D67" s="56">
        <f>SUM(D68:D69)</f>
        <v>128367</v>
      </c>
      <c r="E67" s="56">
        <f>SUM(E68:E69)</f>
        <v>16678</v>
      </c>
      <c r="F67" s="56">
        <f>SUM(F68:F69)</f>
        <v>0</v>
      </c>
      <c r="G67" s="140">
        <f>SUM(G68:G69)</f>
        <v>0</v>
      </c>
      <c r="H67" s="51">
        <f t="shared" si="6"/>
        <v>141419</v>
      </c>
      <c r="I67" s="56">
        <f>SUM(I68:I69)</f>
        <v>125579</v>
      </c>
      <c r="J67" s="56">
        <f>SUM(J68:J69)</f>
        <v>15840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113523</v>
      </c>
      <c r="D68" s="61">
        <v>97095</v>
      </c>
      <c r="E68" s="61">
        <v>16428</v>
      </c>
      <c r="F68" s="61"/>
      <c r="G68" s="133"/>
      <c r="H68" s="59">
        <f t="shared" si="6"/>
        <v>109847</v>
      </c>
      <c r="I68" s="61">
        <f>99260-4953</f>
        <v>94307</v>
      </c>
      <c r="J68" s="61">
        <v>15540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31522</v>
      </c>
      <c r="D69" s="136">
        <f>SUM(D70:D74)</f>
        <v>31272</v>
      </c>
      <c r="E69" s="136">
        <f>SUM(E70:E74)</f>
        <v>250</v>
      </c>
      <c r="F69" s="136">
        <f>SUM(F70:F74)</f>
        <v>0</v>
      </c>
      <c r="G69" s="137">
        <f>SUM(G70:G74)</f>
        <v>0</v>
      </c>
      <c r="H69" s="64">
        <f t="shared" si="6"/>
        <v>31572</v>
      </c>
      <c r="I69" s="136">
        <f>SUM(I70:I74)</f>
        <v>31272</v>
      </c>
      <c r="J69" s="136">
        <f>SUM(J70:J74)</f>
        <v>300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19246</v>
      </c>
      <c r="D70" s="66">
        <f>16018+2618+360</f>
        <v>18996</v>
      </c>
      <c r="E70" s="66">
        <v>250</v>
      </c>
      <c r="F70" s="66"/>
      <c r="G70" s="134"/>
      <c r="H70" s="64">
        <f t="shared" si="6"/>
        <v>19296</v>
      </c>
      <c r="I70" s="66">
        <f>18636+360</f>
        <v>18996</v>
      </c>
      <c r="J70" s="66">
        <v>300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11526</v>
      </c>
      <c r="D73" s="66">
        <v>11526</v>
      </c>
      <c r="E73" s="66"/>
      <c r="F73" s="66"/>
      <c r="G73" s="134"/>
      <c r="H73" s="64">
        <f t="shared" si="6"/>
        <v>11526</v>
      </c>
      <c r="I73" s="66">
        <v>11526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750</v>
      </c>
      <c r="D74" s="66">
        <v>750</v>
      </c>
      <c r="E74" s="66"/>
      <c r="F74" s="66"/>
      <c r="G74" s="134"/>
      <c r="H74" s="64">
        <f t="shared" si="6"/>
        <v>750</v>
      </c>
      <c r="I74" s="66">
        <v>750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54575</v>
      </c>
      <c r="D75" s="125">
        <f>SUM(D76,D83,D120,D151,D152)</f>
        <v>49599</v>
      </c>
      <c r="E75" s="125">
        <f t="shared" ref="E75:G75" si="7">SUM(E76,E83,E120,E151,E152)</f>
        <v>0</v>
      </c>
      <c r="F75" s="125">
        <f t="shared" si="7"/>
        <v>4976</v>
      </c>
      <c r="G75" s="126">
        <f t="shared" si="7"/>
        <v>0</v>
      </c>
      <c r="H75" s="124">
        <f t="shared" si="6"/>
        <v>53122</v>
      </c>
      <c r="I75" s="125">
        <f t="shared" ref="I75:L75" si="8">SUM(I76,I83,I120,I151,I152)</f>
        <v>47198</v>
      </c>
      <c r="J75" s="125">
        <f t="shared" si="8"/>
        <v>934</v>
      </c>
      <c r="K75" s="125">
        <f t="shared" si="8"/>
        <v>4990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41579</v>
      </c>
      <c r="D83" s="56">
        <f>SUM(D84,D85,D91,D99,D107,D108,D114,D119)</f>
        <v>39411</v>
      </c>
      <c r="E83" s="56">
        <f>SUM(E84,E85,E91,E99,E107,E108,E114,E119)</f>
        <v>0</v>
      </c>
      <c r="F83" s="56">
        <f>SUM(F84,F85,F91,F99,F107,F108,F114,F119)</f>
        <v>2168</v>
      </c>
      <c r="G83" s="140">
        <f>SUM(G84,G85,G91,G99,G107,G108,G114,G119)</f>
        <v>0</v>
      </c>
      <c r="H83" s="51">
        <f t="shared" si="6"/>
        <v>38031</v>
      </c>
      <c r="I83" s="56">
        <f>SUM(I84,I85,I91,I99,I107,I108,I114,I119)</f>
        <v>35849</v>
      </c>
      <c r="J83" s="56">
        <f>SUM(J84,J85,J91,J99,J107,J108,J114,J119)</f>
        <v>0</v>
      </c>
      <c r="K83" s="56">
        <f>SUM(K84,K85,K91,K99,K107,K108,K114,K119)</f>
        <v>2182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793</v>
      </c>
      <c r="D84" s="138">
        <v>793</v>
      </c>
      <c r="E84" s="138"/>
      <c r="F84" s="138"/>
      <c r="G84" s="138"/>
      <c r="H84" s="103">
        <f>SUM(I84:L84)</f>
        <v>793</v>
      </c>
      <c r="I84" s="138">
        <f>692+51+50</f>
        <v>793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34034</v>
      </c>
      <c r="D85" s="136">
        <f>SUM(D86:D90)</f>
        <v>31866</v>
      </c>
      <c r="E85" s="136">
        <f>SUM(E86:E90)</f>
        <v>0</v>
      </c>
      <c r="F85" s="136">
        <f>SUM(F86:F90)</f>
        <v>2168</v>
      </c>
      <c r="G85" s="137">
        <f>SUM(G86:G90)</f>
        <v>0</v>
      </c>
      <c r="H85" s="64">
        <f t="shared" si="6"/>
        <v>31995</v>
      </c>
      <c r="I85" s="136">
        <f>SUM(I86:I90)</f>
        <v>29813</v>
      </c>
      <c r="J85" s="136">
        <f>SUM(J86:J90)</f>
        <v>0</v>
      </c>
      <c r="K85" s="136">
        <f>SUM(K86:K90)</f>
        <v>2182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17992</v>
      </c>
      <c r="D86" s="66">
        <v>16865</v>
      </c>
      <c r="E86" s="66"/>
      <c r="F86" s="66">
        <v>1127</v>
      </c>
      <c r="G86" s="134"/>
      <c r="H86" s="64">
        <f t="shared" si="6"/>
        <v>16413</v>
      </c>
      <c r="I86" s="66">
        <v>15317</v>
      </c>
      <c r="J86" s="66"/>
      <c r="K86" s="66">
        <v>1096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4949</v>
      </c>
      <c r="D87" s="66">
        <v>4608</v>
      </c>
      <c r="E87" s="66"/>
      <c r="F87" s="66">
        <v>341</v>
      </c>
      <c r="G87" s="134"/>
      <c r="H87" s="64">
        <f t="shared" si="6"/>
        <v>5348</v>
      </c>
      <c r="I87" s="66">
        <v>4952</v>
      </c>
      <c r="J87" s="66"/>
      <c r="K87" s="66">
        <v>396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10158</v>
      </c>
      <c r="D88" s="66">
        <v>9522</v>
      </c>
      <c r="E88" s="66"/>
      <c r="F88" s="66">
        <v>636</v>
      </c>
      <c r="G88" s="134"/>
      <c r="H88" s="64">
        <f t="shared" si="6"/>
        <v>9499</v>
      </c>
      <c r="I88" s="66">
        <v>8864</v>
      </c>
      <c r="J88" s="66"/>
      <c r="K88" s="66">
        <v>635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935</v>
      </c>
      <c r="D89" s="66">
        <v>871</v>
      </c>
      <c r="E89" s="66"/>
      <c r="F89" s="66">
        <v>64</v>
      </c>
      <c r="G89" s="134"/>
      <c r="H89" s="64">
        <f t="shared" si="6"/>
        <v>735</v>
      </c>
      <c r="I89" s="66">
        <v>680</v>
      </c>
      <c r="J89" s="66"/>
      <c r="K89" s="66">
        <v>55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725</v>
      </c>
      <c r="D91" s="136">
        <f>SUM(D92:D98)</f>
        <v>725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869</v>
      </c>
      <c r="I91" s="136">
        <f>SUM(I92:I98)</f>
        <v>869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725</v>
      </c>
      <c r="D98" s="66">
        <v>725</v>
      </c>
      <c r="E98" s="66"/>
      <c r="F98" s="66"/>
      <c r="G98" s="134"/>
      <c r="H98" s="64">
        <f t="shared" si="6"/>
        <v>869</v>
      </c>
      <c r="I98" s="66">
        <v>869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5571</v>
      </c>
      <c r="D99" s="136">
        <f>SUM(D100:D106)</f>
        <v>5571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3886</v>
      </c>
      <c r="I99" s="136">
        <f>SUM(I100:I106)</f>
        <v>3886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504</v>
      </c>
      <c r="D102" s="66">
        <v>504</v>
      </c>
      <c r="E102" s="66"/>
      <c r="F102" s="66"/>
      <c r="G102" s="134"/>
      <c r="H102" s="64">
        <f t="shared" si="6"/>
        <v>504</v>
      </c>
      <c r="I102" s="66">
        <v>504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5067</v>
      </c>
      <c r="D103" s="66">
        <v>5067</v>
      </c>
      <c r="E103" s="66"/>
      <c r="F103" s="66"/>
      <c r="G103" s="134"/>
      <c r="H103" s="64">
        <f t="shared" si="6"/>
        <v>3382</v>
      </c>
      <c r="I103" s="66">
        <v>3382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404</v>
      </c>
      <c r="D107" s="136">
        <v>404</v>
      </c>
      <c r="E107" s="136"/>
      <c r="F107" s="136"/>
      <c r="G107" s="145"/>
      <c r="H107" s="64">
        <f t="shared" si="6"/>
        <v>436</v>
      </c>
      <c r="I107" s="136">
        <v>436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52</v>
      </c>
      <c r="D108" s="136">
        <f>SUM(D109:D113)</f>
        <v>52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52</v>
      </c>
      <c r="I108" s="136">
        <f>SUM(I109:I113)</f>
        <v>52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52</v>
      </c>
      <c r="D113" s="66">
        <v>52</v>
      </c>
      <c r="E113" s="66"/>
      <c r="F113" s="66"/>
      <c r="G113" s="134"/>
      <c r="H113" s="64">
        <f t="shared" si="9"/>
        <v>52</v>
      </c>
      <c r="I113" s="66">
        <v>52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12996</v>
      </c>
      <c r="D120" s="149">
        <f>SUM(D121,D126,D130,D131,D134,D138,D146,D147,D150)</f>
        <v>10188</v>
      </c>
      <c r="E120" s="149">
        <f>SUM(E121,E126,E130,E131,E134,E138,E146,E147,E150)</f>
        <v>0</v>
      </c>
      <c r="F120" s="149">
        <f>SUM(F121,F126,F130,F131,F134,F138,F146,F147,F150)</f>
        <v>2808</v>
      </c>
      <c r="G120" s="150">
        <f>SUM(G121,G126,G130,G131,G134,G138,G146,G147,G150)</f>
        <v>0</v>
      </c>
      <c r="H120" s="76">
        <f t="shared" si="9"/>
        <v>15091</v>
      </c>
      <c r="I120" s="149">
        <f>SUM(I121,I126,I130,I131,I134,I138,I146,I147,I150)</f>
        <v>11349</v>
      </c>
      <c r="J120" s="149">
        <f>SUM(J121,J126,J130,J131,J134,J138,J146,J147,J150)</f>
        <v>934</v>
      </c>
      <c r="K120" s="149">
        <f>SUM(K121,K126,K130,K131,K134,K138,K146,K147,K150)</f>
        <v>2808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4079</v>
      </c>
      <c r="D121" s="142">
        <f>SUM(D122:D125)</f>
        <v>4079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4440</v>
      </c>
      <c r="I121" s="142">
        <f t="shared" si="11"/>
        <v>4440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639</v>
      </c>
      <c r="D122" s="66">
        <v>639</v>
      </c>
      <c r="E122" s="66"/>
      <c r="F122" s="66"/>
      <c r="G122" s="134"/>
      <c r="H122" s="64">
        <f t="shared" si="9"/>
        <v>639</v>
      </c>
      <c r="I122" s="66">
        <v>639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3340</v>
      </c>
      <c r="D123" s="66">
        <v>3340</v>
      </c>
      <c r="E123" s="66"/>
      <c r="F123" s="66"/>
      <c r="G123" s="134"/>
      <c r="H123" s="64">
        <f t="shared" si="9"/>
        <v>3701</v>
      </c>
      <c r="I123" s="66">
        <f>3340+127+234</f>
        <v>3701</v>
      </c>
      <c r="J123" s="66"/>
      <c r="K123" s="66"/>
      <c r="L123" s="134"/>
    </row>
    <row r="124" spans="1:12" x14ac:dyDescent="0.25">
      <c r="A124" s="39">
        <v>2313</v>
      </c>
      <c r="B124" s="63" t="s">
        <v>134</v>
      </c>
      <c r="C124" s="64">
        <f t="shared" si="10"/>
        <v>100</v>
      </c>
      <c r="D124" s="66">
        <v>100</v>
      </c>
      <c r="E124" s="66"/>
      <c r="F124" s="66"/>
      <c r="G124" s="134"/>
      <c r="H124" s="64">
        <f t="shared" si="9"/>
        <v>100</v>
      </c>
      <c r="I124" s="66">
        <v>100</v>
      </c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50</v>
      </c>
      <c r="D126" s="136">
        <f>SUM(D127:D129)</f>
        <v>50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50</v>
      </c>
      <c r="I126" s="136">
        <f>SUM(I127:I129)</f>
        <v>50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50</v>
      </c>
      <c r="D128" s="66">
        <v>50</v>
      </c>
      <c r="E128" s="66"/>
      <c r="F128" s="66"/>
      <c r="G128" s="134"/>
      <c r="H128" s="64">
        <f t="shared" si="9"/>
        <v>50</v>
      </c>
      <c r="I128" s="66">
        <v>50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50</v>
      </c>
      <c r="D131" s="136">
        <f>SUM(D132:D133)</f>
        <v>50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50</v>
      </c>
      <c r="I131" s="136">
        <f>SUM(I132:I133)</f>
        <v>50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50</v>
      </c>
      <c r="D132" s="66">
        <v>50</v>
      </c>
      <c r="E132" s="66"/>
      <c r="F132" s="66"/>
      <c r="G132" s="134"/>
      <c r="H132" s="64">
        <f t="shared" si="9"/>
        <v>50</v>
      </c>
      <c r="I132" s="66">
        <v>50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5.75" customHeight="1" x14ac:dyDescent="0.25">
      <c r="A134" s="130">
        <v>2350</v>
      </c>
      <c r="B134" s="99" t="s">
        <v>144</v>
      </c>
      <c r="C134" s="103">
        <f t="shared" si="10"/>
        <v>3410</v>
      </c>
      <c r="D134" s="131">
        <f>SUM(D135:D137)</f>
        <v>3410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3410</v>
      </c>
      <c r="I134" s="131">
        <f>SUM(I135:I137)</f>
        <v>3410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350</v>
      </c>
      <c r="D135" s="61">
        <v>350</v>
      </c>
      <c r="E135" s="61"/>
      <c r="F135" s="61"/>
      <c r="G135" s="133"/>
      <c r="H135" s="59">
        <f t="shared" si="9"/>
        <v>350</v>
      </c>
      <c r="I135" s="61">
        <v>350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3060</v>
      </c>
      <c r="D136" s="66">
        <f>3000+60</f>
        <v>3060</v>
      </c>
      <c r="E136" s="66"/>
      <c r="F136" s="66"/>
      <c r="G136" s="134"/>
      <c r="H136" s="64">
        <f t="shared" si="9"/>
        <v>3060</v>
      </c>
      <c r="I136" s="66">
        <f>3000+60</f>
        <v>3060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4208</v>
      </c>
      <c r="D138" s="136">
        <f>SUM(D139:D145)</f>
        <v>1400</v>
      </c>
      <c r="E138" s="136">
        <f>SUM(E139:E145)</f>
        <v>0</v>
      </c>
      <c r="F138" s="136">
        <f>SUM(F139:F145)</f>
        <v>2808</v>
      </c>
      <c r="G138" s="137">
        <f>SUM(G139:G145)</f>
        <v>0</v>
      </c>
      <c r="H138" s="64">
        <f t="shared" si="9"/>
        <v>4308</v>
      </c>
      <c r="I138" s="136">
        <f>SUM(I139:I145)</f>
        <v>1500</v>
      </c>
      <c r="J138" s="136">
        <f>SUM(J139:J145)</f>
        <v>0</v>
      </c>
      <c r="K138" s="136">
        <f>SUM(K139:K145)</f>
        <v>2808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900</v>
      </c>
      <c r="D139" s="66">
        <v>900</v>
      </c>
      <c r="E139" s="66"/>
      <c r="F139" s="66"/>
      <c r="G139" s="134"/>
      <c r="H139" s="64">
        <f t="shared" si="9"/>
        <v>900</v>
      </c>
      <c r="I139" s="66">
        <v>900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500</v>
      </c>
      <c r="D140" s="66">
        <v>500</v>
      </c>
      <c r="E140" s="66"/>
      <c r="F140" s="66"/>
      <c r="G140" s="134"/>
      <c r="H140" s="64">
        <f t="shared" si="9"/>
        <v>600</v>
      </c>
      <c r="I140" s="66">
        <f>500+100</f>
        <v>600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2808</v>
      </c>
      <c r="D141" s="66"/>
      <c r="E141" s="66"/>
      <c r="F141" s="66">
        <v>2808</v>
      </c>
      <c r="G141" s="134"/>
      <c r="H141" s="64">
        <f t="shared" si="9"/>
        <v>2808</v>
      </c>
      <c r="I141" s="66"/>
      <c r="J141" s="66"/>
      <c r="K141" s="66">
        <v>2808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1199</v>
      </c>
      <c r="D146" s="138">
        <v>1199</v>
      </c>
      <c r="E146" s="138"/>
      <c r="F146" s="138"/>
      <c r="G146" s="139"/>
      <c r="H146" s="103">
        <f t="shared" si="9"/>
        <v>2833</v>
      </c>
      <c r="I146" s="138">
        <f>1199+700</f>
        <v>1899</v>
      </c>
      <c r="J146" s="138">
        <v>934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1050</v>
      </c>
      <c r="I181" s="121">
        <f t="shared" ref="I181:L181" si="27">SUM(I182,I211,I252,I265)</f>
        <v>500</v>
      </c>
      <c r="J181" s="121">
        <f t="shared" si="27"/>
        <v>550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1050</v>
      </c>
      <c r="I182" s="125">
        <f>I183+I187</f>
        <v>500</v>
      </c>
      <c r="J182" s="125">
        <f>J183+J187</f>
        <v>550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1050</v>
      </c>
      <c r="I187" s="56">
        <f>I188+I198+I199+I206+I207+I208+I210</f>
        <v>500</v>
      </c>
      <c r="J187" s="56">
        <f>J188+J198+J199+J206+J207+J208+J210</f>
        <v>550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1050</v>
      </c>
      <c r="I199" s="136">
        <f>SUM(I200:I205)</f>
        <v>500</v>
      </c>
      <c r="J199" s="136">
        <f>SUM(J200:J205)</f>
        <v>550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550</v>
      </c>
      <c r="I201" s="66"/>
      <c r="J201" s="66">
        <v>550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500</v>
      </c>
      <c r="I204" s="66">
        <v>500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653075</v>
      </c>
      <c r="D272" s="206">
        <f>SUM(D269,D252,D211,D182,D174,D160,D75,D53,)</f>
        <v>562025</v>
      </c>
      <c r="E272" s="206">
        <f t="shared" ref="E272:L272" si="59">SUM(E269,E252,E211,E182,E174,E160,E75,E53)</f>
        <v>86074</v>
      </c>
      <c r="F272" s="206">
        <f t="shared" si="59"/>
        <v>4976</v>
      </c>
      <c r="G272" s="207">
        <f t="shared" si="59"/>
        <v>0</v>
      </c>
      <c r="H272" s="208">
        <f t="shared" si="59"/>
        <v>632286</v>
      </c>
      <c r="I272" s="206">
        <f t="shared" si="59"/>
        <v>545760</v>
      </c>
      <c r="J272" s="206">
        <f t="shared" si="59"/>
        <v>81536</v>
      </c>
      <c r="K272" s="206">
        <f t="shared" si="59"/>
        <v>4990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jUFk2looX/mZd6RQO9rSbcHISv1x7Xc/C9Kuzt9ldA6hmz6m6wbmsFQSkS6EeYil8WB8HBu496hdg2p0XFNkgw==" saltValue="c5PxOuYDwnAv2kA73kXw6Q==" spinCount="100000" sheet="1" objects="1" scenarios="1"/>
  <autoFilter ref="A18:L284">
    <filterColumn colId="7">
      <filters>
        <filter val="1 025"/>
        <filter val="1 050"/>
        <filter val="100"/>
        <filter val="109 847"/>
        <filter val="11 526"/>
        <filter val="141 419"/>
        <filter val="15 091"/>
        <filter val="16 413"/>
        <filter val="18 044"/>
        <filter val="19 296"/>
        <filter val="2 293"/>
        <filter val="2 808"/>
        <filter val="2 833"/>
        <filter val="3 060"/>
        <filter val="3 380"/>
        <filter val="3 382"/>
        <filter val="3 410"/>
        <filter val="3 701"/>
        <filter val="3 886"/>
        <filter val="3 980"/>
        <filter val="31 572"/>
        <filter val="31 995"/>
        <filter val="350"/>
        <filter val="38 031"/>
        <filter val="4 169"/>
        <filter val="4 308"/>
        <filter val="4 440"/>
        <filter val="4 990"/>
        <filter val="416 358"/>
        <filter val="436"/>
        <filter val="436 695"/>
        <filter val="5 348"/>
        <filter val="5 490"/>
        <filter val="50"/>
        <filter val="500"/>
        <filter val="504"/>
        <filter val="52"/>
        <filter val="53 122"/>
        <filter val="550"/>
        <filter val="578 114"/>
        <filter val="600"/>
        <filter val="627 296"/>
        <filter val="631 236"/>
        <filter val="632 286"/>
        <filter val="639"/>
        <filter val="735"/>
        <filter val="750"/>
        <filter val="793"/>
        <filter val="869"/>
        <filter val="9 499"/>
        <filter val="9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Q12" sqref="Q1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632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518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519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520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521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522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523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79836</v>
      </c>
      <c r="D20" s="26">
        <f>SUM(D21,D24,D25,D41,D43)</f>
        <v>74613</v>
      </c>
      <c r="E20" s="26">
        <f>SUM(E21,E24,E43)</f>
        <v>0</v>
      </c>
      <c r="F20" s="26">
        <f>SUM(F21,F26,F43)</f>
        <v>5223</v>
      </c>
      <c r="G20" s="27">
        <f>SUM(G21,G45)</f>
        <v>0</v>
      </c>
      <c r="H20" s="25">
        <f>SUM(I20:L20)</f>
        <v>71058</v>
      </c>
      <c r="I20" s="26">
        <f>SUM(I21,I24,I25,I41,I43)</f>
        <v>65835</v>
      </c>
      <c r="J20" s="26">
        <f>SUM(J21,J24,J43)</f>
        <v>0</v>
      </c>
      <c r="K20" s="26">
        <f>SUM(K21,K26,K43)</f>
        <v>5223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74613</v>
      </c>
      <c r="D24" s="46">
        <v>74613</v>
      </c>
      <c r="E24" s="46"/>
      <c r="F24" s="47" t="s">
        <v>37</v>
      </c>
      <c r="G24" s="48" t="s">
        <v>37</v>
      </c>
      <c r="H24" s="45">
        <f t="shared" si="1"/>
        <v>65835</v>
      </c>
      <c r="I24" s="46">
        <f>I51</f>
        <v>65835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5223</v>
      </c>
      <c r="D26" s="53" t="s">
        <v>37</v>
      </c>
      <c r="E26" s="53" t="s">
        <v>37</v>
      </c>
      <c r="F26" s="56">
        <f>SUM(F27,F31,F33,F36)</f>
        <v>5223</v>
      </c>
      <c r="G26" s="54" t="s">
        <v>37</v>
      </c>
      <c r="H26" s="51">
        <f>SUM(I26:L26)</f>
        <v>5223</v>
      </c>
      <c r="I26" s="53" t="s">
        <v>37</v>
      </c>
      <c r="J26" s="53" t="s">
        <v>37</v>
      </c>
      <c r="K26" s="56">
        <f>SUM(K27,K31,K33,K36)</f>
        <v>5223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5223</v>
      </c>
      <c r="D36" s="53" t="s">
        <v>37</v>
      </c>
      <c r="E36" s="53" t="s">
        <v>37</v>
      </c>
      <c r="F36" s="56">
        <f>SUM(F37:F40)</f>
        <v>5223</v>
      </c>
      <c r="G36" s="54" t="s">
        <v>37</v>
      </c>
      <c r="H36" s="51">
        <f t="shared" si="1"/>
        <v>5223</v>
      </c>
      <c r="I36" s="53" t="s">
        <v>37</v>
      </c>
      <c r="J36" s="53" t="s">
        <v>37</v>
      </c>
      <c r="K36" s="56">
        <f>SUM(K37:K40)</f>
        <v>5223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5223</v>
      </c>
      <c r="D40" s="77" t="s">
        <v>37</v>
      </c>
      <c r="E40" s="77" t="s">
        <v>37</v>
      </c>
      <c r="F40" s="78">
        <v>5223</v>
      </c>
      <c r="G40" s="79" t="s">
        <v>37</v>
      </c>
      <c r="H40" s="76">
        <f t="shared" si="1"/>
        <v>5223</v>
      </c>
      <c r="I40" s="77" t="s">
        <v>37</v>
      </c>
      <c r="J40" s="77" t="s">
        <v>37</v>
      </c>
      <c r="K40" s="78">
        <v>5223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79836</v>
      </c>
      <c r="D50" s="112">
        <f>SUM(D51,D269)</f>
        <v>74613</v>
      </c>
      <c r="E50" s="112">
        <f>SUM(E51,E269)</f>
        <v>0</v>
      </c>
      <c r="F50" s="112">
        <f>SUM(F51,F269)</f>
        <v>5223</v>
      </c>
      <c r="G50" s="113">
        <f>SUM(G51,G269)</f>
        <v>0</v>
      </c>
      <c r="H50" s="111">
        <f t="shared" ref="H50:H107" si="6">SUM(I50:L50)</f>
        <v>71058</v>
      </c>
      <c r="I50" s="112">
        <f>SUM(I51,I269)</f>
        <v>65835</v>
      </c>
      <c r="J50" s="112">
        <f>SUM(J51,J269)</f>
        <v>0</v>
      </c>
      <c r="K50" s="112">
        <f>SUM(K51,K269)</f>
        <v>5223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79836</v>
      </c>
      <c r="D51" s="117">
        <f>SUM(D52,D181)</f>
        <v>74613</v>
      </c>
      <c r="E51" s="117">
        <f>SUM(E52,E181)</f>
        <v>0</v>
      </c>
      <c r="F51" s="117">
        <f>SUM(F52,F181)</f>
        <v>5223</v>
      </c>
      <c r="G51" s="118">
        <f>SUM(G52,G181)</f>
        <v>0</v>
      </c>
      <c r="H51" s="116">
        <f t="shared" si="6"/>
        <v>71058</v>
      </c>
      <c r="I51" s="117">
        <f>SUM(I52,I181)</f>
        <v>65835</v>
      </c>
      <c r="J51" s="117">
        <f>SUM(J52,J181)</f>
        <v>0</v>
      </c>
      <c r="K51" s="117">
        <f>SUM(K52,K181)</f>
        <v>5223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79836</v>
      </c>
      <c r="D52" s="121">
        <f>SUM(D53,D75,D160,D174)</f>
        <v>74613</v>
      </c>
      <c r="E52" s="121">
        <f>SUM(E53,E75,E160,E174)</f>
        <v>0</v>
      </c>
      <c r="F52" s="121">
        <f>SUM(F53,F75,F160,F174)</f>
        <v>5223</v>
      </c>
      <c r="G52" s="122">
        <f>SUM(G53,G75,G160,G174)</f>
        <v>0</v>
      </c>
      <c r="H52" s="120">
        <f t="shared" si="6"/>
        <v>71058</v>
      </c>
      <c r="I52" s="121">
        <f>SUM(I53,I75,I160,I174)</f>
        <v>65835</v>
      </c>
      <c r="J52" s="121">
        <f>SUM(J53,J75,J160,J174)</f>
        <v>0</v>
      </c>
      <c r="K52" s="121">
        <f>SUM(K53,K75,K160,K174)</f>
        <v>5223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79836</v>
      </c>
      <c r="D75" s="125">
        <f>SUM(D76,D83,D120,D151,D152)</f>
        <v>74613</v>
      </c>
      <c r="E75" s="125">
        <f t="shared" ref="E75:G75" si="7">SUM(E76,E83,E120,E151,E152)</f>
        <v>0</v>
      </c>
      <c r="F75" s="125">
        <f t="shared" si="7"/>
        <v>5223</v>
      </c>
      <c r="G75" s="125">
        <f t="shared" si="7"/>
        <v>0</v>
      </c>
      <c r="H75" s="124">
        <f t="shared" si="6"/>
        <v>71058</v>
      </c>
      <c r="I75" s="125">
        <f t="shared" ref="I75:L75" si="8">SUM(I76,I83,I120,I151,I152)</f>
        <v>65835</v>
      </c>
      <c r="J75" s="125">
        <f t="shared" si="8"/>
        <v>0</v>
      </c>
      <c r="K75" s="125">
        <f t="shared" si="8"/>
        <v>5223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79836</v>
      </c>
      <c r="D120" s="149">
        <f>SUM(D121,D126,D130,D131,D134,D138,D146,D147,D150)</f>
        <v>74613</v>
      </c>
      <c r="E120" s="149">
        <f>SUM(E121,E126,E130,E131,E134,E138,E146,E147,E150)</f>
        <v>0</v>
      </c>
      <c r="F120" s="149">
        <f>SUM(F121,F126,F130,F131,F134,F138,F146,F147,F150)</f>
        <v>5223</v>
      </c>
      <c r="G120" s="150">
        <f>SUM(G121,G126,G130,G131,G134,G138,G146,G147,G150)</f>
        <v>0</v>
      </c>
      <c r="H120" s="76">
        <f t="shared" si="9"/>
        <v>71058</v>
      </c>
      <c r="I120" s="149">
        <f>SUM(I121,I126,I130,I131,I134,I138,I146,I147,I150)</f>
        <v>65835</v>
      </c>
      <c r="J120" s="149">
        <f>SUM(J121,J126,J130,J131,J134,J138,J146,J147,J150)</f>
        <v>0</v>
      </c>
      <c r="K120" s="149">
        <f>SUM(K121,K126,K130,K131,K134,K138,K146,K147,K150)</f>
        <v>5223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79836</v>
      </c>
      <c r="D138" s="136">
        <f>SUM(D139:D145)</f>
        <v>74613</v>
      </c>
      <c r="E138" s="136">
        <f>SUM(E139:E145)</f>
        <v>0</v>
      </c>
      <c r="F138" s="136">
        <f>SUM(F139:F145)</f>
        <v>5223</v>
      </c>
      <c r="G138" s="137">
        <f>SUM(G139:G145)</f>
        <v>0</v>
      </c>
      <c r="H138" s="64">
        <f t="shared" si="9"/>
        <v>71058</v>
      </c>
      <c r="I138" s="136">
        <f>SUM(I139:I145)</f>
        <v>65835</v>
      </c>
      <c r="J138" s="136">
        <f>SUM(J139:J145)</f>
        <v>0</v>
      </c>
      <c r="K138" s="136">
        <f>SUM(K139:K145)</f>
        <v>5223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79836</v>
      </c>
      <c r="D141" s="66">
        <v>74613</v>
      </c>
      <c r="E141" s="66"/>
      <c r="F141" s="66">
        <v>5223</v>
      </c>
      <c r="G141" s="134"/>
      <c r="H141" s="64">
        <f t="shared" si="9"/>
        <v>71058</v>
      </c>
      <c r="I141" s="66">
        <v>65835</v>
      </c>
      <c r="J141" s="66"/>
      <c r="K141" s="66">
        <v>5223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79836</v>
      </c>
      <c r="D272" s="206">
        <f>SUM(D269,D252,D211,D182,D174,D160,D75,D53,)</f>
        <v>74613</v>
      </c>
      <c r="E272" s="206">
        <f t="shared" ref="E272:L272" si="56">SUM(E269,E252,E211,E182,E174,E160,E75,E53)</f>
        <v>0</v>
      </c>
      <c r="F272" s="206">
        <f t="shared" si="56"/>
        <v>5223</v>
      </c>
      <c r="G272" s="207">
        <f t="shared" si="56"/>
        <v>0</v>
      </c>
      <c r="H272" s="208">
        <f t="shared" si="56"/>
        <v>71058</v>
      </c>
      <c r="I272" s="206">
        <f t="shared" si="56"/>
        <v>65835</v>
      </c>
      <c r="J272" s="206">
        <f t="shared" si="56"/>
        <v>0</v>
      </c>
      <c r="K272" s="206">
        <f t="shared" si="56"/>
        <v>5223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Ho0S7oIwiJfeqssVpQSAbWnUCWjr6jOcj06IHOKnvsyYG7oPGE1QFvuMXXKGXdzqZmM2u+3WH8XO8dALxdw3Og==" saltValue="DvJK6h/6/xIBPIUFOKTnQA==" spinCount="100000" sheet="1" objects="1" scenarios="1"/>
  <autoFilter ref="A18:L284">
    <filterColumn colId="7">
      <filters>
        <filter val="5 223"/>
        <filter val="65 835"/>
        <filter val="71 05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2" sqref="O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524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525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526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527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.7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528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529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530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352708</v>
      </c>
      <c r="D20" s="26">
        <f>SUM(D21,D24,D25,D41,D43)</f>
        <v>332632</v>
      </c>
      <c r="E20" s="26">
        <f>SUM(E21,E24,E43)</f>
        <v>20076</v>
      </c>
      <c r="F20" s="26">
        <f>SUM(F21,F26,F43)</f>
        <v>0</v>
      </c>
      <c r="G20" s="27">
        <f>SUM(G21,G45)</f>
        <v>0</v>
      </c>
      <c r="H20" s="25">
        <f>SUM(I20:L20)</f>
        <v>329952</v>
      </c>
      <c r="I20" s="26">
        <f>SUM(I21,I24,I25,I41,I43)</f>
        <v>310396</v>
      </c>
      <c r="J20" s="26">
        <f>SUM(J21,J24,J43)</f>
        <v>19556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352708</v>
      </c>
      <c r="D24" s="46">
        <f>35185+297447</f>
        <v>332632</v>
      </c>
      <c r="E24" s="46">
        <v>20076</v>
      </c>
      <c r="F24" s="47" t="s">
        <v>37</v>
      </c>
      <c r="G24" s="48" t="s">
        <v>37</v>
      </c>
      <c r="H24" s="45">
        <f t="shared" si="1"/>
        <v>329952</v>
      </c>
      <c r="I24" s="46">
        <f>I51</f>
        <v>310396</v>
      </c>
      <c r="J24" s="46">
        <f>J51</f>
        <v>19556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352708</v>
      </c>
      <c r="D50" s="112">
        <f>SUM(D51,D269)</f>
        <v>332632</v>
      </c>
      <c r="E50" s="112">
        <f>SUM(E51,E269)</f>
        <v>20076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329952</v>
      </c>
      <c r="I50" s="112">
        <f>SUM(I51,I269)</f>
        <v>310396</v>
      </c>
      <c r="J50" s="112">
        <f>SUM(J51,J269)</f>
        <v>19556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352708</v>
      </c>
      <c r="D51" s="117">
        <f>SUM(D52,D181)</f>
        <v>332632</v>
      </c>
      <c r="E51" s="117">
        <f>SUM(E52,E181)</f>
        <v>20076</v>
      </c>
      <c r="F51" s="117">
        <f>SUM(F52,F181)</f>
        <v>0</v>
      </c>
      <c r="G51" s="118">
        <f>SUM(G52,G181)</f>
        <v>0</v>
      </c>
      <c r="H51" s="116">
        <f t="shared" si="6"/>
        <v>329952</v>
      </c>
      <c r="I51" s="117">
        <f>SUM(I52,I181)</f>
        <v>310396</v>
      </c>
      <c r="J51" s="117">
        <f>SUM(J52,J181)</f>
        <v>19556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352651</v>
      </c>
      <c r="D52" s="121">
        <f>SUM(D53,D75,D160,D174)</f>
        <v>332575</v>
      </c>
      <c r="E52" s="121">
        <f>SUM(E53,E75,E160,E174)</f>
        <v>20076</v>
      </c>
      <c r="F52" s="121">
        <f>SUM(F53,F75,F160,F174)</f>
        <v>0</v>
      </c>
      <c r="G52" s="122">
        <f>SUM(G53,G75,G160,G174)</f>
        <v>0</v>
      </c>
      <c r="H52" s="120">
        <f t="shared" si="6"/>
        <v>329175</v>
      </c>
      <c r="I52" s="121">
        <f>SUM(I53,I75,I160,I174)</f>
        <v>309719</v>
      </c>
      <c r="J52" s="121">
        <f>SUM(J53,J75,J160,J174)</f>
        <v>19456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317523</v>
      </c>
      <c r="D53" s="125">
        <f>SUM(D54,D67)</f>
        <v>297447</v>
      </c>
      <c r="E53" s="125">
        <f>SUM(E54,E67)</f>
        <v>20076</v>
      </c>
      <c r="F53" s="125">
        <f>SUM(F54,F67)</f>
        <v>0</v>
      </c>
      <c r="G53" s="126">
        <f>SUM(G54,G67)</f>
        <v>0</v>
      </c>
      <c r="H53" s="124">
        <f t="shared" si="6"/>
        <v>295239</v>
      </c>
      <c r="I53" s="125">
        <f>SUM(I54,I67)</f>
        <v>276123</v>
      </c>
      <c r="J53" s="125">
        <f>SUM(J54,J67)</f>
        <v>19116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239498</v>
      </c>
      <c r="D54" s="56">
        <f>SUM(D55,D58,D66)</f>
        <v>223720</v>
      </c>
      <c r="E54" s="56">
        <f>SUM(E55,E58,E66)</f>
        <v>15778</v>
      </c>
      <c r="F54" s="56">
        <f>SUM(F55,F58,F66)</f>
        <v>0</v>
      </c>
      <c r="G54" s="128">
        <f>SUM(G55,G58,G66)</f>
        <v>0</v>
      </c>
      <c r="H54" s="51">
        <f t="shared" si="6"/>
        <v>221960</v>
      </c>
      <c r="I54" s="56">
        <f>SUM(I55,I58,I66)</f>
        <v>206832</v>
      </c>
      <c r="J54" s="56">
        <f>SUM(J55,J58,J66)</f>
        <v>15128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211944</v>
      </c>
      <c r="D55" s="131">
        <f>SUM(D56:D57)</f>
        <v>196166</v>
      </c>
      <c r="E55" s="131">
        <f>SUM(E56:E57)</f>
        <v>15778</v>
      </c>
      <c r="F55" s="131">
        <f>SUM(F56:F57)</f>
        <v>0</v>
      </c>
      <c r="G55" s="132">
        <f>SUM(G56:G57)</f>
        <v>0</v>
      </c>
      <c r="H55" s="103">
        <f t="shared" si="6"/>
        <v>208591</v>
      </c>
      <c r="I55" s="131">
        <f>SUM(I56:I57)</f>
        <v>193463</v>
      </c>
      <c r="J55" s="131">
        <f>SUM(J56:J57)</f>
        <v>15128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211944</v>
      </c>
      <c r="D57" s="66">
        <v>196166</v>
      </c>
      <c r="E57" s="66">
        <f>15695+83</f>
        <v>15778</v>
      </c>
      <c r="F57" s="66"/>
      <c r="G57" s="134"/>
      <c r="H57" s="64">
        <f t="shared" si="6"/>
        <v>208591</v>
      </c>
      <c r="I57" s="66">
        <v>193463</v>
      </c>
      <c r="J57" s="66">
        <v>15128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25261</v>
      </c>
      <c r="D58" s="136">
        <f>SUM(D59:D65)</f>
        <v>25261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11076</v>
      </c>
      <c r="I58" s="136">
        <f>SUM(I59:I65)</f>
        <v>11076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4169</v>
      </c>
      <c r="D59" s="66">
        <v>4169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1025</v>
      </c>
      <c r="D60" s="66">
        <v>1025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3860</v>
      </c>
      <c r="D63" s="66">
        <v>3860</v>
      </c>
      <c r="E63" s="66"/>
      <c r="F63" s="66"/>
      <c r="G63" s="134"/>
      <c r="H63" s="64">
        <f t="shared" si="6"/>
        <v>2643</v>
      </c>
      <c r="I63" s="66">
        <v>2643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15721</v>
      </c>
      <c r="D64" s="66">
        <v>15721</v>
      </c>
      <c r="E64" s="66"/>
      <c r="F64" s="66"/>
      <c r="G64" s="134"/>
      <c r="H64" s="64">
        <f t="shared" si="6"/>
        <v>2753</v>
      </c>
      <c r="I64" s="66">
        <f>13120-10367</f>
        <v>2753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486</v>
      </c>
      <c r="D65" s="66">
        <v>486</v>
      </c>
      <c r="E65" s="66"/>
      <c r="F65" s="66"/>
      <c r="G65" s="134"/>
      <c r="H65" s="64">
        <f t="shared" si="6"/>
        <v>486</v>
      </c>
      <c r="I65" s="66">
        <v>486</v>
      </c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2293</v>
      </c>
      <c r="D66" s="138">
        <v>2293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78025</v>
      </c>
      <c r="D67" s="56">
        <f>SUM(D68:D69)</f>
        <v>73727</v>
      </c>
      <c r="E67" s="56">
        <f>SUM(E68:E69)</f>
        <v>4298</v>
      </c>
      <c r="F67" s="56">
        <f>SUM(F68:F69)</f>
        <v>0</v>
      </c>
      <c r="G67" s="140">
        <f>SUM(G68:G69)</f>
        <v>0</v>
      </c>
      <c r="H67" s="51">
        <f t="shared" si="6"/>
        <v>73279</v>
      </c>
      <c r="I67" s="56">
        <f>SUM(I68:I69)</f>
        <v>69291</v>
      </c>
      <c r="J67" s="56">
        <f>SUM(J68:J69)</f>
        <v>3988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60357</v>
      </c>
      <c r="D68" s="61">
        <v>56459</v>
      </c>
      <c r="E68" s="61">
        <v>3898</v>
      </c>
      <c r="F68" s="61"/>
      <c r="G68" s="133"/>
      <c r="H68" s="59">
        <f t="shared" si="6"/>
        <v>56097</v>
      </c>
      <c r="I68" s="61">
        <f>54886-2497</f>
        <v>52389</v>
      </c>
      <c r="J68" s="61">
        <v>3708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17668</v>
      </c>
      <c r="D69" s="136">
        <f>SUM(D70:D74)</f>
        <v>17268</v>
      </c>
      <c r="E69" s="136">
        <f>SUM(E70:E74)</f>
        <v>400</v>
      </c>
      <c r="F69" s="136">
        <f>SUM(F70:F74)</f>
        <v>0</v>
      </c>
      <c r="G69" s="137">
        <f>SUM(G70:G74)</f>
        <v>0</v>
      </c>
      <c r="H69" s="64">
        <f t="shared" si="6"/>
        <v>17182</v>
      </c>
      <c r="I69" s="136">
        <f>SUM(I70:I74)</f>
        <v>16902</v>
      </c>
      <c r="J69" s="136">
        <f>SUM(J70:J74)</f>
        <v>280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11405</v>
      </c>
      <c r="D70" s="66">
        <v>11005</v>
      </c>
      <c r="E70" s="66">
        <v>400</v>
      </c>
      <c r="F70" s="66"/>
      <c r="G70" s="134"/>
      <c r="H70" s="64">
        <f t="shared" si="6"/>
        <v>10919</v>
      </c>
      <c r="I70" s="66">
        <v>10639</v>
      </c>
      <c r="J70" s="66">
        <v>280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5763</v>
      </c>
      <c r="D73" s="66">
        <v>5763</v>
      </c>
      <c r="E73" s="66"/>
      <c r="F73" s="66"/>
      <c r="G73" s="134"/>
      <c r="H73" s="64">
        <f t="shared" si="6"/>
        <v>5763</v>
      </c>
      <c r="I73" s="66">
        <v>5763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35128</v>
      </c>
      <c r="D75" s="125">
        <f>SUM(D76,D83,D120,D151,D152)</f>
        <v>35128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33936</v>
      </c>
      <c r="I75" s="125">
        <f t="shared" ref="I75:L75" si="8">SUM(I76,I83,I120,I151,I152)</f>
        <v>33596</v>
      </c>
      <c r="J75" s="125">
        <f t="shared" si="8"/>
        <v>340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29606</v>
      </c>
      <c r="D83" s="56">
        <f>SUM(D84,D85,D91,D99,D107,D108,D114,D119)</f>
        <v>29606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28206</v>
      </c>
      <c r="I83" s="56">
        <f>SUM(I84,I85,I91,I99,I107,I108,I114,I119)</f>
        <v>28206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340</v>
      </c>
      <c r="D84" s="138">
        <v>340</v>
      </c>
      <c r="E84" s="138"/>
      <c r="F84" s="138"/>
      <c r="G84" s="138"/>
      <c r="H84" s="103">
        <f>SUM(I84:L84)</f>
        <v>363</v>
      </c>
      <c r="I84" s="138">
        <f>225+138</f>
        <v>363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20215</v>
      </c>
      <c r="D85" s="136">
        <f>SUM(D86:D90)</f>
        <v>20215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20436</v>
      </c>
      <c r="I85" s="136">
        <f>SUM(I86:I90)</f>
        <v>20436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9007</v>
      </c>
      <c r="D86" s="66">
        <v>9007</v>
      </c>
      <c r="E86" s="66"/>
      <c r="F86" s="66"/>
      <c r="G86" s="134"/>
      <c r="H86" s="64">
        <f t="shared" si="6"/>
        <v>9103</v>
      </c>
      <c r="I86" s="66">
        <v>9103</v>
      </c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1801</v>
      </c>
      <c r="D87" s="66">
        <v>1801</v>
      </c>
      <c r="E87" s="66"/>
      <c r="F87" s="66"/>
      <c r="G87" s="134"/>
      <c r="H87" s="64">
        <f t="shared" si="6"/>
        <v>2166</v>
      </c>
      <c r="I87" s="66">
        <v>2166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8579</v>
      </c>
      <c r="D88" s="66">
        <v>8579</v>
      </c>
      <c r="E88" s="66"/>
      <c r="F88" s="66"/>
      <c r="G88" s="134"/>
      <c r="H88" s="64">
        <f t="shared" si="6"/>
        <v>8467</v>
      </c>
      <c r="I88" s="66">
        <v>8467</v>
      </c>
      <c r="J88" s="66"/>
      <c r="K88" s="66"/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828</v>
      </c>
      <c r="D89" s="66">
        <v>828</v>
      </c>
      <c r="E89" s="66"/>
      <c r="F89" s="66"/>
      <c r="G89" s="134"/>
      <c r="H89" s="64">
        <f t="shared" si="6"/>
        <v>700</v>
      </c>
      <c r="I89" s="66">
        <v>700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1747</v>
      </c>
      <c r="D91" s="136">
        <f>SUM(D92:D98)</f>
        <v>1747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1546</v>
      </c>
      <c r="I91" s="136">
        <f>SUM(I92:I98)</f>
        <v>1546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1747</v>
      </c>
      <c r="D98" s="66">
        <f>1667+80</f>
        <v>1747</v>
      </c>
      <c r="E98" s="66"/>
      <c r="F98" s="66"/>
      <c r="G98" s="134"/>
      <c r="H98" s="64">
        <f t="shared" si="6"/>
        <v>1546</v>
      </c>
      <c r="I98" s="66">
        <f>1501+45</f>
        <v>1546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6842</v>
      </c>
      <c r="D99" s="136">
        <f>SUM(D100:D106)</f>
        <v>6842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5399</v>
      </c>
      <c r="I99" s="136">
        <f>SUM(I100:I106)</f>
        <v>5399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526</v>
      </c>
      <c r="D102" s="66">
        <v>526</v>
      </c>
      <c r="E102" s="66"/>
      <c r="F102" s="66"/>
      <c r="G102" s="134"/>
      <c r="H102" s="64">
        <f t="shared" si="6"/>
        <v>465</v>
      </c>
      <c r="I102" s="66">
        <v>465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6316</v>
      </c>
      <c r="D103" s="66">
        <v>6316</v>
      </c>
      <c r="E103" s="66"/>
      <c r="F103" s="66"/>
      <c r="G103" s="134"/>
      <c r="H103" s="64">
        <f t="shared" si="6"/>
        <v>4934</v>
      </c>
      <c r="I103" s="66">
        <f>6281-1347</f>
        <v>4934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436</v>
      </c>
      <c r="D107" s="136">
        <v>436</v>
      </c>
      <c r="E107" s="136"/>
      <c r="F107" s="136"/>
      <c r="G107" s="145"/>
      <c r="H107" s="64">
        <f t="shared" si="6"/>
        <v>436</v>
      </c>
      <c r="I107" s="136">
        <v>436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</v>
      </c>
      <c r="D108" s="136">
        <f>SUM(D109:D113)</f>
        <v>26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5522</v>
      </c>
      <c r="D120" s="149">
        <f>SUM(D121,D126,D130,D131,D134,D138,D146,D147,D150)</f>
        <v>5522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5730</v>
      </c>
      <c r="I120" s="149">
        <f>SUM(I121,I126,I130,I131,I134,I138,I146,I147,I150)</f>
        <v>5390</v>
      </c>
      <c r="J120" s="149">
        <f>SUM(J121,J126,J130,J131,J134,J138,J146,J147,J150)</f>
        <v>340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1110</v>
      </c>
      <c r="D121" s="142">
        <f>SUM(D122:D125)</f>
        <v>1110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1110</v>
      </c>
      <c r="I121" s="142">
        <f t="shared" si="11"/>
        <v>1110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472</v>
      </c>
      <c r="D122" s="66">
        <v>472</v>
      </c>
      <c r="E122" s="66"/>
      <c r="F122" s="66"/>
      <c r="G122" s="134"/>
      <c r="H122" s="64">
        <f t="shared" si="9"/>
        <v>472</v>
      </c>
      <c r="I122" s="66">
        <v>472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638</v>
      </c>
      <c r="D123" s="66">
        <v>638</v>
      </c>
      <c r="E123" s="66"/>
      <c r="F123" s="66"/>
      <c r="G123" s="134"/>
      <c r="H123" s="64">
        <f t="shared" si="9"/>
        <v>638</v>
      </c>
      <c r="I123" s="66">
        <v>638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78</v>
      </c>
      <c r="D126" s="136">
        <f>SUM(D127:D129)</f>
        <v>78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78</v>
      </c>
      <c r="I126" s="136">
        <f>SUM(I127:I129)</f>
        <v>78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78</v>
      </c>
      <c r="D128" s="66">
        <v>78</v>
      </c>
      <c r="E128" s="66"/>
      <c r="F128" s="66"/>
      <c r="G128" s="134"/>
      <c r="H128" s="64">
        <f t="shared" si="9"/>
        <v>78</v>
      </c>
      <c r="I128" s="66">
        <v>78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72</v>
      </c>
      <c r="D131" s="136">
        <f>SUM(D132:D133)</f>
        <v>72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72</v>
      </c>
      <c r="I131" s="136">
        <f>SUM(I132:I133)</f>
        <v>72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72</v>
      </c>
      <c r="D132" s="66">
        <v>72</v>
      </c>
      <c r="E132" s="66"/>
      <c r="F132" s="66"/>
      <c r="G132" s="134"/>
      <c r="H132" s="64">
        <f t="shared" si="9"/>
        <v>72</v>
      </c>
      <c r="I132" s="66">
        <v>72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6.5" customHeight="1" x14ac:dyDescent="0.25">
      <c r="A134" s="130">
        <v>2350</v>
      </c>
      <c r="B134" s="99" t="s">
        <v>144</v>
      </c>
      <c r="C134" s="103">
        <f t="shared" si="10"/>
        <v>2030</v>
      </c>
      <c r="D134" s="131">
        <f>SUM(D135:D137)</f>
        <v>2030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1873</v>
      </c>
      <c r="I134" s="131">
        <f>SUM(I135:I137)</f>
        <v>1873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200</v>
      </c>
      <c r="D135" s="61">
        <v>200</v>
      </c>
      <c r="E135" s="61"/>
      <c r="F135" s="61"/>
      <c r="G135" s="133"/>
      <c r="H135" s="59">
        <f t="shared" si="9"/>
        <v>200</v>
      </c>
      <c r="I135" s="61">
        <v>200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1830</v>
      </c>
      <c r="D136" s="66">
        <f>1750+80</f>
        <v>1830</v>
      </c>
      <c r="E136" s="66"/>
      <c r="F136" s="66"/>
      <c r="G136" s="134"/>
      <c r="H136" s="64">
        <f t="shared" si="9"/>
        <v>1673</v>
      </c>
      <c r="I136" s="66">
        <f>1593+80</f>
        <v>1673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400</v>
      </c>
      <c r="D138" s="136">
        <f>SUM(D139:D145)</f>
        <v>400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400</v>
      </c>
      <c r="I138" s="136">
        <f>SUM(I139:I145)</f>
        <v>400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400</v>
      </c>
      <c r="D140" s="66">
        <v>400</v>
      </c>
      <c r="E140" s="66"/>
      <c r="F140" s="66"/>
      <c r="G140" s="134"/>
      <c r="H140" s="64">
        <f t="shared" si="9"/>
        <v>400</v>
      </c>
      <c r="I140" s="66">
        <v>400</v>
      </c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1832</v>
      </c>
      <c r="D146" s="138">
        <v>1832</v>
      </c>
      <c r="E146" s="138"/>
      <c r="F146" s="138"/>
      <c r="G146" s="139"/>
      <c r="H146" s="103">
        <f t="shared" si="9"/>
        <v>2197</v>
      </c>
      <c r="I146" s="138">
        <f>1832+25</f>
        <v>1857</v>
      </c>
      <c r="J146" s="138">
        <v>340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57</v>
      </c>
      <c r="D181" s="121">
        <f>SUM(D182,D211,D252,D265)</f>
        <v>57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777</v>
      </c>
      <c r="I181" s="121">
        <f t="shared" ref="I181:L181" si="27">SUM(I182,I211,I252,I265)</f>
        <v>677</v>
      </c>
      <c r="J181" s="121">
        <f t="shared" si="27"/>
        <v>100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57</v>
      </c>
      <c r="D182" s="125">
        <f>D183+D187</f>
        <v>57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777</v>
      </c>
      <c r="I182" s="125">
        <f>I183+I187</f>
        <v>677</v>
      </c>
      <c r="J182" s="125">
        <f>J183+J187</f>
        <v>100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57</v>
      </c>
      <c r="D187" s="56">
        <f>D188+D198+D199+D206+D207+D208+D210</f>
        <v>57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777</v>
      </c>
      <c r="I187" s="56">
        <f>I188+I198+I199+I206+I207+I208+I210</f>
        <v>677</v>
      </c>
      <c r="J187" s="56">
        <f>J188+J198+J199+J206+J207+J208+J210</f>
        <v>100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57</v>
      </c>
      <c r="D199" s="136">
        <f>SUM(D200:D205)</f>
        <v>57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777</v>
      </c>
      <c r="I199" s="136">
        <f>SUM(I200:I205)</f>
        <v>677</v>
      </c>
      <c r="J199" s="136">
        <f>SUM(J200:J205)</f>
        <v>100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57</v>
      </c>
      <c r="D201" s="66">
        <v>57</v>
      </c>
      <c r="E201" s="66"/>
      <c r="F201" s="66"/>
      <c r="G201" s="134"/>
      <c r="H201" s="64">
        <f t="shared" si="25"/>
        <v>157</v>
      </c>
      <c r="I201" s="66">
        <v>57</v>
      </c>
      <c r="J201" s="66">
        <v>100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620</v>
      </c>
      <c r="I204" s="66">
        <v>620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352708</v>
      </c>
      <c r="D272" s="206">
        <f>SUM(D269,D252,D211,D182,D174,D160,D75,D53,)</f>
        <v>332632</v>
      </c>
      <c r="E272" s="206">
        <f t="shared" ref="E272:L272" si="59">SUM(E269,E252,E211,E182,E174,E160,E75,E53)</f>
        <v>20076</v>
      </c>
      <c r="F272" s="206">
        <f t="shared" si="59"/>
        <v>0</v>
      </c>
      <c r="G272" s="207">
        <f t="shared" si="59"/>
        <v>0</v>
      </c>
      <c r="H272" s="208">
        <f t="shared" si="59"/>
        <v>329952</v>
      </c>
      <c r="I272" s="206">
        <f t="shared" si="59"/>
        <v>310396</v>
      </c>
      <c r="J272" s="206">
        <f t="shared" si="59"/>
        <v>19556</v>
      </c>
      <c r="K272" s="206">
        <f t="shared" si="59"/>
        <v>0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EO3SSC9YxkfLCBOajQtTn8ExYmL9I8uNUFDuRRkvJ3VrWl92aV/SLi9Q4z/eB320xJlOjIee1TmzYKcqwQGYvA==" saltValue="i/Qsu/Gc9G3uCVRnekbZ7g==" spinCount="100000" sheet="1" objects="1" scenarios="1"/>
  <autoFilter ref="A18:L284">
    <filterColumn colId="7">
      <filters>
        <filter val="1 025"/>
        <filter val="1 110"/>
        <filter val="1 546"/>
        <filter val="1 673"/>
        <filter val="1 873"/>
        <filter val="10 919"/>
        <filter val="11 076"/>
        <filter val="157"/>
        <filter val="17 182"/>
        <filter val="2 166"/>
        <filter val="2 197"/>
        <filter val="2 293"/>
        <filter val="2 643"/>
        <filter val="2 753"/>
        <filter val="20 436"/>
        <filter val="200"/>
        <filter val="208 591"/>
        <filter val="221 960"/>
        <filter val="26"/>
        <filter val="28 206"/>
        <filter val="295 239"/>
        <filter val="329 175"/>
        <filter val="329 952"/>
        <filter val="33 936"/>
        <filter val="363"/>
        <filter val="4 169"/>
        <filter val="4 934"/>
        <filter val="400"/>
        <filter val="436"/>
        <filter val="465"/>
        <filter val="472"/>
        <filter val="486"/>
        <filter val="5 399"/>
        <filter val="5 730"/>
        <filter val="5 763"/>
        <filter val="500"/>
        <filter val="56 097"/>
        <filter val="620"/>
        <filter val="638"/>
        <filter val="700"/>
        <filter val="72"/>
        <filter val="73 279"/>
        <filter val="777"/>
        <filter val="78"/>
        <filter val="8 467"/>
        <filter val="9 103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N10" sqref="N10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633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525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526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527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528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529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530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30592</v>
      </c>
      <c r="D20" s="26">
        <f>SUM(D21,D24,D25,D41,D43)</f>
        <v>30592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26992</v>
      </c>
      <c r="I20" s="26">
        <f>SUM(I21,I24,I25,I41,I43)</f>
        <v>26992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30592</v>
      </c>
      <c r="D24" s="46">
        <v>30592</v>
      </c>
      <c r="E24" s="46"/>
      <c r="F24" s="47" t="s">
        <v>37</v>
      </c>
      <c r="G24" s="48" t="s">
        <v>37</v>
      </c>
      <c r="H24" s="45">
        <f t="shared" si="1"/>
        <v>26992</v>
      </c>
      <c r="I24" s="46">
        <f>I51</f>
        <v>26992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30592</v>
      </c>
      <c r="D50" s="112">
        <f>SUM(D51,D269)</f>
        <v>30592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26992</v>
      </c>
      <c r="I50" s="112">
        <f>SUM(I51,I269)</f>
        <v>26992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30592</v>
      </c>
      <c r="D51" s="117">
        <f>SUM(D52,D181)</f>
        <v>30592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26992</v>
      </c>
      <c r="I51" s="117">
        <f>SUM(I52,I181)</f>
        <v>26992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30592</v>
      </c>
      <c r="D52" s="121">
        <f>SUM(D53,D75,D160,D174)</f>
        <v>30592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26992</v>
      </c>
      <c r="I52" s="121">
        <f>SUM(I53,I75,I160,I174)</f>
        <v>26992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30592</v>
      </c>
      <c r="D75" s="125">
        <f>SUM(D76,D83,D120,D151,D152)</f>
        <v>30592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26992</v>
      </c>
      <c r="I75" s="125">
        <f t="shared" ref="I75:L75" si="8">SUM(I76,I83,I120,I151,I152)</f>
        <v>26992</v>
      </c>
      <c r="J75" s="125">
        <f t="shared" si="8"/>
        <v>0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30592</v>
      </c>
      <c r="D120" s="149">
        <f>SUM(D121,D126,D130,D131,D134,D138,D146,D147,D150)</f>
        <v>30592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26992</v>
      </c>
      <c r="I120" s="149">
        <f>SUM(I121,I126,I130,I131,I134,I138,I146,I147,I150)</f>
        <v>26992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customHeight="1" x14ac:dyDescent="0.25">
      <c r="A138" s="135">
        <v>2360</v>
      </c>
      <c r="B138" s="63" t="s">
        <v>148</v>
      </c>
      <c r="C138" s="64">
        <f t="shared" si="10"/>
        <v>30592</v>
      </c>
      <c r="D138" s="136">
        <f>SUM(D139:D145)</f>
        <v>30592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26992</v>
      </c>
      <c r="I138" s="136">
        <f>SUM(I139:I145)</f>
        <v>26992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30592</v>
      </c>
      <c r="D141" s="66">
        <v>30592</v>
      </c>
      <c r="E141" s="66"/>
      <c r="F141" s="66"/>
      <c r="G141" s="134"/>
      <c r="H141" s="64">
        <f t="shared" si="9"/>
        <v>26992</v>
      </c>
      <c r="I141" s="66">
        <v>26992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30592</v>
      </c>
      <c r="D272" s="206">
        <f>SUM(D269,D252,D211,D182,D174,D160,D75,D53,)</f>
        <v>30592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26992</v>
      </c>
      <c r="I272" s="206">
        <f t="shared" si="56"/>
        <v>26992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HIqIp+N97rJpkVL20spbMxLGueM78g8S1iX2BSjCMTCs5CYADzH3peApM2cbi/piEfwecTDL1mRkGcNVNeHCxA==" saltValue="3Aij6WXtpsPbZ8x78eOLhg==" spinCount="100000" sheet="1" objects="1" scenarios="1"/>
  <autoFilter ref="A18:L284">
    <filterColumn colId="7">
      <filters>
        <filter val="26 99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O6" sqref="O6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598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599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591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18442</v>
      </c>
      <c r="D20" s="26">
        <f>SUM(D21,D24,D25,D41,D43)</f>
        <v>18442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17266</v>
      </c>
      <c r="I20" s="26">
        <f>SUM(I21,I24,I25,I41,I43)</f>
        <v>17266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18442</v>
      </c>
      <c r="D24" s="46">
        <v>18442</v>
      </c>
      <c r="E24" s="46"/>
      <c r="F24" s="47" t="s">
        <v>37</v>
      </c>
      <c r="G24" s="48" t="s">
        <v>37</v>
      </c>
      <c r="H24" s="45">
        <f t="shared" si="1"/>
        <v>17266</v>
      </c>
      <c r="I24" s="46">
        <f>I51</f>
        <v>17266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07" si="5">SUM(D50:G50)</f>
        <v>18442</v>
      </c>
      <c r="D50" s="112">
        <f>SUM(D51,D269)</f>
        <v>18442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17266</v>
      </c>
      <c r="I50" s="112">
        <f>SUM(I51,I269)</f>
        <v>17266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18442</v>
      </c>
      <c r="D51" s="117">
        <f>SUM(D52,D181)</f>
        <v>18442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17266</v>
      </c>
      <c r="I51" s="117">
        <f>SUM(I52,I181)</f>
        <v>17266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18442</v>
      </c>
      <c r="D52" s="121">
        <f>SUM(D53,D75,D160,D174)</f>
        <v>18442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17266</v>
      </c>
      <c r="I52" s="121">
        <f>SUM(I53,I75,I160,I174)</f>
        <v>17266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7402</v>
      </c>
      <c r="D53" s="125">
        <f>SUM(D54,D67)</f>
        <v>7402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6641</v>
      </c>
      <c r="I53" s="125">
        <f>SUM(I54,I67)</f>
        <v>6641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5957</v>
      </c>
      <c r="D54" s="56">
        <f>SUM(D55,D58,D66)</f>
        <v>5957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5347</v>
      </c>
      <c r="I54" s="56">
        <f>SUM(I55,I58,I66)</f>
        <v>5347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5957</v>
      </c>
      <c r="D66" s="138">
        <v>5957</v>
      </c>
      <c r="E66" s="138"/>
      <c r="F66" s="138"/>
      <c r="G66" s="139"/>
      <c r="H66" s="103">
        <f t="shared" si="6"/>
        <v>5347</v>
      </c>
      <c r="I66" s="138">
        <v>5347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1445</v>
      </c>
      <c r="D67" s="56">
        <f>SUM(D68:D69)</f>
        <v>1445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1294</v>
      </c>
      <c r="I67" s="56">
        <f>SUM(I68:I69)</f>
        <v>1294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x14ac:dyDescent="0.25">
      <c r="A68" s="298">
        <v>1210</v>
      </c>
      <c r="B68" s="58" t="s">
        <v>80</v>
      </c>
      <c r="C68" s="59">
        <f t="shared" si="5"/>
        <v>1445</v>
      </c>
      <c r="D68" s="61">
        <v>1445</v>
      </c>
      <c r="E68" s="61"/>
      <c r="F68" s="61"/>
      <c r="G68" s="133"/>
      <c r="H68" s="59">
        <f t="shared" si="6"/>
        <v>1294</v>
      </c>
      <c r="I68" s="61">
        <v>1294</v>
      </c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11040</v>
      </c>
      <c r="D75" s="125">
        <f>SUM(D76,D83,D120,D151,D152)</f>
        <v>11040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10625</v>
      </c>
      <c r="I75" s="125">
        <f t="shared" ref="I75:L75" si="8">SUM(I76,I83,I120,I151,I152)</f>
        <v>10625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298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720</v>
      </c>
      <c r="D83" s="56">
        <f>SUM(D84,D85,D91,D99,D107,D108,D114,D119)</f>
        <v>720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720</v>
      </c>
      <c r="I83" s="56">
        <f>SUM(I84,I85,I91,I99,I107,I108,I114,I119)</f>
        <v>720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120</v>
      </c>
      <c r="D91" s="136">
        <f>SUM(D92:D98)</f>
        <v>120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720</v>
      </c>
      <c r="I91" s="136">
        <f>SUM(I92:I98)</f>
        <v>720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120</v>
      </c>
      <c r="D92" s="66">
        <v>120</v>
      </c>
      <c r="E92" s="66"/>
      <c r="F92" s="66"/>
      <c r="G92" s="134"/>
      <c r="H92" s="64">
        <f t="shared" si="6"/>
        <v>720</v>
      </c>
      <c r="I92" s="66">
        <v>720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>
        <v>0</v>
      </c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>
        <v>0</v>
      </c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>
        <v>0</v>
      </c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ref="C108:C174" si="9">SUM(D108:G108)</f>
        <v>600</v>
      </c>
      <c r="D108" s="136">
        <f>SUM(D109:D113)</f>
        <v>600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9"/>
        <v>600</v>
      </c>
      <c r="D110" s="66">
        <v>600</v>
      </c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0</v>
      </c>
      <c r="I117" s="66">
        <v>0</v>
      </c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9"/>
        <v>10320</v>
      </c>
      <c r="D120" s="149">
        <f>SUM(D121,D126,D130,D131,D134,D138,D146,D147,D150)</f>
        <v>10320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9905</v>
      </c>
      <c r="I120" s="149">
        <f>SUM(I121,I126,I130,I131,I134,I138,I146,I147,I150)</f>
        <v>9905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298">
        <v>2310</v>
      </c>
      <c r="B121" s="58" t="s">
        <v>131</v>
      </c>
      <c r="C121" s="59">
        <f t="shared" si="9"/>
        <v>9848</v>
      </c>
      <c r="D121" s="142">
        <f>SUM(D122:D125)</f>
        <v>9848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9"/>
        <v>9848</v>
      </c>
      <c r="D125" s="66">
        <v>9848</v>
      </c>
      <c r="E125" s="66"/>
      <c r="F125" s="66"/>
      <c r="G125" s="134"/>
      <c r="H125" s="64">
        <f t="shared" si="10"/>
        <v>0</v>
      </c>
      <c r="I125" s="66">
        <v>0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>
        <v>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9"/>
        <v>472</v>
      </c>
      <c r="D138" s="136">
        <f>SUM(D139:D145)</f>
        <v>472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472</v>
      </c>
      <c r="I138" s="136">
        <f>SUM(I139:I145)</f>
        <v>472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9"/>
        <v>472</v>
      </c>
      <c r="D141" s="66">
        <v>472</v>
      </c>
      <c r="E141" s="66"/>
      <c r="F141" s="66"/>
      <c r="G141" s="134"/>
      <c r="H141" s="64">
        <f t="shared" si="10"/>
        <v>472</v>
      </c>
      <c r="I141" s="66">
        <v>472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9"/>
        <v>0</v>
      </c>
      <c r="D146" s="138"/>
      <c r="E146" s="138"/>
      <c r="F146" s="138"/>
      <c r="G146" s="139"/>
      <c r="H146" s="103">
        <f t="shared" si="10"/>
        <v>9433</v>
      </c>
      <c r="I146" s="138">
        <v>9433</v>
      </c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298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298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/>
      <c r="K165" s="66"/>
      <c r="L165" s="134"/>
    </row>
    <row r="166" spans="1:12" ht="84" hidden="1" x14ac:dyDescent="0.25">
      <c r="A166" s="298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298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298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298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>
        <v>0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>
        <v>0</v>
      </c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>
        <v>0</v>
      </c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298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/>
      <c r="K226" s="66"/>
      <c r="L226" s="134"/>
    </row>
    <row r="227" spans="1:12" ht="24" hidden="1" x14ac:dyDescent="0.25">
      <c r="A227" s="298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298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298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>
        <v>0</v>
      </c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298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>
        <v>0</v>
      </c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18442</v>
      </c>
      <c r="D272" s="206">
        <f>SUM(D269,D252,D211,D182,D174,D160,D75,D53,)</f>
        <v>18442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17266</v>
      </c>
      <c r="I272" s="206">
        <f t="shared" si="57"/>
        <v>17266</v>
      </c>
      <c r="J272" s="206">
        <f t="shared" si="57"/>
        <v>0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3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3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3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I0BVtt1/sjkolrGkPr0piKzNpSDftYKjQeO/RUaGtb833ZY70A1fS9Q49KbU+F5YPj810/+RpIpDwX/kICRG3g==" saltValue="1/w6q+ZCQfcFNj4UVzQCzA==" spinCount="100000" sheet="1" objects="1" scenarios="1"/>
  <autoFilter ref="A18:M284">
    <filterColumn colId="7">
      <filters>
        <filter val="1 294"/>
        <filter val="10 625"/>
        <filter val="17 266"/>
        <filter val="472"/>
        <filter val="5 347"/>
        <filter val="6 641"/>
        <filter val="720"/>
        <filter val="9 433"/>
        <filter val="9 905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10" sqref="O10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531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532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533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534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535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536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537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379016</v>
      </c>
      <c r="D20" s="26">
        <f>SUM(D21,D24,D25,D41,D43)</f>
        <v>185348</v>
      </c>
      <c r="E20" s="26">
        <f>SUM(E21,E24,E43)</f>
        <v>192690</v>
      </c>
      <c r="F20" s="26">
        <f>SUM(F21,F26,F43)</f>
        <v>978</v>
      </c>
      <c r="G20" s="27">
        <f>SUM(G21,G45)</f>
        <v>0</v>
      </c>
      <c r="H20" s="25">
        <f>SUM(I20:L20)</f>
        <v>362221</v>
      </c>
      <c r="I20" s="26">
        <f>SUM(I21,I24,I25,I41,I43)</f>
        <v>179494</v>
      </c>
      <c r="J20" s="26">
        <f>SUM(J21,J24,J43)</f>
        <v>181749</v>
      </c>
      <c r="K20" s="26">
        <f>SUM(K21,K26,K43)</f>
        <v>978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378038</v>
      </c>
      <c r="D24" s="46">
        <f>24307+160803+238</f>
        <v>185348</v>
      </c>
      <c r="E24" s="46">
        <v>192690</v>
      </c>
      <c r="F24" s="47" t="s">
        <v>37</v>
      </c>
      <c r="G24" s="48" t="s">
        <v>37</v>
      </c>
      <c r="H24" s="45">
        <f t="shared" si="1"/>
        <v>361243</v>
      </c>
      <c r="I24" s="46">
        <f>I51</f>
        <v>179494</v>
      </c>
      <c r="J24" s="46">
        <f>J51</f>
        <v>181749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978</v>
      </c>
      <c r="D26" s="53" t="s">
        <v>37</v>
      </c>
      <c r="E26" s="53" t="s">
        <v>37</v>
      </c>
      <c r="F26" s="56">
        <f>SUM(F27,F31,F33,F36)</f>
        <v>978</v>
      </c>
      <c r="G26" s="54" t="s">
        <v>37</v>
      </c>
      <c r="H26" s="51">
        <f>SUM(I26:L26)</f>
        <v>978</v>
      </c>
      <c r="I26" s="53" t="s">
        <v>37</v>
      </c>
      <c r="J26" s="53" t="s">
        <v>37</v>
      </c>
      <c r="K26" s="56">
        <f>SUM(K27,K31,K33,K36)</f>
        <v>978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978</v>
      </c>
      <c r="D36" s="53" t="s">
        <v>37</v>
      </c>
      <c r="E36" s="53" t="s">
        <v>37</v>
      </c>
      <c r="F36" s="56">
        <f>SUM(F37:F40)</f>
        <v>978</v>
      </c>
      <c r="G36" s="54" t="s">
        <v>37</v>
      </c>
      <c r="H36" s="51">
        <f t="shared" si="1"/>
        <v>978</v>
      </c>
      <c r="I36" s="53" t="s">
        <v>37</v>
      </c>
      <c r="J36" s="53" t="s">
        <v>37</v>
      </c>
      <c r="K36" s="56">
        <f>SUM(K37:K40)</f>
        <v>978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978</v>
      </c>
      <c r="D40" s="77" t="s">
        <v>37</v>
      </c>
      <c r="E40" s="77" t="s">
        <v>37</v>
      </c>
      <c r="F40" s="78">
        <v>978</v>
      </c>
      <c r="G40" s="79" t="s">
        <v>37</v>
      </c>
      <c r="H40" s="76">
        <f t="shared" si="1"/>
        <v>978</v>
      </c>
      <c r="I40" s="77" t="s">
        <v>37</v>
      </c>
      <c r="J40" s="77" t="s">
        <v>37</v>
      </c>
      <c r="K40" s="78">
        <v>978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379016</v>
      </c>
      <c r="D50" s="112">
        <f>SUM(D51,D269)</f>
        <v>185348</v>
      </c>
      <c r="E50" s="112">
        <f>SUM(E51,E269)</f>
        <v>192690</v>
      </c>
      <c r="F50" s="112">
        <f>SUM(F51,F269)</f>
        <v>978</v>
      </c>
      <c r="G50" s="113">
        <f>SUM(G51,G269)</f>
        <v>0</v>
      </c>
      <c r="H50" s="111">
        <f t="shared" ref="H50:H107" si="6">SUM(I50:L50)</f>
        <v>362221</v>
      </c>
      <c r="I50" s="112">
        <f>SUM(I51,I269)</f>
        <v>179494</v>
      </c>
      <c r="J50" s="112">
        <f>SUM(J51,J269)</f>
        <v>181749</v>
      </c>
      <c r="K50" s="112">
        <f>SUM(K51,K269)</f>
        <v>978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379016</v>
      </c>
      <c r="D51" s="117">
        <f>SUM(D52,D181)</f>
        <v>185348</v>
      </c>
      <c r="E51" s="117">
        <f>SUM(E52,E181)</f>
        <v>192690</v>
      </c>
      <c r="F51" s="117">
        <f>SUM(F52,F181)</f>
        <v>978</v>
      </c>
      <c r="G51" s="118">
        <f>SUM(G52,G181)</f>
        <v>0</v>
      </c>
      <c r="H51" s="116">
        <f t="shared" si="6"/>
        <v>362221</v>
      </c>
      <c r="I51" s="117">
        <f>SUM(I52,I181)</f>
        <v>179494</v>
      </c>
      <c r="J51" s="117">
        <f>SUM(J52,J181)</f>
        <v>181749</v>
      </c>
      <c r="K51" s="117">
        <f>SUM(K52,K181)</f>
        <v>978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379016</v>
      </c>
      <c r="D52" s="121">
        <f>SUM(D53,D75,D160,D174)</f>
        <v>185348</v>
      </c>
      <c r="E52" s="121">
        <f>SUM(E53,E75,E160,E174)</f>
        <v>192690</v>
      </c>
      <c r="F52" s="121">
        <f>SUM(F53,F75,F160,F174)</f>
        <v>978</v>
      </c>
      <c r="G52" s="122">
        <f>SUM(G53,G75,G160,G174)</f>
        <v>0</v>
      </c>
      <c r="H52" s="120">
        <f t="shared" si="6"/>
        <v>361351</v>
      </c>
      <c r="I52" s="121">
        <f>SUM(I53,I75,I160,I174)</f>
        <v>178874</v>
      </c>
      <c r="J52" s="121">
        <f>SUM(J53,J75,J160,J174)</f>
        <v>181499</v>
      </c>
      <c r="K52" s="121">
        <f>SUM(K53,K75,K160,K174)</f>
        <v>978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353493</v>
      </c>
      <c r="D53" s="125">
        <f>SUM(D54,D67)</f>
        <v>160803</v>
      </c>
      <c r="E53" s="125">
        <f>SUM(E54,E67)</f>
        <v>192690</v>
      </c>
      <c r="F53" s="125">
        <f>SUM(F54,F67)</f>
        <v>0</v>
      </c>
      <c r="G53" s="126">
        <f>SUM(G54,G67)</f>
        <v>0</v>
      </c>
      <c r="H53" s="124">
        <f t="shared" si="6"/>
        <v>335994</v>
      </c>
      <c r="I53" s="125">
        <f>SUM(I54,I67)</f>
        <v>154886</v>
      </c>
      <c r="J53" s="125">
        <f>SUM(J54,J67)</f>
        <v>181108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274270</v>
      </c>
      <c r="D54" s="56">
        <f>SUM(D55,D58,D66)</f>
        <v>120788</v>
      </c>
      <c r="E54" s="56">
        <f>SUM(E55,E58,E66)</f>
        <v>153482</v>
      </c>
      <c r="F54" s="56">
        <f>SUM(F55,F58,F66)</f>
        <v>0</v>
      </c>
      <c r="G54" s="128">
        <f>SUM(G55,G58,G66)</f>
        <v>0</v>
      </c>
      <c r="H54" s="51">
        <f t="shared" si="6"/>
        <v>253236</v>
      </c>
      <c r="I54" s="56">
        <f>SUM(I55,I58,I66)</f>
        <v>108587</v>
      </c>
      <c r="J54" s="56">
        <f>SUM(J55,J58,J66)</f>
        <v>144649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238043</v>
      </c>
      <c r="D55" s="131">
        <f>SUM(D56:D57)</f>
        <v>102031</v>
      </c>
      <c r="E55" s="131">
        <f>SUM(E56:E57)</f>
        <v>136012</v>
      </c>
      <c r="F55" s="131">
        <f>SUM(F56:F57)</f>
        <v>0</v>
      </c>
      <c r="G55" s="132">
        <f>SUM(G56:G57)</f>
        <v>0</v>
      </c>
      <c r="H55" s="103">
        <f t="shared" si="6"/>
        <v>228930</v>
      </c>
      <c r="I55" s="131">
        <f>SUM(I56:I57)</f>
        <v>95761</v>
      </c>
      <c r="J55" s="131">
        <f>SUM(J56:J57)</f>
        <v>133169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238043</v>
      </c>
      <c r="D57" s="66">
        <f>95761+6270</f>
        <v>102031</v>
      </c>
      <c r="E57" s="66">
        <f>132510+3502</f>
        <v>136012</v>
      </c>
      <c r="F57" s="66"/>
      <c r="G57" s="134"/>
      <c r="H57" s="64">
        <f t="shared" si="6"/>
        <v>228930</v>
      </c>
      <c r="I57" s="66">
        <v>95761</v>
      </c>
      <c r="J57" s="66">
        <f>127992+5177</f>
        <v>133169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32087</v>
      </c>
      <c r="D58" s="136">
        <f>SUM(D59:D65)</f>
        <v>14617</v>
      </c>
      <c r="E58" s="136">
        <f>SUM(E59:E65)</f>
        <v>17470</v>
      </c>
      <c r="F58" s="136">
        <f>SUM(F59:F65)</f>
        <v>0</v>
      </c>
      <c r="G58" s="137">
        <f>SUM(G59:G65)</f>
        <v>0</v>
      </c>
      <c r="H58" s="64">
        <f t="shared" si="6"/>
        <v>20929</v>
      </c>
      <c r="I58" s="136">
        <f>SUM(I59:I65)</f>
        <v>9449</v>
      </c>
      <c r="J58" s="136">
        <f>SUM(J59:J65)</f>
        <v>11480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4157</v>
      </c>
      <c r="D59" s="66">
        <v>4157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1025</v>
      </c>
      <c r="D60" s="66">
        <v>1025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x14ac:dyDescent="0.25">
      <c r="A61" s="39">
        <v>1145</v>
      </c>
      <c r="B61" s="63" t="s">
        <v>73</v>
      </c>
      <c r="C61" s="64">
        <f t="shared" si="5"/>
        <v>13137</v>
      </c>
      <c r="D61" s="66"/>
      <c r="E61" s="66">
        <v>13137</v>
      </c>
      <c r="F61" s="66"/>
      <c r="G61" s="134"/>
      <c r="H61" s="64">
        <f t="shared" si="6"/>
        <v>8950</v>
      </c>
      <c r="I61" s="66"/>
      <c r="J61" s="66">
        <f>8950</f>
        <v>8950</v>
      </c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3540</v>
      </c>
      <c r="D63" s="66">
        <v>3540</v>
      </c>
      <c r="E63" s="66"/>
      <c r="F63" s="66"/>
      <c r="G63" s="134"/>
      <c r="H63" s="64">
        <f t="shared" si="6"/>
        <v>2004</v>
      </c>
      <c r="I63" s="66">
        <v>2004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5895</v>
      </c>
      <c r="D64" s="66">
        <v>5895</v>
      </c>
      <c r="E64" s="66"/>
      <c r="F64" s="66"/>
      <c r="G64" s="134"/>
      <c r="H64" s="64">
        <f t="shared" si="6"/>
        <v>2251</v>
      </c>
      <c r="I64" s="66">
        <f>13331-11080</f>
        <v>2251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4333</v>
      </c>
      <c r="D65" s="66"/>
      <c r="E65" s="66">
        <v>4333</v>
      </c>
      <c r="F65" s="66"/>
      <c r="G65" s="134"/>
      <c r="H65" s="64">
        <f t="shared" si="6"/>
        <v>2530</v>
      </c>
      <c r="I65" s="66"/>
      <c r="J65" s="66">
        <f>2530</f>
        <v>2530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4140</v>
      </c>
      <c r="D66" s="138">
        <v>4140</v>
      </c>
      <c r="E66" s="138"/>
      <c r="F66" s="138"/>
      <c r="G66" s="139"/>
      <c r="H66" s="103">
        <f t="shared" si="6"/>
        <v>3377</v>
      </c>
      <c r="I66" s="138">
        <v>3377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79223</v>
      </c>
      <c r="D67" s="56">
        <f>SUM(D68:D69)</f>
        <v>40015</v>
      </c>
      <c r="E67" s="56">
        <f>SUM(E68:E69)</f>
        <v>39208</v>
      </c>
      <c r="F67" s="56">
        <f>SUM(F68:F69)</f>
        <v>0</v>
      </c>
      <c r="G67" s="140">
        <f>SUM(G68:G69)</f>
        <v>0</v>
      </c>
      <c r="H67" s="51">
        <f t="shared" si="6"/>
        <v>82758</v>
      </c>
      <c r="I67" s="56">
        <f>SUM(I68:I69)</f>
        <v>46299</v>
      </c>
      <c r="J67" s="56">
        <f>SUM(J68:J69)</f>
        <v>36459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67795</v>
      </c>
      <c r="D68" s="61">
        <v>30387</v>
      </c>
      <c r="E68" s="61">
        <v>37408</v>
      </c>
      <c r="F68" s="61"/>
      <c r="G68" s="133"/>
      <c r="H68" s="59">
        <f t="shared" si="6"/>
        <v>64098</v>
      </c>
      <c r="I68" s="61">
        <f>31608-2669</f>
        <v>28939</v>
      </c>
      <c r="J68" s="61">
        <f>33912+1247</f>
        <v>35159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11428</v>
      </c>
      <c r="D69" s="136">
        <f>SUM(D70:D74)</f>
        <v>9628</v>
      </c>
      <c r="E69" s="136">
        <f>SUM(E70:E74)</f>
        <v>1800</v>
      </c>
      <c r="F69" s="136">
        <f>SUM(F70:F74)</f>
        <v>0</v>
      </c>
      <c r="G69" s="137">
        <f>SUM(G70:G74)</f>
        <v>0</v>
      </c>
      <c r="H69" s="64">
        <f t="shared" si="6"/>
        <v>18660</v>
      </c>
      <c r="I69" s="136">
        <f>SUM(I70:I74)</f>
        <v>17360</v>
      </c>
      <c r="J69" s="136">
        <f>SUM(J70:J74)</f>
        <v>1300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7749</v>
      </c>
      <c r="D70" s="66">
        <f>5351+238+360</f>
        <v>5949</v>
      </c>
      <c r="E70" s="66">
        <v>1800</v>
      </c>
      <c r="F70" s="66"/>
      <c r="G70" s="134"/>
      <c r="H70" s="64">
        <f t="shared" si="6"/>
        <v>12420</v>
      </c>
      <c r="I70" s="66">
        <f>10882+238</f>
        <v>11120</v>
      </c>
      <c r="J70" s="66">
        <f>1300</f>
        <v>1300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3179</v>
      </c>
      <c r="D73" s="66">
        <v>3179</v>
      </c>
      <c r="E73" s="66"/>
      <c r="F73" s="66"/>
      <c r="G73" s="134"/>
      <c r="H73" s="64">
        <f t="shared" si="6"/>
        <v>5740</v>
      </c>
      <c r="I73" s="66">
        <v>5740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25523</v>
      </c>
      <c r="D75" s="125">
        <f>SUM(D76,D83,D120,D151,D152)</f>
        <v>24545</v>
      </c>
      <c r="E75" s="125">
        <f t="shared" ref="E75:G75" si="7">SUM(E76,E83,E120,E151,E152)</f>
        <v>0</v>
      </c>
      <c r="F75" s="125">
        <f t="shared" si="7"/>
        <v>978</v>
      </c>
      <c r="G75" s="126">
        <f t="shared" si="7"/>
        <v>0</v>
      </c>
      <c r="H75" s="124">
        <f t="shared" si="6"/>
        <v>25357</v>
      </c>
      <c r="I75" s="125">
        <f t="shared" ref="I75:L75" si="8">SUM(I76,I83,I120,I151,I152)</f>
        <v>23988</v>
      </c>
      <c r="J75" s="125">
        <f t="shared" si="8"/>
        <v>391</v>
      </c>
      <c r="K75" s="125">
        <f t="shared" si="8"/>
        <v>978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18359</v>
      </c>
      <c r="D83" s="56">
        <f>SUM(D84,D85,D91,D99,D107,D108,D114,D119)</f>
        <v>18359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17788</v>
      </c>
      <c r="I83" s="56">
        <f>SUM(I84,I85,I91,I99,I107,I108,I114,I119)</f>
        <v>17788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483</v>
      </c>
      <c r="D84" s="138">
        <v>483</v>
      </c>
      <c r="E84" s="138"/>
      <c r="F84" s="138"/>
      <c r="G84" s="138"/>
      <c r="H84" s="103">
        <f>SUM(I84:L84)</f>
        <v>483</v>
      </c>
      <c r="I84" s="138">
        <f>412+51+20</f>
        <v>483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13626</v>
      </c>
      <c r="D85" s="136">
        <f>SUM(D86:D90)</f>
        <v>13626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13404</v>
      </c>
      <c r="I85" s="136">
        <f>SUM(I86:I90)</f>
        <v>13404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7527</v>
      </c>
      <c r="D86" s="66">
        <v>7527</v>
      </c>
      <c r="E86" s="66"/>
      <c r="F86" s="66"/>
      <c r="G86" s="134"/>
      <c r="H86" s="64">
        <f t="shared" si="6"/>
        <v>7228</v>
      </c>
      <c r="I86" s="66">
        <v>7228</v>
      </c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1597</v>
      </c>
      <c r="D87" s="66">
        <v>1597</v>
      </c>
      <c r="E87" s="66"/>
      <c r="F87" s="66"/>
      <c r="G87" s="134"/>
      <c r="H87" s="64">
        <f t="shared" si="6"/>
        <v>1754</v>
      </c>
      <c r="I87" s="66">
        <v>1754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4012</v>
      </c>
      <c r="D88" s="66">
        <v>4012</v>
      </c>
      <c r="E88" s="66"/>
      <c r="F88" s="66"/>
      <c r="G88" s="134"/>
      <c r="H88" s="64">
        <f t="shared" si="6"/>
        <v>3931</v>
      </c>
      <c r="I88" s="66">
        <v>3931</v>
      </c>
      <c r="J88" s="66"/>
      <c r="K88" s="66"/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490</v>
      </c>
      <c r="D89" s="66">
        <v>490</v>
      </c>
      <c r="E89" s="66"/>
      <c r="F89" s="66"/>
      <c r="G89" s="134"/>
      <c r="H89" s="64">
        <f t="shared" si="6"/>
        <v>491</v>
      </c>
      <c r="I89" s="66">
        <v>491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963</v>
      </c>
      <c r="D91" s="136">
        <f>SUM(D92:D98)</f>
        <v>963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913</v>
      </c>
      <c r="I91" s="136">
        <f>SUM(I92:I98)</f>
        <v>913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963</v>
      </c>
      <c r="D98" s="136">
        <f>903+60</f>
        <v>963</v>
      </c>
      <c r="E98" s="66"/>
      <c r="F98" s="66"/>
      <c r="G98" s="134"/>
      <c r="H98" s="64">
        <f t="shared" si="6"/>
        <v>913</v>
      </c>
      <c r="I98" s="66">
        <f>853+60</f>
        <v>913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2857</v>
      </c>
      <c r="D99" s="136">
        <f>SUM(D100:D106)</f>
        <v>2857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2526</v>
      </c>
      <c r="I99" s="136">
        <f>SUM(I100:I106)</f>
        <v>2526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465</v>
      </c>
      <c r="D102" s="66">
        <v>465</v>
      </c>
      <c r="E102" s="66"/>
      <c r="F102" s="66"/>
      <c r="G102" s="134"/>
      <c r="H102" s="64">
        <f t="shared" si="6"/>
        <v>465</v>
      </c>
      <c r="I102" s="66">
        <v>465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1545</v>
      </c>
      <c r="D103" s="66">
        <v>1545</v>
      </c>
      <c r="E103" s="66"/>
      <c r="F103" s="66"/>
      <c r="G103" s="134"/>
      <c r="H103" s="64">
        <f t="shared" si="6"/>
        <v>1214</v>
      </c>
      <c r="I103" s="66">
        <v>1214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847</v>
      </c>
      <c r="D106" s="66">
        <v>847</v>
      </c>
      <c r="E106" s="66"/>
      <c r="F106" s="66"/>
      <c r="G106" s="134"/>
      <c r="H106" s="64">
        <f t="shared" si="6"/>
        <v>847</v>
      </c>
      <c r="I106" s="66">
        <v>847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404</v>
      </c>
      <c r="D107" s="136">
        <v>404</v>
      </c>
      <c r="E107" s="136"/>
      <c r="F107" s="136"/>
      <c r="G107" s="145"/>
      <c r="H107" s="64">
        <f t="shared" si="6"/>
        <v>436</v>
      </c>
      <c r="I107" s="136">
        <v>436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</v>
      </c>
      <c r="D108" s="136">
        <f>SUM(D109:D113)</f>
        <v>26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7164</v>
      </c>
      <c r="D120" s="149">
        <f>SUM(D121,D126,D130,D131,D134,D138,D146,D147,D150)</f>
        <v>6186</v>
      </c>
      <c r="E120" s="149">
        <f>SUM(E121,E126,E130,E131,E134,E138,E146,E147,E150)</f>
        <v>0</v>
      </c>
      <c r="F120" s="149">
        <f>SUM(F121,F126,F130,F131,F134,F138,F146,F147,F150)</f>
        <v>978</v>
      </c>
      <c r="G120" s="150">
        <f>SUM(G121,G126,G130,G131,G134,G138,G146,G147,G150)</f>
        <v>0</v>
      </c>
      <c r="H120" s="76">
        <f t="shared" si="9"/>
        <v>7569</v>
      </c>
      <c r="I120" s="149">
        <f>SUM(I121,I126,I130,I131,I134,I138,I146,I147,I150)</f>
        <v>6200</v>
      </c>
      <c r="J120" s="149">
        <f>SUM(J121,J126,J130,J131,J134,J138,J146,J147,J150)</f>
        <v>391</v>
      </c>
      <c r="K120" s="149">
        <f>SUM(K121,K126,K130,K131,K134,K138,K146,K147,K150)</f>
        <v>978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2300</v>
      </c>
      <c r="D121" s="142">
        <f>SUM(D122:D125)</f>
        <v>2300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1567</v>
      </c>
      <c r="I121" s="142">
        <f t="shared" si="11"/>
        <v>1567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512</v>
      </c>
      <c r="D122" s="66">
        <v>512</v>
      </c>
      <c r="E122" s="66"/>
      <c r="F122" s="66"/>
      <c r="G122" s="134"/>
      <c r="H122" s="64">
        <f t="shared" si="9"/>
        <v>512</v>
      </c>
      <c r="I122" s="66">
        <v>512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1788</v>
      </c>
      <c r="D123" s="66">
        <v>1788</v>
      </c>
      <c r="E123" s="66"/>
      <c r="F123" s="66"/>
      <c r="G123" s="134"/>
      <c r="H123" s="64">
        <f t="shared" si="9"/>
        <v>1055</v>
      </c>
      <c r="I123" s="66">
        <v>1055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61</v>
      </c>
      <c r="D126" s="136">
        <f>SUM(D127:D129)</f>
        <v>61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36</v>
      </c>
      <c r="I126" s="136">
        <f>SUM(I127:I129)</f>
        <v>36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61</v>
      </c>
      <c r="D128" s="66">
        <v>61</v>
      </c>
      <c r="E128" s="66"/>
      <c r="F128" s="66"/>
      <c r="G128" s="134"/>
      <c r="H128" s="64">
        <f t="shared" si="9"/>
        <v>36</v>
      </c>
      <c r="I128" s="66">
        <v>36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35</v>
      </c>
      <c r="D131" s="136">
        <f>SUM(D132:D133)</f>
        <v>35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35</v>
      </c>
      <c r="I131" s="136">
        <f>SUM(I132:I133)</f>
        <v>35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35</v>
      </c>
      <c r="D132" s="66">
        <v>35</v>
      </c>
      <c r="E132" s="66"/>
      <c r="F132" s="66"/>
      <c r="G132" s="134"/>
      <c r="H132" s="64">
        <f t="shared" si="9"/>
        <v>35</v>
      </c>
      <c r="I132" s="66">
        <v>35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5" customHeight="1" x14ac:dyDescent="0.25">
      <c r="A134" s="130">
        <v>2350</v>
      </c>
      <c r="B134" s="99" t="s">
        <v>144</v>
      </c>
      <c r="C134" s="103">
        <f t="shared" si="10"/>
        <v>2323</v>
      </c>
      <c r="D134" s="131">
        <f>SUM(D135:D137)</f>
        <v>2323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2323</v>
      </c>
      <c r="I134" s="131">
        <f>SUM(I135:I137)</f>
        <v>2323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132</v>
      </c>
      <c r="D135" s="61">
        <v>132</v>
      </c>
      <c r="E135" s="61"/>
      <c r="F135" s="61"/>
      <c r="G135" s="133"/>
      <c r="H135" s="59">
        <f t="shared" si="9"/>
        <v>132</v>
      </c>
      <c r="I135" s="61">
        <v>132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2191</v>
      </c>
      <c r="D136" s="66">
        <f>2141+50</f>
        <v>2191</v>
      </c>
      <c r="E136" s="66"/>
      <c r="F136" s="66"/>
      <c r="G136" s="134"/>
      <c r="H136" s="64">
        <f t="shared" si="9"/>
        <v>2191</v>
      </c>
      <c r="I136" s="66">
        <f>2141+50</f>
        <v>2191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1633</v>
      </c>
      <c r="D138" s="136">
        <f>SUM(D139:D145)</f>
        <v>655</v>
      </c>
      <c r="E138" s="136">
        <f>SUM(E139:E145)</f>
        <v>0</v>
      </c>
      <c r="F138" s="136">
        <f>SUM(F139:F145)</f>
        <v>978</v>
      </c>
      <c r="G138" s="137">
        <f>SUM(G139:G145)</f>
        <v>0</v>
      </c>
      <c r="H138" s="64">
        <f t="shared" si="9"/>
        <v>2033</v>
      </c>
      <c r="I138" s="136">
        <f>SUM(I139:I145)</f>
        <v>1055</v>
      </c>
      <c r="J138" s="136">
        <f>SUM(J139:J145)</f>
        <v>0</v>
      </c>
      <c r="K138" s="136">
        <f>SUM(K139:K145)</f>
        <v>978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496</v>
      </c>
      <c r="D139" s="66">
        <v>496</v>
      </c>
      <c r="E139" s="66"/>
      <c r="F139" s="66"/>
      <c r="G139" s="134"/>
      <c r="H139" s="64">
        <f t="shared" si="9"/>
        <v>896</v>
      </c>
      <c r="I139" s="66">
        <v>896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159</v>
      </c>
      <c r="D140" s="66">
        <v>159</v>
      </c>
      <c r="E140" s="66"/>
      <c r="F140" s="66"/>
      <c r="G140" s="134"/>
      <c r="H140" s="64">
        <f t="shared" si="9"/>
        <v>159</v>
      </c>
      <c r="I140" s="66">
        <v>159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978</v>
      </c>
      <c r="D141" s="66"/>
      <c r="E141" s="66"/>
      <c r="F141" s="66">
        <v>978</v>
      </c>
      <c r="G141" s="134"/>
      <c r="H141" s="64">
        <f t="shared" si="9"/>
        <v>978</v>
      </c>
      <c r="I141" s="66"/>
      <c r="J141" s="66"/>
      <c r="K141" s="66">
        <v>978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812</v>
      </c>
      <c r="D146" s="138">
        <v>812</v>
      </c>
      <c r="E146" s="138"/>
      <c r="F146" s="138"/>
      <c r="G146" s="139"/>
      <c r="H146" s="103">
        <f t="shared" si="9"/>
        <v>1575</v>
      </c>
      <c r="I146" s="138">
        <v>1184</v>
      </c>
      <c r="J146" s="138">
        <v>391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870</v>
      </c>
      <c r="I181" s="121">
        <f t="shared" ref="I181:L181" si="27">SUM(I182,I211,I252,I265)</f>
        <v>620</v>
      </c>
      <c r="J181" s="121">
        <f t="shared" si="27"/>
        <v>250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870</v>
      </c>
      <c r="I182" s="125">
        <f>I183+I187</f>
        <v>620</v>
      </c>
      <c r="J182" s="125">
        <f>J183+J187</f>
        <v>250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870</v>
      </c>
      <c r="I187" s="56">
        <f>I188+I198+I199+I206+I207+I208+I210</f>
        <v>620</v>
      </c>
      <c r="J187" s="56">
        <f>J188+J198+J199+J206+J207+J208+J210</f>
        <v>250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870</v>
      </c>
      <c r="I199" s="136">
        <f>SUM(I200:I205)</f>
        <v>620</v>
      </c>
      <c r="J199" s="136">
        <f>SUM(J200:J205)</f>
        <v>250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250</v>
      </c>
      <c r="I201" s="66"/>
      <c r="J201" s="66">
        <v>250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620</v>
      </c>
      <c r="I204" s="66">
        <v>620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379016</v>
      </c>
      <c r="D272" s="206">
        <f>SUM(D269,D252,D211,D182,D174,D160,D75,D53,)</f>
        <v>185348</v>
      </c>
      <c r="E272" s="206">
        <f t="shared" ref="E272:L272" si="59">SUM(E269,E252,E211,E182,E174,E160,E75,E53)</f>
        <v>192690</v>
      </c>
      <c r="F272" s="206">
        <f t="shared" si="59"/>
        <v>978</v>
      </c>
      <c r="G272" s="207">
        <f t="shared" si="59"/>
        <v>0</v>
      </c>
      <c r="H272" s="208">
        <f t="shared" si="59"/>
        <v>362221</v>
      </c>
      <c r="I272" s="206">
        <f t="shared" si="59"/>
        <v>179494</v>
      </c>
      <c r="J272" s="206">
        <f t="shared" si="59"/>
        <v>181749</v>
      </c>
      <c r="K272" s="206">
        <f t="shared" si="59"/>
        <v>978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oMruFad4rcanfc+IyJElwDNr4YTTaNmDCVW0/YWgfb1mvFlztWr+QaI/Vz5Usoo/HhghmK8hjBjSYX7H9gDXbg==" saltValue="LcBJnTT86VCft5A7tgfzfA==" spinCount="100000" sheet="1" objects="1" scenarios="1"/>
  <autoFilter ref="A18:L284">
    <filterColumn colId="7">
      <filters>
        <filter val="1 025"/>
        <filter val="1 055"/>
        <filter val="1 214"/>
        <filter val="1 567"/>
        <filter val="1 575"/>
        <filter val="1 754"/>
        <filter val="12 420"/>
        <filter val="13 404"/>
        <filter val="132"/>
        <filter val="159"/>
        <filter val="17 788"/>
        <filter val="18 660"/>
        <filter val="2 004"/>
        <filter val="2 033"/>
        <filter val="2 191"/>
        <filter val="2 251"/>
        <filter val="2 323"/>
        <filter val="2 526"/>
        <filter val="2 530"/>
        <filter val="20 929"/>
        <filter val="228 930"/>
        <filter val="25 357"/>
        <filter val="250"/>
        <filter val="253 236"/>
        <filter val="26"/>
        <filter val="3 377"/>
        <filter val="3 931"/>
        <filter val="335 994"/>
        <filter val="35"/>
        <filter val="36"/>
        <filter val="361 243"/>
        <filter val="361 351"/>
        <filter val="362 221"/>
        <filter val="4 169"/>
        <filter val="436"/>
        <filter val="465"/>
        <filter val="483"/>
        <filter val="491"/>
        <filter val="5 740"/>
        <filter val="500"/>
        <filter val="512"/>
        <filter val="620"/>
        <filter val="64 098"/>
        <filter val="7 228"/>
        <filter val="7 569"/>
        <filter val="8 950"/>
        <filter val="82 758"/>
        <filter val="847"/>
        <filter val="870"/>
        <filter val="896"/>
        <filter val="913"/>
        <filter val="97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11" sqref="O11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634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532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533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534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535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536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537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22757</v>
      </c>
      <c r="D20" s="26">
        <f>SUM(D21,D24,D25,D41,D43)</f>
        <v>22757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20080</v>
      </c>
      <c r="I20" s="26">
        <f>SUM(I21,I24,I25,I41,I43)</f>
        <v>20080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22757</v>
      </c>
      <c r="D24" s="46">
        <v>22757</v>
      </c>
      <c r="E24" s="46"/>
      <c r="F24" s="47" t="s">
        <v>37</v>
      </c>
      <c r="G24" s="48" t="s">
        <v>37</v>
      </c>
      <c r="H24" s="45">
        <f t="shared" si="1"/>
        <v>20080</v>
      </c>
      <c r="I24" s="46">
        <f>I51</f>
        <v>20080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22757</v>
      </c>
      <c r="D50" s="112">
        <f>SUM(D51,D269)</f>
        <v>22757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20080</v>
      </c>
      <c r="I50" s="112">
        <f>SUM(I51,I269)</f>
        <v>20080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22757</v>
      </c>
      <c r="D51" s="117">
        <f>SUM(D52,D181)</f>
        <v>22757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20080</v>
      </c>
      <c r="I51" s="117">
        <f>SUM(I52,I181)</f>
        <v>20080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22757</v>
      </c>
      <c r="D52" s="121">
        <f>SUM(D53,D75,D160,D174)</f>
        <v>22757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20080</v>
      </c>
      <c r="I52" s="121">
        <f>SUM(I53,I75,I160,I174)</f>
        <v>20080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22757</v>
      </c>
      <c r="D75" s="125">
        <f>SUM(D76,D83,D120,D151,D152)</f>
        <v>22757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20080</v>
      </c>
      <c r="I75" s="125">
        <f t="shared" ref="I75:L75" si="8">SUM(I76,I83,I120,I151,I152)</f>
        <v>20080</v>
      </c>
      <c r="J75" s="125">
        <f t="shared" si="8"/>
        <v>0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22757</v>
      </c>
      <c r="D120" s="149">
        <f>SUM(D121,D126,D130,D131,D134,D138,D146,D147,D150)</f>
        <v>22757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20080</v>
      </c>
      <c r="I120" s="149">
        <f>SUM(I121,I126,I130,I131,I134,I138,I146,I147,I150)</f>
        <v>20080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customHeight="1" x14ac:dyDescent="0.25">
      <c r="A138" s="135">
        <v>2360</v>
      </c>
      <c r="B138" s="63" t="s">
        <v>148</v>
      </c>
      <c r="C138" s="64">
        <f t="shared" si="10"/>
        <v>22757</v>
      </c>
      <c r="D138" s="136">
        <f>SUM(D139:D145)</f>
        <v>22757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20080</v>
      </c>
      <c r="I138" s="136">
        <f>SUM(I139:I145)</f>
        <v>20080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22757</v>
      </c>
      <c r="D141" s="66">
        <v>22757</v>
      </c>
      <c r="E141" s="66"/>
      <c r="F141" s="66"/>
      <c r="G141" s="134"/>
      <c r="H141" s="64">
        <f t="shared" si="9"/>
        <v>20080</v>
      </c>
      <c r="I141" s="66">
        <v>20080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22757</v>
      </c>
      <c r="D272" s="206">
        <f>SUM(D269,D252,D211,D182,D174,D160,D75,D53,)</f>
        <v>22757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20080</v>
      </c>
      <c r="I272" s="206">
        <f t="shared" si="56"/>
        <v>20080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bYjzVQLV3RkpYd3yCQ/cR4tC9GS9qlcU7MlEtqAANtDjCEbXwK1bK+i6LK/n1OPoMl+tPsy4WhvGXn9ADE+SgA==" saltValue="YcQXlCUWw/SupoldU4atVw==" spinCount="100000" sheet="1" objects="1" scenarios="1"/>
  <autoFilter ref="A18:L284">
    <filterColumn colId="7">
      <filters>
        <filter val="20 08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O3" sqref="O3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538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539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462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463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.7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540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541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542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704475</v>
      </c>
      <c r="D20" s="26">
        <f>SUM(D21,D24,D25,D41,D43)</f>
        <v>626657</v>
      </c>
      <c r="E20" s="26">
        <f>SUM(E21,E24,E43)</f>
        <v>72890</v>
      </c>
      <c r="F20" s="26">
        <f>SUM(F21,F26,F43)</f>
        <v>4928</v>
      </c>
      <c r="G20" s="27">
        <f>SUM(G21,G45)</f>
        <v>0</v>
      </c>
      <c r="H20" s="25">
        <f>SUM(I20:L20)</f>
        <v>651899</v>
      </c>
      <c r="I20" s="26">
        <f>SUM(I21,I24,I25,I41,I43)</f>
        <v>576215</v>
      </c>
      <c r="J20" s="26">
        <f>SUM(J21,J24,J43)</f>
        <v>70756</v>
      </c>
      <c r="K20" s="26">
        <f>SUM(K21,K26,K43)</f>
        <v>4928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699547</v>
      </c>
      <c r="D24" s="46">
        <f>555419+71206+32</f>
        <v>626657</v>
      </c>
      <c r="E24" s="46">
        <v>72890</v>
      </c>
      <c r="F24" s="47" t="s">
        <v>37</v>
      </c>
      <c r="G24" s="48" t="s">
        <v>37</v>
      </c>
      <c r="H24" s="45">
        <f t="shared" si="1"/>
        <v>646971</v>
      </c>
      <c r="I24" s="46">
        <f>I51</f>
        <v>576215</v>
      </c>
      <c r="J24" s="46">
        <f>J51</f>
        <v>70756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4928</v>
      </c>
      <c r="D26" s="53" t="s">
        <v>37</v>
      </c>
      <c r="E26" s="53" t="s">
        <v>37</v>
      </c>
      <c r="F26" s="56">
        <f>SUM(F27,F31,F33,F36)</f>
        <v>4928</v>
      </c>
      <c r="G26" s="54" t="s">
        <v>37</v>
      </c>
      <c r="H26" s="51">
        <f>SUM(I26:L26)</f>
        <v>4928</v>
      </c>
      <c r="I26" s="53" t="s">
        <v>37</v>
      </c>
      <c r="J26" s="53" t="s">
        <v>37</v>
      </c>
      <c r="K26" s="56">
        <f>SUM(K27,K31,K33,K36)</f>
        <v>4928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339</v>
      </c>
      <c r="D33" s="53" t="s">
        <v>37</v>
      </c>
      <c r="E33" s="53" t="s">
        <v>37</v>
      </c>
      <c r="F33" s="56">
        <f>SUM(F34:F35)</f>
        <v>339</v>
      </c>
      <c r="G33" s="54" t="s">
        <v>37</v>
      </c>
      <c r="H33" s="51">
        <f t="shared" si="1"/>
        <v>339</v>
      </c>
      <c r="I33" s="53" t="s">
        <v>37</v>
      </c>
      <c r="J33" s="53" t="s">
        <v>37</v>
      </c>
      <c r="K33" s="56">
        <f>SUM(K34:K35)</f>
        <v>339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339</v>
      </c>
      <c r="D34" s="60" t="s">
        <v>37</v>
      </c>
      <c r="E34" s="60" t="s">
        <v>37</v>
      </c>
      <c r="F34" s="61">
        <v>339</v>
      </c>
      <c r="G34" s="62" t="s">
        <v>37</v>
      </c>
      <c r="H34" s="59">
        <f t="shared" si="1"/>
        <v>339</v>
      </c>
      <c r="I34" s="60" t="s">
        <v>37</v>
      </c>
      <c r="J34" s="60" t="s">
        <v>37</v>
      </c>
      <c r="K34" s="61">
        <v>339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4589</v>
      </c>
      <c r="D36" s="53" t="s">
        <v>37</v>
      </c>
      <c r="E36" s="53" t="s">
        <v>37</v>
      </c>
      <c r="F36" s="56">
        <f>SUM(F37:F40)</f>
        <v>4589</v>
      </c>
      <c r="G36" s="54" t="s">
        <v>37</v>
      </c>
      <c r="H36" s="51">
        <f t="shared" si="1"/>
        <v>4589</v>
      </c>
      <c r="I36" s="53" t="s">
        <v>37</v>
      </c>
      <c r="J36" s="53" t="s">
        <v>37</v>
      </c>
      <c r="K36" s="56">
        <f>SUM(K37:K40)</f>
        <v>4589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4589</v>
      </c>
      <c r="D40" s="77" t="s">
        <v>37</v>
      </c>
      <c r="E40" s="77" t="s">
        <v>37</v>
      </c>
      <c r="F40" s="78">
        <v>4589</v>
      </c>
      <c r="G40" s="79" t="s">
        <v>37</v>
      </c>
      <c r="H40" s="76">
        <f t="shared" si="1"/>
        <v>4589</v>
      </c>
      <c r="I40" s="77" t="s">
        <v>37</v>
      </c>
      <c r="J40" s="77" t="s">
        <v>37</v>
      </c>
      <c r="K40" s="78">
        <v>4589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704475</v>
      </c>
      <c r="D50" s="112">
        <f>SUM(D51,D269)</f>
        <v>626657</v>
      </c>
      <c r="E50" s="112">
        <f>SUM(E51,E269)</f>
        <v>72890</v>
      </c>
      <c r="F50" s="112">
        <f>SUM(F51,F269)</f>
        <v>4928</v>
      </c>
      <c r="G50" s="113">
        <f>SUM(G51,G269)</f>
        <v>0</v>
      </c>
      <c r="H50" s="111">
        <f t="shared" ref="H50:H107" si="6">SUM(I50:L50)</f>
        <v>651899</v>
      </c>
      <c r="I50" s="112">
        <f>SUM(I51,I269)</f>
        <v>576215</v>
      </c>
      <c r="J50" s="112">
        <f>SUM(J51,J269)</f>
        <v>70756</v>
      </c>
      <c r="K50" s="112">
        <f>SUM(K51,K269)</f>
        <v>4928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704475</v>
      </c>
      <c r="D51" s="117">
        <f>SUM(D52,D181)</f>
        <v>626657</v>
      </c>
      <c r="E51" s="117">
        <f>SUM(E52,E181)</f>
        <v>72890</v>
      </c>
      <c r="F51" s="117">
        <f>SUM(F52,F181)</f>
        <v>4928</v>
      </c>
      <c r="G51" s="118">
        <f>SUM(G52,G181)</f>
        <v>0</v>
      </c>
      <c r="H51" s="116">
        <f t="shared" si="6"/>
        <v>651899</v>
      </c>
      <c r="I51" s="117">
        <f>SUM(I52,I181)</f>
        <v>576215</v>
      </c>
      <c r="J51" s="117">
        <f>SUM(J52,J181)</f>
        <v>70756</v>
      </c>
      <c r="K51" s="117">
        <f>SUM(K52,K181)</f>
        <v>4928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703296</v>
      </c>
      <c r="D52" s="121">
        <f>SUM(D53,D75,D160,D174)</f>
        <v>625478</v>
      </c>
      <c r="E52" s="121">
        <f>SUM(E53,E75,E160,E174)</f>
        <v>72890</v>
      </c>
      <c r="F52" s="121">
        <f>SUM(F53,F75,F160,F174)</f>
        <v>4928</v>
      </c>
      <c r="G52" s="122">
        <f>SUM(G53,G75,G160,G174)</f>
        <v>0</v>
      </c>
      <c r="H52" s="120">
        <f t="shared" si="6"/>
        <v>649350</v>
      </c>
      <c r="I52" s="121">
        <f>SUM(I53,I75,I160,I174)</f>
        <v>574416</v>
      </c>
      <c r="J52" s="121">
        <f>SUM(J53,J75,J160,J174)</f>
        <v>70006</v>
      </c>
      <c r="K52" s="121">
        <f>SUM(K53,K75,K160,K174)</f>
        <v>4928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628309</v>
      </c>
      <c r="D53" s="125">
        <f>SUM(D54,D67)</f>
        <v>555419</v>
      </c>
      <c r="E53" s="125">
        <f>SUM(E54,E67)</f>
        <v>72890</v>
      </c>
      <c r="F53" s="125">
        <f>SUM(F54,F67)</f>
        <v>0</v>
      </c>
      <c r="G53" s="126">
        <f>SUM(G54,G67)</f>
        <v>0</v>
      </c>
      <c r="H53" s="124">
        <f t="shared" si="6"/>
        <v>574288</v>
      </c>
      <c r="I53" s="125">
        <f>SUM(I54,I67)</f>
        <v>505108</v>
      </c>
      <c r="J53" s="125">
        <f>SUM(J54,J67)</f>
        <v>69180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471722</v>
      </c>
      <c r="D54" s="56">
        <f>SUM(D55,D58,D66)</f>
        <v>413583</v>
      </c>
      <c r="E54" s="56">
        <f>SUM(E55,E58,E66)</f>
        <v>58139</v>
      </c>
      <c r="F54" s="56">
        <f>SUM(F55,F58,F66)</f>
        <v>0</v>
      </c>
      <c r="G54" s="128">
        <f>SUM(G55,G58,G66)</f>
        <v>0</v>
      </c>
      <c r="H54" s="51">
        <f t="shared" si="6"/>
        <v>428658</v>
      </c>
      <c r="I54" s="56">
        <f>SUM(I55,I58,I66)</f>
        <v>373406</v>
      </c>
      <c r="J54" s="56">
        <f>SUM(J55,J58,J66)</f>
        <v>55252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426270</v>
      </c>
      <c r="D55" s="131">
        <f>SUM(D56:D57)</f>
        <v>370075</v>
      </c>
      <c r="E55" s="131">
        <f>SUM(E56:E57)</f>
        <v>56195</v>
      </c>
      <c r="F55" s="131">
        <f>SUM(F56:F57)</f>
        <v>0</v>
      </c>
      <c r="G55" s="132">
        <f>SUM(G56:G57)</f>
        <v>0</v>
      </c>
      <c r="H55" s="103">
        <f t="shared" si="6"/>
        <v>412281</v>
      </c>
      <c r="I55" s="131">
        <f>SUM(I56:I57)</f>
        <v>358649</v>
      </c>
      <c r="J55" s="131">
        <f>SUM(J56:J57)</f>
        <v>53632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426270</v>
      </c>
      <c r="D57" s="66">
        <f>358981+11094</f>
        <v>370075</v>
      </c>
      <c r="E57" s="66">
        <f>55899+296</f>
        <v>56195</v>
      </c>
      <c r="F57" s="66"/>
      <c r="G57" s="134"/>
      <c r="H57" s="64">
        <f t="shared" si="6"/>
        <v>412281</v>
      </c>
      <c r="I57" s="66">
        <v>358649</v>
      </c>
      <c r="J57" s="66">
        <v>53632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43159</v>
      </c>
      <c r="D58" s="136">
        <f>SUM(D59:D65)</f>
        <v>41215</v>
      </c>
      <c r="E58" s="136">
        <f>SUM(E59:E65)</f>
        <v>1944</v>
      </c>
      <c r="F58" s="136">
        <f>SUM(F59:F65)</f>
        <v>0</v>
      </c>
      <c r="G58" s="137">
        <f>SUM(G59:G65)</f>
        <v>0</v>
      </c>
      <c r="H58" s="64">
        <f t="shared" si="6"/>
        <v>14084</v>
      </c>
      <c r="I58" s="136">
        <f>SUM(I59:I65)</f>
        <v>12464</v>
      </c>
      <c r="J58" s="136">
        <f>SUM(J59:J65)</f>
        <v>1620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4169</v>
      </c>
      <c r="D59" s="66">
        <v>4169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1025</v>
      </c>
      <c r="D60" s="66">
        <v>1025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8445</v>
      </c>
      <c r="D63" s="66">
        <v>7041</v>
      </c>
      <c r="E63" s="66">
        <v>1404</v>
      </c>
      <c r="F63" s="66"/>
      <c r="G63" s="134"/>
      <c r="H63" s="64">
        <f t="shared" si="6"/>
        <v>5116</v>
      </c>
      <c r="I63" s="66">
        <v>3946</v>
      </c>
      <c r="J63" s="66">
        <v>1170</v>
      </c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28980</v>
      </c>
      <c r="D64" s="66">
        <f>25616+3364</f>
        <v>28980</v>
      </c>
      <c r="E64" s="66"/>
      <c r="F64" s="66"/>
      <c r="G64" s="134"/>
      <c r="H64" s="64">
        <f t="shared" si="6"/>
        <v>3324</v>
      </c>
      <c r="I64" s="66">
        <f>23842-20518</f>
        <v>3324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540</v>
      </c>
      <c r="D65" s="66"/>
      <c r="E65" s="66">
        <v>540</v>
      </c>
      <c r="F65" s="66"/>
      <c r="G65" s="134"/>
      <c r="H65" s="64">
        <f t="shared" si="6"/>
        <v>450</v>
      </c>
      <c r="I65" s="66"/>
      <c r="J65" s="66">
        <v>450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2293</v>
      </c>
      <c r="D66" s="138">
        <v>2293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156587</v>
      </c>
      <c r="D67" s="56">
        <f>SUM(D68:D69)</f>
        <v>141836</v>
      </c>
      <c r="E67" s="56">
        <f>SUM(E68:E69)</f>
        <v>14751</v>
      </c>
      <c r="F67" s="56">
        <f>SUM(F68:F69)</f>
        <v>0</v>
      </c>
      <c r="G67" s="140">
        <f>SUM(G68:G69)</f>
        <v>0</v>
      </c>
      <c r="H67" s="51">
        <f t="shared" si="6"/>
        <v>145630</v>
      </c>
      <c r="I67" s="56">
        <f>SUM(I68:I69)</f>
        <v>131702</v>
      </c>
      <c r="J67" s="56">
        <f>SUM(J68:J69)</f>
        <v>13928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119352</v>
      </c>
      <c r="D68" s="61">
        <v>105201</v>
      </c>
      <c r="E68" s="61">
        <v>14151</v>
      </c>
      <c r="F68" s="61"/>
      <c r="G68" s="133"/>
      <c r="H68" s="59">
        <f t="shared" si="6"/>
        <v>108861</v>
      </c>
      <c r="I68" s="61">
        <f>100376-4943</f>
        <v>95433</v>
      </c>
      <c r="J68" s="61">
        <v>13428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37235</v>
      </c>
      <c r="D69" s="136">
        <f>SUM(D70:D74)</f>
        <v>36635</v>
      </c>
      <c r="E69" s="136">
        <f>SUM(E70:E74)</f>
        <v>600</v>
      </c>
      <c r="F69" s="136">
        <f>SUM(F70:F74)</f>
        <v>0</v>
      </c>
      <c r="G69" s="137">
        <f>SUM(G70:G74)</f>
        <v>0</v>
      </c>
      <c r="H69" s="64">
        <f t="shared" si="6"/>
        <v>36769</v>
      </c>
      <c r="I69" s="136">
        <f>SUM(I70:I74)</f>
        <v>36269</v>
      </c>
      <c r="J69" s="136">
        <f>SUM(J70:J74)</f>
        <v>500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23715</v>
      </c>
      <c r="D70" s="66">
        <f>20512+2243+360</f>
        <v>23115</v>
      </c>
      <c r="E70" s="66">
        <v>600</v>
      </c>
      <c r="F70" s="66"/>
      <c r="G70" s="134"/>
      <c r="H70" s="64">
        <f t="shared" si="6"/>
        <v>23249</v>
      </c>
      <c r="I70" s="66">
        <v>22749</v>
      </c>
      <c r="J70" s="66">
        <v>500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13020</v>
      </c>
      <c r="D73" s="66">
        <v>13020</v>
      </c>
      <c r="E73" s="66"/>
      <c r="F73" s="66"/>
      <c r="G73" s="134"/>
      <c r="H73" s="64">
        <f t="shared" si="6"/>
        <v>13020</v>
      </c>
      <c r="I73" s="66">
        <v>13020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74987</v>
      </c>
      <c r="D75" s="125">
        <f>SUM(D76,D83,D120,D151,D152)</f>
        <v>70059</v>
      </c>
      <c r="E75" s="125">
        <f t="shared" ref="E75:G75" si="7">SUM(E76,E83,E120,E151,E152)</f>
        <v>0</v>
      </c>
      <c r="F75" s="125">
        <f t="shared" si="7"/>
        <v>4928</v>
      </c>
      <c r="G75" s="126">
        <f t="shared" si="7"/>
        <v>0</v>
      </c>
      <c r="H75" s="124">
        <f t="shared" si="6"/>
        <v>75062</v>
      </c>
      <c r="I75" s="125">
        <f t="shared" ref="I75:L75" si="8">SUM(I76,I83,I120,I151,I152)</f>
        <v>69308</v>
      </c>
      <c r="J75" s="125">
        <f t="shared" si="8"/>
        <v>826</v>
      </c>
      <c r="K75" s="125">
        <f t="shared" si="8"/>
        <v>4928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58075</v>
      </c>
      <c r="D83" s="56">
        <f>SUM(D84,D85,D91,D99,D107,D108,D114,D119)</f>
        <v>57736</v>
      </c>
      <c r="E83" s="56">
        <f>SUM(E84,E85,E91,E99,E107,E108,E114,E119)</f>
        <v>0</v>
      </c>
      <c r="F83" s="56">
        <f>SUM(F84,F85,F91,F99,F107,F108,F114,F119)</f>
        <v>339</v>
      </c>
      <c r="G83" s="140">
        <f>SUM(G84,G85,G91,G99,G107,G108,G114,G119)</f>
        <v>0</v>
      </c>
      <c r="H83" s="51">
        <f t="shared" si="6"/>
        <v>57809</v>
      </c>
      <c r="I83" s="56">
        <f>SUM(I84,I85,I91,I99,I107,I108,I114,I119)</f>
        <v>57470</v>
      </c>
      <c r="J83" s="56">
        <f>SUM(J84,J85,J91,J99,J107,J108,J114,J119)</f>
        <v>0</v>
      </c>
      <c r="K83" s="56">
        <f>SUM(K84,K85,K91,K99,K107,K108,K114,K119)</f>
        <v>339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728</v>
      </c>
      <c r="D84" s="138">
        <v>728</v>
      </c>
      <c r="E84" s="138"/>
      <c r="F84" s="138"/>
      <c r="G84" s="138"/>
      <c r="H84" s="103">
        <f>SUM(I84:L84)</f>
        <v>724</v>
      </c>
      <c r="I84" s="138">
        <f>586+102+36</f>
        <v>724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35963</v>
      </c>
      <c r="D85" s="136">
        <f>SUM(D86:D90)</f>
        <v>35624</v>
      </c>
      <c r="E85" s="136">
        <f>SUM(E86:E90)</f>
        <v>0</v>
      </c>
      <c r="F85" s="136">
        <f>SUM(F86:F90)</f>
        <v>339</v>
      </c>
      <c r="G85" s="137">
        <f>SUM(G86:G90)</f>
        <v>0</v>
      </c>
      <c r="H85" s="64">
        <f t="shared" si="6"/>
        <v>36087</v>
      </c>
      <c r="I85" s="136">
        <f>SUM(I86:I90)</f>
        <v>35748</v>
      </c>
      <c r="J85" s="136">
        <f>SUM(J86:J90)</f>
        <v>0</v>
      </c>
      <c r="K85" s="136">
        <f>SUM(K86:K90)</f>
        <v>339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18147</v>
      </c>
      <c r="D86" s="66">
        <v>18147</v>
      </c>
      <c r="E86" s="66"/>
      <c r="F86" s="66"/>
      <c r="G86" s="134"/>
      <c r="H86" s="64">
        <f t="shared" si="6"/>
        <v>18011</v>
      </c>
      <c r="I86" s="66">
        <v>18011</v>
      </c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6046</v>
      </c>
      <c r="D87" s="66">
        <v>6046</v>
      </c>
      <c r="E87" s="66"/>
      <c r="F87" s="66"/>
      <c r="G87" s="134"/>
      <c r="H87" s="64">
        <f t="shared" si="6"/>
        <v>6413</v>
      </c>
      <c r="I87" s="66">
        <v>6413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9687</v>
      </c>
      <c r="D88" s="66">
        <v>9487</v>
      </c>
      <c r="E88" s="66"/>
      <c r="F88" s="66">
        <v>200</v>
      </c>
      <c r="G88" s="134"/>
      <c r="H88" s="64">
        <f t="shared" si="6"/>
        <v>9368</v>
      </c>
      <c r="I88" s="66">
        <v>9168</v>
      </c>
      <c r="J88" s="66"/>
      <c r="K88" s="66">
        <v>200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2083</v>
      </c>
      <c r="D89" s="66">
        <v>1944</v>
      </c>
      <c r="E89" s="66"/>
      <c r="F89" s="66">
        <v>139</v>
      </c>
      <c r="G89" s="134"/>
      <c r="H89" s="64">
        <f t="shared" si="6"/>
        <v>2295</v>
      </c>
      <c r="I89" s="66">
        <v>2156</v>
      </c>
      <c r="J89" s="66"/>
      <c r="K89" s="66">
        <v>139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1768</v>
      </c>
      <c r="D91" s="136">
        <f>SUM(D92:D98)</f>
        <v>1768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1768</v>
      </c>
      <c r="I91" s="136">
        <f>SUM(I92:I98)</f>
        <v>1768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1768</v>
      </c>
      <c r="D98" s="66">
        <v>1768</v>
      </c>
      <c r="E98" s="66"/>
      <c r="F98" s="66"/>
      <c r="G98" s="134"/>
      <c r="H98" s="64">
        <f t="shared" si="6"/>
        <v>1768</v>
      </c>
      <c r="I98" s="66">
        <v>1768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11510</v>
      </c>
      <c r="D99" s="136">
        <f>SUM(D100:D106)</f>
        <v>11510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11124</v>
      </c>
      <c r="I99" s="136">
        <f>SUM(I100:I106)</f>
        <v>11124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1017</v>
      </c>
      <c r="D102" s="66">
        <v>1017</v>
      </c>
      <c r="E102" s="66"/>
      <c r="F102" s="66"/>
      <c r="G102" s="134"/>
      <c r="H102" s="64">
        <f t="shared" si="6"/>
        <v>1017</v>
      </c>
      <c r="I102" s="66">
        <v>1017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3574</v>
      </c>
      <c r="D103" s="66">
        <v>3574</v>
      </c>
      <c r="E103" s="66"/>
      <c r="F103" s="66"/>
      <c r="G103" s="134"/>
      <c r="H103" s="64">
        <f t="shared" si="6"/>
        <v>3188</v>
      </c>
      <c r="I103" s="66">
        <v>3188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6919</v>
      </c>
      <c r="D106" s="66">
        <v>6919</v>
      </c>
      <c r="E106" s="66"/>
      <c r="F106" s="66"/>
      <c r="G106" s="134"/>
      <c r="H106" s="64">
        <f t="shared" si="6"/>
        <v>6919</v>
      </c>
      <c r="I106" s="66">
        <v>6919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436</v>
      </c>
      <c r="D107" s="136">
        <v>436</v>
      </c>
      <c r="E107" s="136"/>
      <c r="F107" s="136"/>
      <c r="G107" s="145"/>
      <c r="H107" s="64">
        <f t="shared" si="6"/>
        <v>436</v>
      </c>
      <c r="I107" s="136">
        <v>436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7670</v>
      </c>
      <c r="D108" s="136">
        <f>SUM(D109:D113)</f>
        <v>7670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7670</v>
      </c>
      <c r="I108" s="136">
        <f>SUM(I109:I113)</f>
        <v>7670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x14ac:dyDescent="0.25">
      <c r="A111" s="39">
        <v>2263</v>
      </c>
      <c r="B111" s="63" t="s">
        <v>121</v>
      </c>
      <c r="C111" s="64">
        <f t="shared" si="5"/>
        <v>7618</v>
      </c>
      <c r="D111" s="66">
        <v>7618</v>
      </c>
      <c r="E111" s="66"/>
      <c r="F111" s="66"/>
      <c r="G111" s="134"/>
      <c r="H111" s="64">
        <f t="shared" si="9"/>
        <v>7618</v>
      </c>
      <c r="I111" s="66">
        <v>7618</v>
      </c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52</v>
      </c>
      <c r="D113" s="66">
        <v>52</v>
      </c>
      <c r="E113" s="66"/>
      <c r="F113" s="66"/>
      <c r="G113" s="134"/>
      <c r="H113" s="64">
        <f t="shared" si="9"/>
        <v>52</v>
      </c>
      <c r="I113" s="66">
        <v>52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16912</v>
      </c>
      <c r="D120" s="149">
        <f>SUM(D121,D126,D130,D131,D134,D138,D146,D147,D150)</f>
        <v>12323</v>
      </c>
      <c r="E120" s="149">
        <f>SUM(E121,E126,E130,E131,E134,E138,E146,E147,E150)</f>
        <v>0</v>
      </c>
      <c r="F120" s="149">
        <f>SUM(F121,F126,F130,F131,F134,F138,F146,F147,F150)</f>
        <v>4589</v>
      </c>
      <c r="G120" s="150">
        <f>SUM(G121,G126,G130,G131,G134,G138,G146,G147,G150)</f>
        <v>0</v>
      </c>
      <c r="H120" s="76">
        <f t="shared" si="9"/>
        <v>17253</v>
      </c>
      <c r="I120" s="149">
        <f>SUM(I121,I126,I130,I131,I134,I138,I146,I147,I150)</f>
        <v>11838</v>
      </c>
      <c r="J120" s="149">
        <f>SUM(J121,J126,J130,J131,J134,J138,J146,J147,J150)</f>
        <v>826</v>
      </c>
      <c r="K120" s="149">
        <f>SUM(K121,K126,K130,K131,K134,K138,K146,K147,K150)</f>
        <v>4589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5273</v>
      </c>
      <c r="D121" s="142">
        <f>SUM(D122:D125)</f>
        <v>5273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4649</v>
      </c>
      <c r="I121" s="142">
        <f t="shared" si="11"/>
        <v>4649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386</v>
      </c>
      <c r="D122" s="66">
        <v>386</v>
      </c>
      <c r="E122" s="66"/>
      <c r="F122" s="66"/>
      <c r="G122" s="134"/>
      <c r="H122" s="64">
        <f t="shared" si="9"/>
        <v>390</v>
      </c>
      <c r="I122" s="66">
        <f>386+4</f>
        <v>390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4302</v>
      </c>
      <c r="D123" s="66">
        <v>4302</v>
      </c>
      <c r="E123" s="66"/>
      <c r="F123" s="66"/>
      <c r="G123" s="134"/>
      <c r="H123" s="64">
        <f t="shared" si="9"/>
        <v>3929</v>
      </c>
      <c r="I123" s="66">
        <v>3929</v>
      </c>
      <c r="J123" s="66"/>
      <c r="K123" s="66"/>
      <c r="L123" s="134"/>
    </row>
    <row r="124" spans="1:12" x14ac:dyDescent="0.25">
      <c r="A124" s="39">
        <v>2313</v>
      </c>
      <c r="B124" s="63" t="s">
        <v>134</v>
      </c>
      <c r="C124" s="64">
        <f t="shared" si="10"/>
        <v>585</v>
      </c>
      <c r="D124" s="66">
        <v>585</v>
      </c>
      <c r="E124" s="66"/>
      <c r="F124" s="66"/>
      <c r="G124" s="134"/>
      <c r="H124" s="64">
        <f t="shared" si="9"/>
        <v>330</v>
      </c>
      <c r="I124" s="66">
        <v>330</v>
      </c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67</v>
      </c>
      <c r="D126" s="136">
        <f>SUM(D127:D129)</f>
        <v>67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67</v>
      </c>
      <c r="I126" s="136">
        <f>SUM(I127:I129)</f>
        <v>67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67</v>
      </c>
      <c r="D128" s="66">
        <v>67</v>
      </c>
      <c r="E128" s="66"/>
      <c r="F128" s="66"/>
      <c r="G128" s="134"/>
      <c r="H128" s="64">
        <f t="shared" si="9"/>
        <v>67</v>
      </c>
      <c r="I128" s="66">
        <v>67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50</v>
      </c>
      <c r="D131" s="136">
        <f>SUM(D132:D133)</f>
        <v>50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50</v>
      </c>
      <c r="I131" s="136">
        <f>SUM(I132:I133)</f>
        <v>50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50</v>
      </c>
      <c r="D132" s="66">
        <v>50</v>
      </c>
      <c r="E132" s="66"/>
      <c r="F132" s="66"/>
      <c r="G132" s="134"/>
      <c r="H132" s="64">
        <f t="shared" si="9"/>
        <v>50</v>
      </c>
      <c r="I132" s="66">
        <v>50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3.5" customHeight="1" x14ac:dyDescent="0.25">
      <c r="A134" s="130">
        <v>2350</v>
      </c>
      <c r="B134" s="99" t="s">
        <v>144</v>
      </c>
      <c r="C134" s="103">
        <f t="shared" si="10"/>
        <v>4554</v>
      </c>
      <c r="D134" s="131">
        <f>SUM(D135:D137)</f>
        <v>4554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4554</v>
      </c>
      <c r="I134" s="131">
        <f>SUM(I135:I137)</f>
        <v>4554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490</v>
      </c>
      <c r="D135" s="61">
        <v>490</v>
      </c>
      <c r="E135" s="61"/>
      <c r="F135" s="61"/>
      <c r="G135" s="133"/>
      <c r="H135" s="59">
        <f t="shared" si="9"/>
        <v>490</v>
      </c>
      <c r="I135" s="61">
        <v>490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4064</v>
      </c>
      <c r="D136" s="66">
        <v>4064</v>
      </c>
      <c r="E136" s="66"/>
      <c r="F136" s="66"/>
      <c r="G136" s="134"/>
      <c r="H136" s="64">
        <f t="shared" si="9"/>
        <v>4064</v>
      </c>
      <c r="I136" s="66">
        <v>4064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5950</v>
      </c>
      <c r="D138" s="136">
        <f>SUM(D139:D145)</f>
        <v>1361</v>
      </c>
      <c r="E138" s="136">
        <f>SUM(E139:E145)</f>
        <v>0</v>
      </c>
      <c r="F138" s="136">
        <f>SUM(F139:F145)</f>
        <v>4589</v>
      </c>
      <c r="G138" s="137">
        <f>SUM(G139:G145)</f>
        <v>0</v>
      </c>
      <c r="H138" s="64">
        <f t="shared" si="9"/>
        <v>6024</v>
      </c>
      <c r="I138" s="136">
        <f>SUM(I139:I145)</f>
        <v>1435</v>
      </c>
      <c r="J138" s="136">
        <f>SUM(J139:J145)</f>
        <v>0</v>
      </c>
      <c r="K138" s="136">
        <f>SUM(K139:K145)</f>
        <v>4589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1102</v>
      </c>
      <c r="D139" s="66">
        <v>1102</v>
      </c>
      <c r="E139" s="66"/>
      <c r="F139" s="66"/>
      <c r="G139" s="134"/>
      <c r="H139" s="64">
        <f t="shared" si="9"/>
        <v>1102</v>
      </c>
      <c r="I139" s="66">
        <v>1102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259</v>
      </c>
      <c r="D140" s="66">
        <v>259</v>
      </c>
      <c r="E140" s="66"/>
      <c r="F140" s="66"/>
      <c r="G140" s="134"/>
      <c r="H140" s="64">
        <f t="shared" si="9"/>
        <v>333</v>
      </c>
      <c r="I140" s="66">
        <v>333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4589</v>
      </c>
      <c r="D141" s="66"/>
      <c r="E141" s="66"/>
      <c r="F141" s="66">
        <v>4589</v>
      </c>
      <c r="G141" s="134"/>
      <c r="H141" s="64">
        <f t="shared" si="9"/>
        <v>4589</v>
      </c>
      <c r="I141" s="66"/>
      <c r="J141" s="66"/>
      <c r="K141" s="66">
        <v>4589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1018</v>
      </c>
      <c r="D146" s="138">
        <v>1018</v>
      </c>
      <c r="E146" s="138"/>
      <c r="F146" s="138"/>
      <c r="G146" s="139"/>
      <c r="H146" s="103">
        <f t="shared" si="9"/>
        <v>1909</v>
      </c>
      <c r="I146" s="138">
        <v>1083</v>
      </c>
      <c r="J146" s="138">
        <v>826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1179</v>
      </c>
      <c r="D181" s="121">
        <f>SUM(D182,D211,D252,D265)</f>
        <v>1179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2549</v>
      </c>
      <c r="I181" s="121">
        <f t="shared" ref="I181:L181" si="27">SUM(I182,I211,I252,I265)</f>
        <v>1799</v>
      </c>
      <c r="J181" s="121">
        <f t="shared" si="27"/>
        <v>750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1179</v>
      </c>
      <c r="D182" s="125">
        <f>D183+D187</f>
        <v>1179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2549</v>
      </c>
      <c r="I182" s="125">
        <f>I183+I187</f>
        <v>1799</v>
      </c>
      <c r="J182" s="125">
        <f>J183+J187</f>
        <v>750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1179</v>
      </c>
      <c r="D187" s="56">
        <f>D188+D198+D199+D206+D207+D208+D210</f>
        <v>1179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2549</v>
      </c>
      <c r="I187" s="56">
        <f>I188+I198+I199+I206+I207+I208+I210</f>
        <v>1799</v>
      </c>
      <c r="J187" s="56">
        <f>J188+J198+J199+J206+J207+J208+J210</f>
        <v>750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1179</v>
      </c>
      <c r="D199" s="136">
        <f>SUM(D200:D205)</f>
        <v>1179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2549</v>
      </c>
      <c r="I199" s="136">
        <f>SUM(I200:I205)</f>
        <v>1799</v>
      </c>
      <c r="J199" s="136">
        <f>SUM(J200:J205)</f>
        <v>750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205</v>
      </c>
      <c r="D201" s="66">
        <v>205</v>
      </c>
      <c r="E201" s="66"/>
      <c r="F201" s="66"/>
      <c r="G201" s="134"/>
      <c r="H201" s="64">
        <f t="shared" si="25"/>
        <v>955</v>
      </c>
      <c r="I201" s="66">
        <v>205</v>
      </c>
      <c r="J201" s="66">
        <v>750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620</v>
      </c>
      <c r="I204" s="66">
        <v>620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974</v>
      </c>
      <c r="D205" s="66">
        <v>974</v>
      </c>
      <c r="E205" s="66"/>
      <c r="F205" s="66"/>
      <c r="G205" s="134"/>
      <c r="H205" s="64">
        <f t="shared" si="25"/>
        <v>974</v>
      </c>
      <c r="I205" s="66">
        <v>974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704475</v>
      </c>
      <c r="D272" s="206">
        <f>SUM(D269,D252,D211,D182,D174,D160,D75,D53,)</f>
        <v>626657</v>
      </c>
      <c r="E272" s="206">
        <f t="shared" ref="E272:L272" si="59">SUM(E269,E252,E211,E182,E174,E160,E75,E53)</f>
        <v>72890</v>
      </c>
      <c r="F272" s="206">
        <f t="shared" si="59"/>
        <v>4928</v>
      </c>
      <c r="G272" s="207">
        <f t="shared" si="59"/>
        <v>0</v>
      </c>
      <c r="H272" s="208">
        <f t="shared" si="59"/>
        <v>651899</v>
      </c>
      <c r="I272" s="206">
        <f t="shared" si="59"/>
        <v>576215</v>
      </c>
      <c r="J272" s="206">
        <f t="shared" si="59"/>
        <v>70756</v>
      </c>
      <c r="K272" s="206">
        <f t="shared" si="59"/>
        <v>4928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h2YIqIhRMvDFXINVDHgqN7b3eAPAcdSa7ign7uTzrdACGU5mqFhWcnVrz7f9FxbOxIpMJ0rctJND4eTkTMoYQw==" saltValue="9ksVdvYdnyL2n5lKpaGxmQ==" spinCount="100000" sheet="1" objects="1" scenarios="1"/>
  <autoFilter ref="A18:L284">
    <filterColumn colId="7">
      <filters>
        <filter val="1 017"/>
        <filter val="1 025"/>
        <filter val="1 102"/>
        <filter val="1 768"/>
        <filter val="1 909"/>
        <filter val="108 861"/>
        <filter val="11 124"/>
        <filter val="13 020"/>
        <filter val="14 084"/>
        <filter val="145 630"/>
        <filter val="17 253"/>
        <filter val="18 011"/>
        <filter val="2 293"/>
        <filter val="2 295"/>
        <filter val="2 549"/>
        <filter val="23 249"/>
        <filter val="3 188"/>
        <filter val="3 324"/>
        <filter val="3 929"/>
        <filter val="330"/>
        <filter val="333"/>
        <filter val="339"/>
        <filter val="36 087"/>
        <filter val="36 769"/>
        <filter val="390"/>
        <filter val="4 064"/>
        <filter val="4 169"/>
        <filter val="4 554"/>
        <filter val="4 589"/>
        <filter val="4 649"/>
        <filter val="4 928"/>
        <filter val="412 281"/>
        <filter val="428 658"/>
        <filter val="436"/>
        <filter val="450"/>
        <filter val="490"/>
        <filter val="5 116"/>
        <filter val="50"/>
        <filter val="500"/>
        <filter val="52"/>
        <filter val="57 809"/>
        <filter val="574 288"/>
        <filter val="6 024"/>
        <filter val="6 413"/>
        <filter val="6 919"/>
        <filter val="620"/>
        <filter val="646 971"/>
        <filter val="649 350"/>
        <filter val="651 899"/>
        <filter val="67"/>
        <filter val="7 618"/>
        <filter val="7 670"/>
        <filter val="724"/>
        <filter val="75 062"/>
        <filter val="9 368"/>
        <filter val="955"/>
        <filter val="974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N6" sqref="N6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635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539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462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463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540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541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542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82448</v>
      </c>
      <c r="D20" s="26">
        <f>SUM(D21,D24,D25,D41,D43)</f>
        <v>82448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72748</v>
      </c>
      <c r="I20" s="26">
        <f>SUM(I21,I24,I25,I41,I43)</f>
        <v>72748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82448</v>
      </c>
      <c r="D24" s="46">
        <v>82448</v>
      </c>
      <c r="E24" s="46"/>
      <c r="F24" s="47" t="s">
        <v>37</v>
      </c>
      <c r="G24" s="48" t="s">
        <v>37</v>
      </c>
      <c r="H24" s="45">
        <f t="shared" si="1"/>
        <v>72748</v>
      </c>
      <c r="I24" s="46">
        <f>I51</f>
        <v>72748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82448</v>
      </c>
      <c r="D50" s="112">
        <f>SUM(D51,D269)</f>
        <v>82448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72748</v>
      </c>
      <c r="I50" s="112">
        <f>SUM(I51,I269)</f>
        <v>72748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82448</v>
      </c>
      <c r="D51" s="117">
        <f>SUM(D52,D181)</f>
        <v>82448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72748</v>
      </c>
      <c r="I51" s="117">
        <f>SUM(I52,I181)</f>
        <v>72748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82448</v>
      </c>
      <c r="D52" s="121">
        <f>SUM(D53,D75,D160,D174)</f>
        <v>82448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72748</v>
      </c>
      <c r="I52" s="121">
        <f>SUM(I53,I75,I160,I174)</f>
        <v>72748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82448</v>
      </c>
      <c r="D75" s="125">
        <f>SUM(D76,D83,D120,D151,D152)</f>
        <v>82448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72748</v>
      </c>
      <c r="I75" s="125">
        <f t="shared" ref="I75:L75" si="8">SUM(I76,I83,I120,I151,I152)</f>
        <v>72748</v>
      </c>
      <c r="J75" s="125">
        <f t="shared" si="8"/>
        <v>0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82448</v>
      </c>
      <c r="D120" s="149">
        <f>SUM(D121,D126,D130,D131,D134,D138,D146,D147,D150)</f>
        <v>82448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72748</v>
      </c>
      <c r="I120" s="149">
        <f>SUM(I121,I126,I130,I131,I134,I138,I146,I147,I150)</f>
        <v>72748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.75" customHeight="1" x14ac:dyDescent="0.25">
      <c r="A138" s="135">
        <v>2360</v>
      </c>
      <c r="B138" s="63" t="s">
        <v>148</v>
      </c>
      <c r="C138" s="64">
        <f t="shared" si="10"/>
        <v>82448</v>
      </c>
      <c r="D138" s="136">
        <f>SUM(D139:D145)</f>
        <v>82448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72748</v>
      </c>
      <c r="I138" s="136">
        <f>SUM(I139:I145)</f>
        <v>72748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82448</v>
      </c>
      <c r="D141" s="66">
        <v>82448</v>
      </c>
      <c r="E141" s="66"/>
      <c r="F141" s="66"/>
      <c r="G141" s="134"/>
      <c r="H141" s="64">
        <f t="shared" si="9"/>
        <v>72748</v>
      </c>
      <c r="I141" s="66">
        <v>72748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82448</v>
      </c>
      <c r="D272" s="206">
        <f>SUM(D269,D252,D211,D182,D174,D160,D75,D53,)</f>
        <v>82448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72748</v>
      </c>
      <c r="I272" s="206">
        <f t="shared" si="56"/>
        <v>72748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nPMTAo+Co1+GjldnyGrtqIJ7Z6MHjqVXmie53yS4M//Av+v0NcNAMlaPJOWl4gJTKjJ2TINsh0P47oGTvSQhAQ==" saltValue="WRW0tEIo6uCI6BmE0f7lHw==" spinCount="100000" sheet="1" objects="1" scenarios="1"/>
  <autoFilter ref="A18:L284">
    <filterColumn colId="7">
      <filters>
        <filter val="72 74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5" sqref="O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460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461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52" t="s">
        <v>462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463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465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466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8385</v>
      </c>
      <c r="D20" s="26">
        <f>SUM(D21,D24,D25,D41,D43)</f>
        <v>8385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8385</v>
      </c>
      <c r="I20" s="26">
        <f>SUM(I21,I24,I25,I41,I43)</f>
        <v>8385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8385</v>
      </c>
      <c r="D21" s="31">
        <f>SUM(D22:D23)</f>
        <v>8385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8385</v>
      </c>
      <c r="I21" s="31">
        <f>SUM(I22:I23)</f>
        <v>8385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8385</v>
      </c>
      <c r="D23" s="41">
        <v>8385</v>
      </c>
      <c r="E23" s="41"/>
      <c r="F23" s="41"/>
      <c r="G23" s="42"/>
      <c r="H23" s="40">
        <f t="shared" si="1"/>
        <v>8385</v>
      </c>
      <c r="I23" s="41">
        <v>8385</v>
      </c>
      <c r="J23" s="41"/>
      <c r="K23" s="41"/>
      <c r="L23" s="43"/>
    </row>
    <row r="24" spans="1:12" s="22" customFormat="1" ht="24.75" hidden="1" thickBot="1" x14ac:dyDescent="0.3">
      <c r="A24" s="44">
        <v>19300</v>
      </c>
      <c r="B24" s="44" t="s">
        <v>36</v>
      </c>
      <c r="C24" s="45">
        <f t="shared" si="0"/>
        <v>0</v>
      </c>
      <c r="D24" s="46"/>
      <c r="E24" s="46"/>
      <c r="F24" s="47" t="s">
        <v>37</v>
      </c>
      <c r="G24" s="48" t="s">
        <v>37</v>
      </c>
      <c r="H24" s="45">
        <f t="shared" si="1"/>
        <v>0</v>
      </c>
      <c r="I24" s="46"/>
      <c r="J24" s="46"/>
      <c r="K24" s="47" t="s">
        <v>37</v>
      </c>
      <c r="L24" s="48" t="s">
        <v>37</v>
      </c>
    </row>
    <row r="25" spans="1:12" s="22" customFormat="1" ht="24" hidden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8385</v>
      </c>
      <c r="D50" s="112">
        <f>SUM(D51,D269)</f>
        <v>8385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8385</v>
      </c>
      <c r="I50" s="112">
        <f>SUM(I51,I269)</f>
        <v>8385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7376</v>
      </c>
      <c r="D51" s="117">
        <f>SUM(D52,D181)</f>
        <v>7376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7376</v>
      </c>
      <c r="I51" s="117">
        <f>SUM(I52,I181)</f>
        <v>7376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7376</v>
      </c>
      <c r="D52" s="121">
        <f>SUM(D53,D75,D160,D174)</f>
        <v>7376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7376</v>
      </c>
      <c r="I52" s="121">
        <f>SUM(I53,I75,I160,I174)</f>
        <v>7376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7376</v>
      </c>
      <c r="D75" s="125">
        <f>SUM(D76,D83,D120,D151,D152)</f>
        <v>7376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7376</v>
      </c>
      <c r="I75" s="125">
        <f t="shared" ref="I75:L75" si="8">SUM(I76,I83,I120,I151,I152)</f>
        <v>7376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6291</v>
      </c>
      <c r="D76" s="56">
        <f>SUM(D77,D80)</f>
        <v>6291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6291</v>
      </c>
      <c r="I76" s="56">
        <f>SUM(I77,I80)</f>
        <v>6291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x14ac:dyDescent="0.25">
      <c r="A80" s="135">
        <v>2120</v>
      </c>
      <c r="B80" s="63" t="s">
        <v>92</v>
      </c>
      <c r="C80" s="64">
        <f t="shared" si="5"/>
        <v>6291</v>
      </c>
      <c r="D80" s="136">
        <f>SUM(D81:D82)</f>
        <v>6291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6291</v>
      </c>
      <c r="I80" s="136">
        <f>SUM(I81:I82)</f>
        <v>6291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x14ac:dyDescent="0.25">
      <c r="A81" s="39">
        <v>2121</v>
      </c>
      <c r="B81" s="63" t="s">
        <v>90</v>
      </c>
      <c r="C81" s="64">
        <f t="shared" si="5"/>
        <v>2100</v>
      </c>
      <c r="D81" s="66">
        <v>2100</v>
      </c>
      <c r="E81" s="66"/>
      <c r="F81" s="66"/>
      <c r="G81" s="134"/>
      <c r="H81" s="64">
        <f t="shared" si="6"/>
        <v>2100</v>
      </c>
      <c r="I81" s="66">
        <v>2100</v>
      </c>
      <c r="J81" s="66"/>
      <c r="K81" s="66"/>
      <c r="L81" s="134"/>
    </row>
    <row r="82" spans="1:12" ht="24" x14ac:dyDescent="0.25">
      <c r="A82" s="39">
        <v>2122</v>
      </c>
      <c r="B82" s="63" t="s">
        <v>91</v>
      </c>
      <c r="C82" s="64">
        <f t="shared" si="5"/>
        <v>4191</v>
      </c>
      <c r="D82" s="66">
        <v>4191</v>
      </c>
      <c r="E82" s="66"/>
      <c r="F82" s="66"/>
      <c r="G82" s="134"/>
      <c r="H82" s="64">
        <f t="shared" si="6"/>
        <v>4191</v>
      </c>
      <c r="I82" s="66">
        <v>4191</v>
      </c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250</v>
      </c>
      <c r="D83" s="56">
        <f>SUM(D84,D85,D91,D99,D107,D108,D114,D119)</f>
        <v>250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250</v>
      </c>
      <c r="I83" s="56">
        <f>SUM(I84,I85,I91,I99,I107,I108,I114,I119)</f>
        <v>250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250</v>
      </c>
      <c r="D91" s="136">
        <f>SUM(D92:D98)</f>
        <v>250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250</v>
      </c>
      <c r="I91" s="136">
        <f>SUM(I92:I98)</f>
        <v>250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customHeight="1" x14ac:dyDescent="0.25">
      <c r="A93" s="39">
        <v>2232</v>
      </c>
      <c r="B93" s="63" t="s">
        <v>103</v>
      </c>
      <c r="C93" s="64">
        <f t="shared" si="5"/>
        <v>250</v>
      </c>
      <c r="D93" s="66">
        <v>250</v>
      </c>
      <c r="E93" s="66"/>
      <c r="F93" s="66"/>
      <c r="G93" s="134"/>
      <c r="H93" s="64">
        <f t="shared" si="6"/>
        <v>250</v>
      </c>
      <c r="I93" s="66">
        <v>250</v>
      </c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835</v>
      </c>
      <c r="D120" s="149">
        <f>SUM(D121,D126,D130,D131,D134,D138,D146,D147,D150)</f>
        <v>835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835</v>
      </c>
      <c r="I120" s="149">
        <f>SUM(I121,I126,I130,I131,I134,I138,I146,I147,I150)</f>
        <v>835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270</v>
      </c>
      <c r="D121" s="142">
        <f>SUM(D122:D125)</f>
        <v>270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270</v>
      </c>
      <c r="I121" s="142">
        <f t="shared" si="11"/>
        <v>270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70</v>
      </c>
      <c r="D122" s="66">
        <v>70</v>
      </c>
      <c r="E122" s="66"/>
      <c r="F122" s="66"/>
      <c r="G122" s="134"/>
      <c r="H122" s="64">
        <f t="shared" si="9"/>
        <v>70</v>
      </c>
      <c r="I122" s="66">
        <v>70</v>
      </c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customHeight="1" x14ac:dyDescent="0.25">
      <c r="A125" s="39">
        <v>2314</v>
      </c>
      <c r="B125" s="63" t="s">
        <v>135</v>
      </c>
      <c r="C125" s="64">
        <f t="shared" si="10"/>
        <v>200</v>
      </c>
      <c r="D125" s="66">
        <v>200</v>
      </c>
      <c r="E125" s="66"/>
      <c r="F125" s="66"/>
      <c r="G125" s="134"/>
      <c r="H125" s="64">
        <f t="shared" si="9"/>
        <v>200</v>
      </c>
      <c r="I125" s="66">
        <v>200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565</v>
      </c>
      <c r="D146" s="138">
        <v>565</v>
      </c>
      <c r="E146" s="138"/>
      <c r="F146" s="138"/>
      <c r="G146" s="139"/>
      <c r="H146" s="103">
        <f t="shared" si="9"/>
        <v>565</v>
      </c>
      <c r="I146" s="138">
        <v>565</v>
      </c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1009</v>
      </c>
      <c r="D269" s="136">
        <f>SUM(D270:D271)</f>
        <v>1009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1009</v>
      </c>
      <c r="I269" s="136">
        <f>SUM(I270:I271)</f>
        <v>1009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x14ac:dyDescent="0.25">
      <c r="A270" s="146" t="s">
        <v>279</v>
      </c>
      <c r="B270" s="39" t="s">
        <v>280</v>
      </c>
      <c r="C270" s="172">
        <f t="shared" si="40"/>
        <v>1009</v>
      </c>
      <c r="D270" s="66">
        <v>1009</v>
      </c>
      <c r="E270" s="66"/>
      <c r="F270" s="66"/>
      <c r="G270" s="134"/>
      <c r="H270" s="64">
        <f t="shared" si="41"/>
        <v>1009</v>
      </c>
      <c r="I270" s="66">
        <v>1009</v>
      </c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8385</v>
      </c>
      <c r="D272" s="206">
        <f>SUM(D269,D252,D211,D182,D174,D160,D75,D53,)</f>
        <v>8385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8385</v>
      </c>
      <c r="I272" s="206">
        <f t="shared" si="56"/>
        <v>8385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-7376</v>
      </c>
      <c r="D273" s="210">
        <f>SUM(D24,D25,D41)-D51</f>
        <v>-7376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-7376</v>
      </c>
      <c r="I273" s="210">
        <f>SUM(I24,I25,I41)-I51</f>
        <v>-7376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7376</v>
      </c>
      <c r="D274" s="213">
        <f t="shared" si="57"/>
        <v>7376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7376</v>
      </c>
      <c r="I274" s="213">
        <f t="shared" si="57"/>
        <v>7376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7376</v>
      </c>
      <c r="D275" s="112">
        <f t="shared" si="58"/>
        <v>7376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7376</v>
      </c>
      <c r="I275" s="112">
        <f t="shared" si="58"/>
        <v>7376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a35yg1EL5+2ZK7+bOw2PONP6c33j1UBcjHXSKNjt7B5smSNZydG779Y0CVmftJ9TYeI0EjdNGDnpdu5LgHiUmw==" saltValue="88Usl415/sPT9f67Qgvbpg==" spinCount="100000" sheet="1" objects="1" scenarios="1"/>
  <autoFilter ref="A18:L284">
    <filterColumn colId="7">
      <filters>
        <filter val="1 009"/>
        <filter val="2 100"/>
        <filter val="200"/>
        <filter val="250"/>
        <filter val="270"/>
        <filter val="4 191"/>
        <filter val="565"/>
        <filter val="6 291"/>
        <filter val="7 376"/>
        <filter val="-7 376"/>
        <filter val="70"/>
        <filter val="8 385"/>
        <filter val="835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P13" sqref="P13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467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461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52" t="s">
        <v>462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463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49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" customHeight="1" x14ac:dyDescent="0.25">
      <c r="A7" s="4" t="s">
        <v>10</v>
      </c>
      <c r="B7" s="5"/>
      <c r="C7" s="330" t="s">
        <v>468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469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10708</v>
      </c>
      <c r="D20" s="26">
        <f>SUM(D21,D24,D25,D41,D43)</f>
        <v>10708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10708</v>
      </c>
      <c r="I20" s="26">
        <f>SUM(I21,I24,I25,I41,I43)</f>
        <v>10708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10708</v>
      </c>
      <c r="D21" s="31">
        <f>SUM(D22:D23)</f>
        <v>10708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10708</v>
      </c>
      <c r="I21" s="31">
        <f>SUM(I22:I23)</f>
        <v>10708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10708</v>
      </c>
      <c r="D23" s="41">
        <v>10708</v>
      </c>
      <c r="E23" s="41"/>
      <c r="F23" s="41"/>
      <c r="G23" s="42"/>
      <c r="H23" s="40">
        <f t="shared" si="1"/>
        <v>10708</v>
      </c>
      <c r="I23" s="41">
        <v>10708</v>
      </c>
      <c r="J23" s="41"/>
      <c r="K23" s="41"/>
      <c r="L23" s="43"/>
    </row>
    <row r="24" spans="1:12" s="22" customFormat="1" ht="24.75" hidden="1" thickBot="1" x14ac:dyDescent="0.3">
      <c r="A24" s="44">
        <v>19300</v>
      </c>
      <c r="B24" s="44" t="s">
        <v>36</v>
      </c>
      <c r="C24" s="45">
        <f t="shared" si="0"/>
        <v>0</v>
      </c>
      <c r="D24" s="46"/>
      <c r="E24" s="46"/>
      <c r="F24" s="47" t="s">
        <v>37</v>
      </c>
      <c r="G24" s="48" t="s">
        <v>37</v>
      </c>
      <c r="H24" s="45">
        <f t="shared" si="1"/>
        <v>0</v>
      </c>
      <c r="I24" s="46"/>
      <c r="J24" s="46"/>
      <c r="K24" s="47" t="s">
        <v>37</v>
      </c>
      <c r="L24" s="48" t="s">
        <v>37</v>
      </c>
    </row>
    <row r="25" spans="1:12" s="22" customFormat="1" ht="24" hidden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10708</v>
      </c>
      <c r="D50" s="112">
        <f>SUM(D51,D269)</f>
        <v>10708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10708</v>
      </c>
      <c r="I50" s="112">
        <f>SUM(I51,I269)</f>
        <v>10708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8854</v>
      </c>
      <c r="D51" s="117">
        <f>SUM(D52,D181)</f>
        <v>8854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8854</v>
      </c>
      <c r="I51" s="117">
        <f>SUM(I52,I181)</f>
        <v>8854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8854</v>
      </c>
      <c r="D52" s="121">
        <f>SUM(D53,D75,D160,D174)</f>
        <v>8854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8854</v>
      </c>
      <c r="I52" s="121">
        <f>SUM(I53,I75,I160,I174)</f>
        <v>8854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8854</v>
      </c>
      <c r="D75" s="125">
        <f>SUM(D76,D83,D120,D151,D152)</f>
        <v>8854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8854</v>
      </c>
      <c r="I75" s="125">
        <f t="shared" ref="I75:L75" si="8">SUM(I76,I83,I120,I151,I152)</f>
        <v>8854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3898</v>
      </c>
      <c r="D76" s="56">
        <f>SUM(D77,D80)</f>
        <v>3898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3898</v>
      </c>
      <c r="I76" s="56">
        <f>SUM(I77,I80)</f>
        <v>3898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x14ac:dyDescent="0.25">
      <c r="A80" s="135">
        <v>2120</v>
      </c>
      <c r="B80" s="63" t="s">
        <v>92</v>
      </c>
      <c r="C80" s="64">
        <f t="shared" si="5"/>
        <v>3898</v>
      </c>
      <c r="D80" s="136">
        <f>SUM(D81:D82)</f>
        <v>3898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3898</v>
      </c>
      <c r="I80" s="136">
        <f>SUM(I81:I82)</f>
        <v>3898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x14ac:dyDescent="0.25">
      <c r="A81" s="39">
        <v>2121</v>
      </c>
      <c r="B81" s="63" t="s">
        <v>90</v>
      </c>
      <c r="C81" s="64">
        <f t="shared" si="5"/>
        <v>1190</v>
      </c>
      <c r="D81" s="66">
        <v>1190</v>
      </c>
      <c r="E81" s="66"/>
      <c r="F81" s="66"/>
      <c r="G81" s="134"/>
      <c r="H81" s="64">
        <f t="shared" si="6"/>
        <v>1190</v>
      </c>
      <c r="I81" s="66">
        <v>1190</v>
      </c>
      <c r="J81" s="66"/>
      <c r="K81" s="66"/>
      <c r="L81" s="134"/>
    </row>
    <row r="82" spans="1:12" ht="24" x14ac:dyDescent="0.25">
      <c r="A82" s="39">
        <v>2122</v>
      </c>
      <c r="B82" s="63" t="s">
        <v>91</v>
      </c>
      <c r="C82" s="64">
        <f t="shared" si="5"/>
        <v>2708</v>
      </c>
      <c r="D82" s="66">
        <v>2708</v>
      </c>
      <c r="E82" s="66"/>
      <c r="F82" s="66"/>
      <c r="G82" s="134"/>
      <c r="H82" s="64">
        <f t="shared" si="6"/>
        <v>2708</v>
      </c>
      <c r="I82" s="66">
        <v>2708</v>
      </c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775</v>
      </c>
      <c r="D83" s="56">
        <f>SUM(D84,D85,D91,D99,D107,D108,D114,D119)</f>
        <v>775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775</v>
      </c>
      <c r="I83" s="56">
        <f>SUM(I84,I85,I91,I99,I107,I108,I114,I119)</f>
        <v>775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775</v>
      </c>
      <c r="D91" s="136">
        <f>SUM(D92:D98)</f>
        <v>775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775</v>
      </c>
      <c r="I91" s="136">
        <f>SUM(I92:I98)</f>
        <v>775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775</v>
      </c>
      <c r="D92" s="66">
        <v>775</v>
      </c>
      <c r="E92" s="66"/>
      <c r="F92" s="66"/>
      <c r="G92" s="134"/>
      <c r="H92" s="64">
        <f t="shared" si="6"/>
        <v>775</v>
      </c>
      <c r="I92" s="66">
        <v>775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4181</v>
      </c>
      <c r="D120" s="149">
        <f>SUM(D121,D126,D130,D131,D134,D138,D146,D147,D150)</f>
        <v>4181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4181</v>
      </c>
      <c r="I120" s="149">
        <f>SUM(I121,I126,I130,I131,I134,I138,I146,I147,I150)</f>
        <v>4181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2072</v>
      </c>
      <c r="D121" s="142">
        <f>SUM(D122:D125)</f>
        <v>2072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2072</v>
      </c>
      <c r="I121" s="142">
        <f t="shared" si="11"/>
        <v>2072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210</v>
      </c>
      <c r="D122" s="66">
        <v>210</v>
      </c>
      <c r="E122" s="66"/>
      <c r="F122" s="66"/>
      <c r="G122" s="134"/>
      <c r="H122" s="64">
        <f t="shared" si="9"/>
        <v>210</v>
      </c>
      <c r="I122" s="66">
        <v>210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1362</v>
      </c>
      <c r="D123" s="66">
        <v>1362</v>
      </c>
      <c r="E123" s="66"/>
      <c r="F123" s="66"/>
      <c r="G123" s="134"/>
      <c r="H123" s="64">
        <f t="shared" si="9"/>
        <v>1362</v>
      </c>
      <c r="I123" s="66">
        <v>1362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customHeight="1" x14ac:dyDescent="0.25">
      <c r="A125" s="39">
        <v>2314</v>
      </c>
      <c r="B125" s="63" t="s">
        <v>135</v>
      </c>
      <c r="C125" s="64">
        <f t="shared" si="10"/>
        <v>500</v>
      </c>
      <c r="D125" s="66">
        <v>500</v>
      </c>
      <c r="E125" s="66"/>
      <c r="F125" s="66"/>
      <c r="G125" s="134"/>
      <c r="H125" s="64">
        <f t="shared" si="9"/>
        <v>500</v>
      </c>
      <c r="I125" s="66">
        <v>500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x14ac:dyDescent="0.25">
      <c r="A134" s="130">
        <v>2350</v>
      </c>
      <c r="B134" s="99" t="s">
        <v>144</v>
      </c>
      <c r="C134" s="103">
        <f t="shared" si="10"/>
        <v>700</v>
      </c>
      <c r="D134" s="131">
        <f>SUM(D135:D137)</f>
        <v>700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700</v>
      </c>
      <c r="I134" s="131">
        <f>SUM(I135:I137)</f>
        <v>700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700</v>
      </c>
      <c r="D135" s="61">
        <v>700</v>
      </c>
      <c r="E135" s="61"/>
      <c r="F135" s="61"/>
      <c r="G135" s="133"/>
      <c r="H135" s="59">
        <f t="shared" si="9"/>
        <v>700</v>
      </c>
      <c r="I135" s="61">
        <v>700</v>
      </c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5.25" customHeight="1" x14ac:dyDescent="0.25">
      <c r="A138" s="135">
        <v>2360</v>
      </c>
      <c r="B138" s="63" t="s">
        <v>148</v>
      </c>
      <c r="C138" s="64">
        <f t="shared" si="10"/>
        <v>600</v>
      </c>
      <c r="D138" s="136">
        <f>SUM(D139:D145)</f>
        <v>600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600</v>
      </c>
      <c r="I138" s="136">
        <f>SUM(I139:I145)</f>
        <v>600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600</v>
      </c>
      <c r="D139" s="66">
        <v>600</v>
      </c>
      <c r="E139" s="66"/>
      <c r="F139" s="66"/>
      <c r="G139" s="134"/>
      <c r="H139" s="64">
        <f t="shared" si="9"/>
        <v>600</v>
      </c>
      <c r="I139" s="66">
        <v>600</v>
      </c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809</v>
      </c>
      <c r="D146" s="138">
        <v>809</v>
      </c>
      <c r="E146" s="138"/>
      <c r="F146" s="138"/>
      <c r="G146" s="139"/>
      <c r="H146" s="103">
        <f t="shared" si="9"/>
        <v>809</v>
      </c>
      <c r="I146" s="138">
        <v>809</v>
      </c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1854</v>
      </c>
      <c r="D269" s="136">
        <f>SUM(D270:D271)</f>
        <v>1854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1854</v>
      </c>
      <c r="I269" s="136">
        <f>SUM(I270:I271)</f>
        <v>1854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x14ac:dyDescent="0.25">
      <c r="A270" s="146" t="s">
        <v>279</v>
      </c>
      <c r="B270" s="39" t="s">
        <v>280</v>
      </c>
      <c r="C270" s="172">
        <f t="shared" si="40"/>
        <v>1854</v>
      </c>
      <c r="D270" s="66">
        <v>1854</v>
      </c>
      <c r="E270" s="66"/>
      <c r="F270" s="66"/>
      <c r="G270" s="134"/>
      <c r="H270" s="64">
        <f t="shared" si="41"/>
        <v>1854</v>
      </c>
      <c r="I270" s="66">
        <v>1854</v>
      </c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10708</v>
      </c>
      <c r="D272" s="206">
        <f>SUM(D269,D252,D211,D182,D174,D160,D75,D53,)</f>
        <v>10708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10708</v>
      </c>
      <c r="I272" s="206">
        <f t="shared" si="56"/>
        <v>10708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-8854</v>
      </c>
      <c r="D273" s="210">
        <f>SUM(D24,D25,D41)-D51</f>
        <v>-8854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-8854</v>
      </c>
      <c r="I273" s="210">
        <f>SUM(I24,I25,I41)-I51</f>
        <v>-8854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8854</v>
      </c>
      <c r="D274" s="213">
        <f t="shared" si="57"/>
        <v>8854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8854</v>
      </c>
      <c r="I274" s="213">
        <f t="shared" si="57"/>
        <v>8854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8854</v>
      </c>
      <c r="D275" s="112">
        <f t="shared" si="58"/>
        <v>8854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8854</v>
      </c>
      <c r="I275" s="112">
        <f t="shared" si="58"/>
        <v>8854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GxaDMnI7WgWT9tEQYnmrdtCOS/i8Szu4SDqXVIe9zTqXgUoSPAUEIWX4grx3IzenNdS/WukQIdidLsOcd4z16Q==" saltValue="4MntmDRxS4CQzprRXA3p0g==" spinCount="100000" sheet="1" objects="1" scenarios="1"/>
  <autoFilter ref="A18:L284">
    <filterColumn colId="7">
      <filters>
        <filter val="1 190"/>
        <filter val="1 362"/>
        <filter val="1 854"/>
        <filter val="10 708"/>
        <filter val="2 072"/>
        <filter val="2 708"/>
        <filter val="210"/>
        <filter val="3 898"/>
        <filter val="4 181"/>
        <filter val="500"/>
        <filter val="600"/>
        <filter val="700"/>
        <filter val="775"/>
        <filter val="8 854"/>
        <filter val="-8 854"/>
        <filter val="809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N2" sqref="N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543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544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545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546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.75" customHeight="1" x14ac:dyDescent="0.25">
      <c r="A7" s="4" t="s">
        <v>10</v>
      </c>
      <c r="B7" s="5"/>
      <c r="C7" s="330" t="s">
        <v>486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547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548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549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 t="s">
        <v>550</v>
      </c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422463</v>
      </c>
      <c r="D20" s="26">
        <f>SUM(D21,D24,D25,D41,D43)</f>
        <v>379778</v>
      </c>
      <c r="E20" s="26">
        <f>SUM(E21,E24,E43)</f>
        <v>42685</v>
      </c>
      <c r="F20" s="26">
        <f>SUM(F21,F26,F43)</f>
        <v>0</v>
      </c>
      <c r="G20" s="27">
        <f>SUM(G21,G45)</f>
        <v>0</v>
      </c>
      <c r="H20" s="25">
        <f>SUM(I20:L20)</f>
        <v>409722</v>
      </c>
      <c r="I20" s="26">
        <f>SUM(I21,I24,I25,I41,I43)</f>
        <v>364902</v>
      </c>
      <c r="J20" s="26">
        <f>SUM(J21,J24,J43)</f>
        <v>44820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422463</v>
      </c>
      <c r="D24" s="46">
        <v>379778</v>
      </c>
      <c r="E24" s="46">
        <v>42685</v>
      </c>
      <c r="F24" s="47" t="s">
        <v>37</v>
      </c>
      <c r="G24" s="48" t="s">
        <v>37</v>
      </c>
      <c r="H24" s="45">
        <f t="shared" si="1"/>
        <v>409722</v>
      </c>
      <c r="I24" s="46">
        <f>I51</f>
        <v>364902</v>
      </c>
      <c r="J24" s="46">
        <f>J51</f>
        <v>44820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422463</v>
      </c>
      <c r="D50" s="112">
        <f>SUM(D51,D269)</f>
        <v>379778</v>
      </c>
      <c r="E50" s="112">
        <f>SUM(E51,E269)</f>
        <v>42685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409722</v>
      </c>
      <c r="I50" s="112">
        <f>SUM(I51,I269)</f>
        <v>364902</v>
      </c>
      <c r="J50" s="112">
        <f>SUM(J51,J269)</f>
        <v>44820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422463</v>
      </c>
      <c r="D51" s="117">
        <f>SUM(D52,D181)</f>
        <v>379778</v>
      </c>
      <c r="E51" s="117">
        <f>SUM(E52,E181)</f>
        <v>42685</v>
      </c>
      <c r="F51" s="117">
        <f>SUM(F52,F181)</f>
        <v>0</v>
      </c>
      <c r="G51" s="118">
        <f>SUM(G52,G181)</f>
        <v>0</v>
      </c>
      <c r="H51" s="116">
        <f t="shared" si="6"/>
        <v>409722</v>
      </c>
      <c r="I51" s="117">
        <f>SUM(I52,I181)</f>
        <v>364902</v>
      </c>
      <c r="J51" s="117">
        <f>SUM(J52,J181)</f>
        <v>44820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420063</v>
      </c>
      <c r="D52" s="121">
        <f>SUM(D53,D75,D160,D174)</f>
        <v>377378</v>
      </c>
      <c r="E52" s="121">
        <f>SUM(E53,E75,E160,E174)</f>
        <v>42685</v>
      </c>
      <c r="F52" s="121">
        <f>SUM(F53,F75,F160,F174)</f>
        <v>0</v>
      </c>
      <c r="G52" s="122">
        <f>SUM(G53,G75,G160,G174)</f>
        <v>0</v>
      </c>
      <c r="H52" s="120">
        <f t="shared" si="6"/>
        <v>405202</v>
      </c>
      <c r="I52" s="121">
        <f>SUM(I53,I75,I160,I174)</f>
        <v>360382</v>
      </c>
      <c r="J52" s="121">
        <f>SUM(J53,J75,J160,J174)</f>
        <v>44820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390941</v>
      </c>
      <c r="D53" s="125">
        <f>SUM(D54,D67)</f>
        <v>348256</v>
      </c>
      <c r="E53" s="125">
        <f>SUM(E54,E67)</f>
        <v>42685</v>
      </c>
      <c r="F53" s="125">
        <f>SUM(F54,F67)</f>
        <v>0</v>
      </c>
      <c r="G53" s="126">
        <f>SUM(G54,G67)</f>
        <v>0</v>
      </c>
      <c r="H53" s="124">
        <f t="shared" si="6"/>
        <v>375759</v>
      </c>
      <c r="I53" s="125">
        <f>SUM(I54,I67)</f>
        <v>331947</v>
      </c>
      <c r="J53" s="125">
        <f>SUM(J54,J67)</f>
        <v>43812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295675</v>
      </c>
      <c r="D54" s="56">
        <f>SUM(D55,D58,D66)</f>
        <v>261427</v>
      </c>
      <c r="E54" s="56">
        <f>SUM(E55,E58,E66)</f>
        <v>34248</v>
      </c>
      <c r="F54" s="56">
        <f>SUM(F55,F58,F66)</f>
        <v>0</v>
      </c>
      <c r="G54" s="128">
        <f>SUM(G55,G58,G66)</f>
        <v>0</v>
      </c>
      <c r="H54" s="51">
        <f t="shared" si="6"/>
        <v>283044</v>
      </c>
      <c r="I54" s="56">
        <f>SUM(I55,I58,I66)</f>
        <v>247840</v>
      </c>
      <c r="J54" s="56">
        <f>SUM(J55,J58,J66)</f>
        <v>35204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266833</v>
      </c>
      <c r="D55" s="131">
        <f>SUM(D56:D57)</f>
        <v>232585</v>
      </c>
      <c r="E55" s="131">
        <f>SUM(E56:E57)</f>
        <v>34248</v>
      </c>
      <c r="F55" s="131">
        <f>SUM(F56:F57)</f>
        <v>0</v>
      </c>
      <c r="G55" s="132">
        <f>SUM(G56:G57)</f>
        <v>0</v>
      </c>
      <c r="H55" s="103">
        <f t="shared" si="6"/>
        <v>270582</v>
      </c>
      <c r="I55" s="131">
        <f>SUM(I56:I57)</f>
        <v>235378</v>
      </c>
      <c r="J55" s="131">
        <f>SUM(J56:J57)</f>
        <v>35204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266833</v>
      </c>
      <c r="D57" s="66">
        <v>232585</v>
      </c>
      <c r="E57" s="66">
        <v>34248</v>
      </c>
      <c r="F57" s="66"/>
      <c r="G57" s="134"/>
      <c r="H57" s="64">
        <f t="shared" si="6"/>
        <v>270582</v>
      </c>
      <c r="I57" s="66">
        <v>235378</v>
      </c>
      <c r="J57" s="66">
        <v>35204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27179</v>
      </c>
      <c r="D58" s="136">
        <f>SUM(D59:D65)</f>
        <v>27179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10169</v>
      </c>
      <c r="I58" s="136">
        <f>SUM(I59:I65)</f>
        <v>10169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4169</v>
      </c>
      <c r="D59" s="66">
        <v>4169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1257</v>
      </c>
      <c r="D60" s="66">
        <v>1257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2817</v>
      </c>
      <c r="D63" s="66">
        <v>2817</v>
      </c>
      <c r="E63" s="66"/>
      <c r="F63" s="66"/>
      <c r="G63" s="134"/>
      <c r="H63" s="64">
        <f t="shared" si="6"/>
        <v>2724</v>
      </c>
      <c r="I63" s="66">
        <v>2724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18936</v>
      </c>
      <c r="D64" s="66">
        <v>18936</v>
      </c>
      <c r="E64" s="66"/>
      <c r="F64" s="66"/>
      <c r="G64" s="134"/>
      <c r="H64" s="64">
        <f t="shared" si="6"/>
        <v>2251</v>
      </c>
      <c r="I64" s="66">
        <f>15599-13348</f>
        <v>2251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1663</v>
      </c>
      <c r="D66" s="138">
        <v>1663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95266</v>
      </c>
      <c r="D67" s="56">
        <f>SUM(D68:D69)</f>
        <v>86829</v>
      </c>
      <c r="E67" s="56">
        <f>SUM(E68:E69)</f>
        <v>8437</v>
      </c>
      <c r="F67" s="56">
        <f>SUM(F68:F69)</f>
        <v>0</v>
      </c>
      <c r="G67" s="140">
        <f>SUM(G68:G69)</f>
        <v>0</v>
      </c>
      <c r="H67" s="51">
        <f t="shared" si="6"/>
        <v>92715</v>
      </c>
      <c r="I67" s="56">
        <f>SUM(I68:I69)</f>
        <v>84107</v>
      </c>
      <c r="J67" s="56">
        <f>SUM(J68:J69)</f>
        <v>8608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74306</v>
      </c>
      <c r="D68" s="61">
        <v>66019</v>
      </c>
      <c r="E68" s="61">
        <v>8287</v>
      </c>
      <c r="F68" s="61"/>
      <c r="G68" s="133"/>
      <c r="H68" s="59">
        <f t="shared" si="6"/>
        <v>71166</v>
      </c>
      <c r="I68" s="61">
        <f>65874-3216</f>
        <v>62658</v>
      </c>
      <c r="J68" s="61">
        <v>8508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20960</v>
      </c>
      <c r="D69" s="136">
        <f>SUM(D70:D74)</f>
        <v>20810</v>
      </c>
      <c r="E69" s="136">
        <f>SUM(E70:E74)</f>
        <v>150</v>
      </c>
      <c r="F69" s="136">
        <f>SUM(F70:F74)</f>
        <v>0</v>
      </c>
      <c r="G69" s="137">
        <f>SUM(G70:G74)</f>
        <v>0</v>
      </c>
      <c r="H69" s="64">
        <f t="shared" si="6"/>
        <v>21549</v>
      </c>
      <c r="I69" s="136">
        <f>SUM(I70:I74)</f>
        <v>21449</v>
      </c>
      <c r="J69" s="136">
        <f>SUM(J70:J74)</f>
        <v>100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12776</v>
      </c>
      <c r="D70" s="66">
        <v>12626</v>
      </c>
      <c r="E70" s="66">
        <v>150</v>
      </c>
      <c r="F70" s="66"/>
      <c r="G70" s="134"/>
      <c r="H70" s="64">
        <f t="shared" si="6"/>
        <v>12365</v>
      </c>
      <c r="I70" s="66">
        <f>12124+141</f>
        <v>12265</v>
      </c>
      <c r="J70" s="66">
        <v>100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7684</v>
      </c>
      <c r="D73" s="66">
        <v>7684</v>
      </c>
      <c r="E73" s="66"/>
      <c r="F73" s="66"/>
      <c r="G73" s="134"/>
      <c r="H73" s="64">
        <f t="shared" si="6"/>
        <v>7684</v>
      </c>
      <c r="I73" s="66">
        <v>7684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1500</v>
      </c>
      <c r="I74" s="66">
        <f>750+750</f>
        <v>1500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29122</v>
      </c>
      <c r="D75" s="125">
        <f>SUM(D76,D83,D120,D151,D152)</f>
        <v>29122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29443</v>
      </c>
      <c r="I75" s="125">
        <f t="shared" ref="I75:L75" si="8">SUM(I76,I83,I120,I151,I152)</f>
        <v>28435</v>
      </c>
      <c r="J75" s="125">
        <f t="shared" si="8"/>
        <v>1008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23716</v>
      </c>
      <c r="D83" s="56">
        <f>SUM(D84,D85,D91,D99,D107,D108,D114,D119)</f>
        <v>23716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22897</v>
      </c>
      <c r="I83" s="56">
        <f>SUM(I84,I85,I91,I99,I107,I108,I114,I119)</f>
        <v>22897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192</v>
      </c>
      <c r="D84" s="138">
        <v>192</v>
      </c>
      <c r="E84" s="138"/>
      <c r="F84" s="138"/>
      <c r="G84" s="138"/>
      <c r="H84" s="103">
        <f>SUM(I84:L84)</f>
        <v>195</v>
      </c>
      <c r="I84" s="138">
        <f>51+51+93</f>
        <v>195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17569</v>
      </c>
      <c r="D85" s="136">
        <f>SUM(D86:D90)</f>
        <v>17569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16510</v>
      </c>
      <c r="I85" s="136">
        <f>SUM(I86:I90)</f>
        <v>16510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7195</v>
      </c>
      <c r="D86" s="66">
        <v>7195</v>
      </c>
      <c r="E86" s="66"/>
      <c r="F86" s="66"/>
      <c r="G86" s="134"/>
      <c r="H86" s="64">
        <f t="shared" si="6"/>
        <v>7145</v>
      </c>
      <c r="I86" s="66">
        <v>7145</v>
      </c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3400</v>
      </c>
      <c r="D87" s="66">
        <v>3400</v>
      </c>
      <c r="E87" s="66"/>
      <c r="F87" s="66"/>
      <c r="G87" s="134"/>
      <c r="H87" s="64">
        <f t="shared" si="6"/>
        <v>3286</v>
      </c>
      <c r="I87" s="66">
        <v>3286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6371</v>
      </c>
      <c r="D88" s="66">
        <v>6371</v>
      </c>
      <c r="E88" s="66"/>
      <c r="F88" s="66"/>
      <c r="G88" s="134"/>
      <c r="H88" s="64">
        <f t="shared" si="6"/>
        <v>5471</v>
      </c>
      <c r="I88" s="66">
        <v>5471</v>
      </c>
      <c r="J88" s="66"/>
      <c r="K88" s="66"/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603</v>
      </c>
      <c r="D89" s="66">
        <v>603</v>
      </c>
      <c r="E89" s="66"/>
      <c r="F89" s="66"/>
      <c r="G89" s="134"/>
      <c r="H89" s="64">
        <f t="shared" si="6"/>
        <v>608</v>
      </c>
      <c r="I89" s="66">
        <v>608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903</v>
      </c>
      <c r="D91" s="136">
        <f>SUM(D92:D98)</f>
        <v>903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903</v>
      </c>
      <c r="I91" s="136">
        <f>SUM(I92:I98)</f>
        <v>903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903</v>
      </c>
      <c r="D98" s="66">
        <f>853+50</f>
        <v>903</v>
      </c>
      <c r="E98" s="66"/>
      <c r="F98" s="66"/>
      <c r="G98" s="134"/>
      <c r="H98" s="64">
        <f t="shared" si="6"/>
        <v>903</v>
      </c>
      <c r="I98" s="66">
        <f>853+50</f>
        <v>903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4860</v>
      </c>
      <c r="D99" s="136">
        <f>SUM(D100:D106)</f>
        <v>4860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4598</v>
      </c>
      <c r="I99" s="136">
        <f>SUM(I100:I106)</f>
        <v>4598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459</v>
      </c>
      <c r="D102" s="66">
        <v>459</v>
      </c>
      <c r="E102" s="66"/>
      <c r="F102" s="66"/>
      <c r="G102" s="134"/>
      <c r="H102" s="64">
        <f t="shared" si="6"/>
        <v>459</v>
      </c>
      <c r="I102" s="66">
        <v>459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2902</v>
      </c>
      <c r="D103" s="66">
        <v>2902</v>
      </c>
      <c r="E103" s="66"/>
      <c r="F103" s="66"/>
      <c r="G103" s="134"/>
      <c r="H103" s="64">
        <f t="shared" si="6"/>
        <v>2640</v>
      </c>
      <c r="I103" s="66">
        <f>2902-182-80</f>
        <v>2640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1499</v>
      </c>
      <c r="D106" s="66">
        <v>1499</v>
      </c>
      <c r="E106" s="66"/>
      <c r="F106" s="66"/>
      <c r="G106" s="134"/>
      <c r="H106" s="64">
        <f t="shared" si="6"/>
        <v>1499</v>
      </c>
      <c r="I106" s="66">
        <v>1499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166</v>
      </c>
      <c r="D107" s="136">
        <v>166</v>
      </c>
      <c r="E107" s="136"/>
      <c r="F107" s="136"/>
      <c r="G107" s="145"/>
      <c r="H107" s="64">
        <f t="shared" si="6"/>
        <v>483</v>
      </c>
      <c r="I107" s="136">
        <v>483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</v>
      </c>
      <c r="D108" s="136">
        <f>SUM(D109:D113)</f>
        <v>26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L175" si="9">SUM(I108:L108)</f>
        <v>208</v>
      </c>
      <c r="I108" s="136">
        <f>SUM(I109:I113)</f>
        <v>208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208</v>
      </c>
      <c r="I113" s="66">
        <f>26+182</f>
        <v>208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G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5406</v>
      </c>
      <c r="D120" s="149">
        <f>SUM(D121,D126,D130,D131,D134,D138,D146,D147,D150)</f>
        <v>5406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6546</v>
      </c>
      <c r="I120" s="149">
        <f>SUM(I121,I126,I130,I131,I134,I138,I146,I147,I150)</f>
        <v>5538</v>
      </c>
      <c r="J120" s="149">
        <f>SUM(J121,J126,J130,J131,J134,J138,J146,J147,J150)</f>
        <v>1008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1742</v>
      </c>
      <c r="D121" s="142">
        <f>SUM(D122:D125)</f>
        <v>1742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1742</v>
      </c>
      <c r="I121" s="142">
        <f t="shared" si="11"/>
        <v>1742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378</v>
      </c>
      <c r="D122" s="66">
        <v>378</v>
      </c>
      <c r="E122" s="66"/>
      <c r="F122" s="66"/>
      <c r="G122" s="134"/>
      <c r="H122" s="64">
        <f t="shared" si="9"/>
        <v>378</v>
      </c>
      <c r="I122" s="66">
        <v>378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992</v>
      </c>
      <c r="D123" s="66">
        <v>992</v>
      </c>
      <c r="E123" s="66"/>
      <c r="F123" s="66"/>
      <c r="G123" s="134"/>
      <c r="H123" s="64">
        <f t="shared" si="9"/>
        <v>992</v>
      </c>
      <c r="I123" s="66">
        <v>992</v>
      </c>
      <c r="J123" s="66"/>
      <c r="K123" s="66"/>
      <c r="L123" s="134"/>
    </row>
    <row r="124" spans="1:12" x14ac:dyDescent="0.25">
      <c r="A124" s="39">
        <v>2313</v>
      </c>
      <c r="B124" s="63" t="s">
        <v>134</v>
      </c>
      <c r="C124" s="64">
        <f t="shared" si="10"/>
        <v>372</v>
      </c>
      <c r="D124" s="66">
        <v>372</v>
      </c>
      <c r="E124" s="66"/>
      <c r="F124" s="66"/>
      <c r="G124" s="134"/>
      <c r="H124" s="64">
        <f t="shared" si="9"/>
        <v>372</v>
      </c>
      <c r="I124" s="66">
        <v>372</v>
      </c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30</v>
      </c>
      <c r="D126" s="136">
        <f>SUM(D127:D129)</f>
        <v>30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30</v>
      </c>
      <c r="I126" s="136">
        <f>SUM(I127:I129)</f>
        <v>30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30</v>
      </c>
      <c r="D128" s="66">
        <v>30</v>
      </c>
      <c r="E128" s="66"/>
      <c r="F128" s="66"/>
      <c r="G128" s="134"/>
      <c r="H128" s="64">
        <f t="shared" si="9"/>
        <v>30</v>
      </c>
      <c r="I128" s="66">
        <v>30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45</v>
      </c>
      <c r="D131" s="136">
        <f>SUM(D132:D133)</f>
        <v>45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45</v>
      </c>
      <c r="I131" s="136">
        <f>SUM(I132:I133)</f>
        <v>45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45</v>
      </c>
      <c r="D132" s="66">
        <v>45</v>
      </c>
      <c r="E132" s="66"/>
      <c r="F132" s="66"/>
      <c r="G132" s="134"/>
      <c r="H132" s="64">
        <f t="shared" si="9"/>
        <v>45</v>
      </c>
      <c r="I132" s="66">
        <v>45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x14ac:dyDescent="0.25">
      <c r="A134" s="130">
        <v>2350</v>
      </c>
      <c r="B134" s="99" t="s">
        <v>144</v>
      </c>
      <c r="C134" s="103">
        <f t="shared" si="10"/>
        <v>2527</v>
      </c>
      <c r="D134" s="131">
        <f>SUM(D135:D137)</f>
        <v>2527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2509</v>
      </c>
      <c r="I134" s="131">
        <f>SUM(I135:I137)</f>
        <v>2509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587</v>
      </c>
      <c r="D135" s="61">
        <v>587</v>
      </c>
      <c r="E135" s="61"/>
      <c r="F135" s="61"/>
      <c r="G135" s="133"/>
      <c r="H135" s="59">
        <f t="shared" si="9"/>
        <v>569</v>
      </c>
      <c r="I135" s="61">
        <v>569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1940</v>
      </c>
      <c r="D136" s="66">
        <v>1940</v>
      </c>
      <c r="E136" s="66"/>
      <c r="F136" s="66"/>
      <c r="G136" s="134"/>
      <c r="H136" s="64">
        <f t="shared" si="9"/>
        <v>1940</v>
      </c>
      <c r="I136" s="66">
        <v>1940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176</v>
      </c>
      <c r="D138" s="136">
        <f>SUM(D139:D145)</f>
        <v>176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326</v>
      </c>
      <c r="I138" s="136">
        <f>SUM(I139:I145)</f>
        <v>326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176</v>
      </c>
      <c r="D140" s="66">
        <v>176</v>
      </c>
      <c r="E140" s="66"/>
      <c r="F140" s="66"/>
      <c r="G140" s="134"/>
      <c r="H140" s="64">
        <f t="shared" si="9"/>
        <v>326</v>
      </c>
      <c r="I140" s="66">
        <f>176+150</f>
        <v>326</v>
      </c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886</v>
      </c>
      <c r="D146" s="138">
        <v>886</v>
      </c>
      <c r="E146" s="138"/>
      <c r="F146" s="138"/>
      <c r="G146" s="139"/>
      <c r="H146" s="103">
        <f t="shared" si="9"/>
        <v>1894</v>
      </c>
      <c r="I146" s="138">
        <v>886</v>
      </c>
      <c r="J146" s="138">
        <v>1008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>
        <f t="shared" si="10"/>
        <v>0</v>
      </c>
      <c r="E156" s="66">
        <f t="shared" si="10"/>
        <v>0</v>
      </c>
      <c r="F156" s="66">
        <f t="shared" si="10"/>
        <v>0</v>
      </c>
      <c r="G156" s="134">
        <f t="shared" si="10"/>
        <v>0</v>
      </c>
      <c r="H156" s="64">
        <f t="shared" si="9"/>
        <v>0</v>
      </c>
      <c r="I156" s="66">
        <f t="shared" si="9"/>
        <v>0</v>
      </c>
      <c r="J156" s="66">
        <f t="shared" si="9"/>
        <v>0</v>
      </c>
      <c r="K156" s="66">
        <f t="shared" si="9"/>
        <v>0</v>
      </c>
      <c r="L156" s="134">
        <f t="shared" si="9"/>
        <v>0</v>
      </c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2400</v>
      </c>
      <c r="D181" s="121">
        <f>SUM(D182,D211,D252,D265)</f>
        <v>2400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4520</v>
      </c>
      <c r="I181" s="121">
        <f t="shared" ref="I181:L181" si="27">SUM(I182,I211,I252,I265)</f>
        <v>4520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2400</v>
      </c>
      <c r="D182" s="125">
        <f>D183+D187</f>
        <v>2400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4520</v>
      </c>
      <c r="I182" s="125">
        <f>I183+I187</f>
        <v>4520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 t="shared" ref="E183:G183" si="28">SUM(E184:E186)</f>
        <v>0</v>
      </c>
      <c r="F183" s="56">
        <f t="shared" si="28"/>
        <v>0</v>
      </c>
      <c r="G183" s="140">
        <f t="shared" si="28"/>
        <v>0</v>
      </c>
      <c r="H183" s="51">
        <f t="shared" si="25"/>
        <v>0</v>
      </c>
      <c r="I183" s="56">
        <f t="shared" ref="I183:L183" si="29">SUM(I184:I186)</f>
        <v>0</v>
      </c>
      <c r="J183" s="56">
        <f t="shared" si="29"/>
        <v>0</v>
      </c>
      <c r="K183" s="56">
        <f t="shared" si="29"/>
        <v>0</v>
      </c>
      <c r="L183" s="140">
        <f t="shared" si="29"/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2400</v>
      </c>
      <c r="D187" s="56">
        <f>D188+D198+D199+D206+D207+D208+D210</f>
        <v>2400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4520</v>
      </c>
      <c r="I187" s="56">
        <f>I188+I198+I199+I206+I207+I208+I210</f>
        <v>4520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2400</v>
      </c>
      <c r="D199" s="136">
        <f>SUM(D200:D205)</f>
        <v>2400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4520</v>
      </c>
      <c r="I199" s="136">
        <f>SUM(I200:I205)</f>
        <v>4520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2920</v>
      </c>
      <c r="I204" s="66">
        <v>2920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2400</v>
      </c>
      <c r="D205" s="66">
        <v>2400</v>
      </c>
      <c r="E205" s="66"/>
      <c r="F205" s="66"/>
      <c r="G205" s="134"/>
      <c r="H205" s="64">
        <f t="shared" si="25"/>
        <v>1600</v>
      </c>
      <c r="I205" s="66">
        <f>2400-800</f>
        <v>1600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30">E212+E232+E240+E250</f>
        <v>0</v>
      </c>
      <c r="F211" s="125">
        <f t="shared" si="30"/>
        <v>0</v>
      </c>
      <c r="G211" s="126">
        <f t="shared" si="30"/>
        <v>0</v>
      </c>
      <c r="H211" s="124">
        <f t="shared" si="25"/>
        <v>0</v>
      </c>
      <c r="I211" s="125">
        <f t="shared" ref="I211:L211" si="31">I212+I232+I240+I250</f>
        <v>0</v>
      </c>
      <c r="J211" s="125">
        <f t="shared" si="31"/>
        <v>0</v>
      </c>
      <c r="K211" s="125">
        <f t="shared" si="31"/>
        <v>0</v>
      </c>
      <c r="L211" s="126">
        <f t="shared" si="31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2">SUM(E215)</f>
        <v>0</v>
      </c>
      <c r="F214" s="136">
        <f t="shared" si="32"/>
        <v>0</v>
      </c>
      <c r="G214" s="137">
        <f t="shared" si="32"/>
        <v>0</v>
      </c>
      <c r="H214" s="179">
        <f t="shared" si="25"/>
        <v>0</v>
      </c>
      <c r="I214" s="136">
        <f t="shared" si="32"/>
        <v>0</v>
      </c>
      <c r="J214" s="136">
        <f t="shared" si="32"/>
        <v>0</v>
      </c>
      <c r="K214" s="136">
        <f t="shared" si="32"/>
        <v>0</v>
      </c>
      <c r="L214" s="137">
        <f t="shared" si="32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3">SUM(E228:E231)</f>
        <v>0</v>
      </c>
      <c r="F227" s="142">
        <f t="shared" si="33"/>
        <v>0</v>
      </c>
      <c r="G227" s="157">
        <f t="shared" si="33"/>
        <v>0</v>
      </c>
      <c r="H227" s="180">
        <f t="shared" si="25"/>
        <v>0</v>
      </c>
      <c r="I227" s="142">
        <f>SUM(I228:I231)</f>
        <v>0</v>
      </c>
      <c r="J227" s="142">
        <f t="shared" ref="J227:L227" si="34">SUM(J228:J231)</f>
        <v>0</v>
      </c>
      <c r="K227" s="142">
        <f t="shared" si="34"/>
        <v>0</v>
      </c>
      <c r="L227" s="157">
        <f t="shared" si="34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5">SUM(E233,E238,E239)</f>
        <v>0</v>
      </c>
      <c r="F232" s="56">
        <f t="shared" si="35"/>
        <v>0</v>
      </c>
      <c r="G232" s="56">
        <f t="shared" si="35"/>
        <v>0</v>
      </c>
      <c r="H232" s="51">
        <f t="shared" si="25"/>
        <v>0</v>
      </c>
      <c r="I232" s="56">
        <f>SUM(I233,I238,I239)</f>
        <v>0</v>
      </c>
      <c r="J232" s="56">
        <f t="shared" ref="J232:L232" si="36">SUM(J233,J238,J239)</f>
        <v>0</v>
      </c>
      <c r="K232" s="56">
        <f t="shared" si="36"/>
        <v>0</v>
      </c>
      <c r="L232" s="144">
        <f t="shared" si="36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7">SUM(F234:F237)</f>
        <v>0</v>
      </c>
      <c r="G233" s="181">
        <f t="shared" si="37"/>
        <v>0</v>
      </c>
      <c r="H233" s="180">
        <f t="shared" si="25"/>
        <v>0</v>
      </c>
      <c r="I233" s="142">
        <f>SUM(I234:I237)</f>
        <v>0</v>
      </c>
      <c r="J233" s="142">
        <f t="shared" ref="J233:L233" si="38">SUM(J234:J237)</f>
        <v>0</v>
      </c>
      <c r="K233" s="142">
        <f t="shared" si="38"/>
        <v>0</v>
      </c>
      <c r="L233" s="182">
        <f t="shared" si="38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9">SUM(E241,E245)</f>
        <v>0</v>
      </c>
      <c r="F240" s="56">
        <f t="shared" si="39"/>
        <v>0</v>
      </c>
      <c r="G240" s="56">
        <f t="shared" si="39"/>
        <v>0</v>
      </c>
      <c r="H240" s="51">
        <f>SUM(I240:L240)</f>
        <v>0</v>
      </c>
      <c r="I240" s="56">
        <f>SUM(I241,I245)</f>
        <v>0</v>
      </c>
      <c r="J240" s="56">
        <f t="shared" ref="J240:L240" si="40">SUM(J241,J245)</f>
        <v>0</v>
      </c>
      <c r="K240" s="56">
        <f t="shared" si="40"/>
        <v>0</v>
      </c>
      <c r="L240" s="144">
        <f t="shared" si="40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41">SUM(E242:E244)</f>
        <v>0</v>
      </c>
      <c r="F241" s="142">
        <f t="shared" si="41"/>
        <v>0</v>
      </c>
      <c r="G241" s="153">
        <f t="shared" si="41"/>
        <v>0</v>
      </c>
      <c r="H241" s="176">
        <f t="shared" si="25"/>
        <v>0</v>
      </c>
      <c r="I241" s="142">
        <f>SUM(I242:I244)</f>
        <v>0</v>
      </c>
      <c r="J241" s="142">
        <f t="shared" ref="J241:L241" si="42">SUM(J242:J244)</f>
        <v>0</v>
      </c>
      <c r="K241" s="142">
        <f t="shared" si="42"/>
        <v>0</v>
      </c>
      <c r="L241" s="153">
        <f t="shared" si="42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G271" si="43">SUM(D246:G246)</f>
        <v>0</v>
      </c>
      <c r="D246" s="66"/>
      <c r="E246" s="66"/>
      <c r="F246" s="66"/>
      <c r="G246" s="134"/>
      <c r="H246" s="179">
        <f t="shared" ref="H246:L271" si="44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3"/>
        <v>0</v>
      </c>
      <c r="D247" s="66"/>
      <c r="E247" s="66"/>
      <c r="F247" s="66"/>
      <c r="G247" s="134"/>
      <c r="H247" s="179">
        <f t="shared" si="44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5">SUM(D250:G250)</f>
        <v>0</v>
      </c>
      <c r="D250" s="66">
        <f>SUM(D251)</f>
        <v>0</v>
      </c>
      <c r="E250" s="66">
        <f t="shared" ref="E250:G250" si="46">SUM(E251)</f>
        <v>0</v>
      </c>
      <c r="F250" s="66">
        <f t="shared" si="46"/>
        <v>0</v>
      </c>
      <c r="G250" s="148">
        <f t="shared" si="46"/>
        <v>0</v>
      </c>
      <c r="H250" s="188">
        <f t="shared" ref="H250:H251" si="47">SUM(I250:L250)</f>
        <v>0</v>
      </c>
      <c r="I250" s="66">
        <f t="shared" ref="I250:L250" si="48">SUM(I251)</f>
        <v>0</v>
      </c>
      <c r="J250" s="66">
        <f t="shared" si="48"/>
        <v>0</v>
      </c>
      <c r="K250" s="66">
        <f t="shared" si="48"/>
        <v>0</v>
      </c>
      <c r="L250" s="134">
        <f t="shared" si="48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5"/>
        <v>0</v>
      </c>
      <c r="D251" s="66"/>
      <c r="E251" s="66"/>
      <c r="F251" s="66"/>
      <c r="G251" s="148"/>
      <c r="H251" s="188">
        <f t="shared" si="47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4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3"/>
        <v>0</v>
      </c>
      <c r="D253" s="56">
        <f>SUM(D254,D255,D256,D257,D261,D262)</f>
        <v>0</v>
      </c>
      <c r="E253" s="56">
        <f t="shared" ref="E253:G253" si="49">SUM(E254,E255,E256,E257,E261,E262)</f>
        <v>0</v>
      </c>
      <c r="F253" s="56">
        <f t="shared" si="49"/>
        <v>0</v>
      </c>
      <c r="G253" s="56">
        <f t="shared" si="49"/>
        <v>0</v>
      </c>
      <c r="H253" s="51">
        <f t="shared" si="44"/>
        <v>0</v>
      </c>
      <c r="I253" s="56">
        <f t="shared" ref="I253:L253" si="50">SUM(I254,I255,I256,I257,I261,I262)</f>
        <v>0</v>
      </c>
      <c r="J253" s="56">
        <f t="shared" si="50"/>
        <v>0</v>
      </c>
      <c r="K253" s="56">
        <f t="shared" si="50"/>
        <v>0</v>
      </c>
      <c r="L253" s="129">
        <f t="shared" si="50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3"/>
        <v>0</v>
      </c>
      <c r="D254" s="61"/>
      <c r="E254" s="61"/>
      <c r="F254" s="61"/>
      <c r="G254" s="133"/>
      <c r="H254" s="59">
        <f t="shared" si="44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3"/>
        <v>0</v>
      </c>
      <c r="D256" s="66"/>
      <c r="E256" s="66"/>
      <c r="F256" s="66"/>
      <c r="G256" s="134"/>
      <c r="H256" s="64">
        <f t="shared" si="44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3"/>
        <v>0</v>
      </c>
      <c r="D257" s="136">
        <f>SUM(D258:D260)</f>
        <v>0</v>
      </c>
      <c r="E257" s="136">
        <f t="shared" ref="E257:G257" si="51">SUM(E258:E260)</f>
        <v>0</v>
      </c>
      <c r="F257" s="136">
        <f t="shared" si="51"/>
        <v>0</v>
      </c>
      <c r="G257" s="137">
        <f t="shared" si="51"/>
        <v>0</v>
      </c>
      <c r="H257" s="64">
        <f t="shared" si="44"/>
        <v>0</v>
      </c>
      <c r="I257" s="136">
        <f t="shared" ref="I257:L257" si="52">SUM(I258:I260)</f>
        <v>0</v>
      </c>
      <c r="J257" s="136">
        <f t="shared" si="52"/>
        <v>0</v>
      </c>
      <c r="K257" s="136">
        <f>SUM(K258:K260)</f>
        <v>0</v>
      </c>
      <c r="L257" s="137">
        <f t="shared" si="52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3"/>
        <v>0</v>
      </c>
      <c r="D258" s="66"/>
      <c r="E258" s="66"/>
      <c r="F258" s="66"/>
      <c r="G258" s="134"/>
      <c r="H258" s="64">
        <f t="shared" si="44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3"/>
        <v>0</v>
      </c>
      <c r="D259" s="66"/>
      <c r="E259" s="66"/>
      <c r="F259" s="66"/>
      <c r="G259" s="134"/>
      <c r="H259" s="64">
        <f t="shared" si="44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3"/>
        <v>0</v>
      </c>
      <c r="D260" s="66"/>
      <c r="E260" s="66"/>
      <c r="F260" s="66"/>
      <c r="G260" s="134"/>
      <c r="H260" s="64">
        <f t="shared" si="44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88">
        <f t="shared" si="43"/>
        <v>0</v>
      </c>
      <c r="D261" s="61"/>
      <c r="E261" s="61"/>
      <c r="F261" s="61"/>
      <c r="G261" s="133"/>
      <c r="H261" s="59">
        <f t="shared" si="44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88">
        <f t="shared" si="43"/>
        <v>0</v>
      </c>
      <c r="D262" s="66">
        <f t="shared" si="43"/>
        <v>0</v>
      </c>
      <c r="E262" s="66">
        <f t="shared" si="43"/>
        <v>0</v>
      </c>
      <c r="F262" s="66">
        <f t="shared" si="43"/>
        <v>0</v>
      </c>
      <c r="G262" s="134">
        <f t="shared" si="43"/>
        <v>0</v>
      </c>
      <c r="H262" s="64">
        <f t="shared" si="44"/>
        <v>0</v>
      </c>
      <c r="I262" s="66">
        <f t="shared" si="44"/>
        <v>0</v>
      </c>
      <c r="J262" s="66">
        <f t="shared" si="44"/>
        <v>0</v>
      </c>
      <c r="K262" s="66">
        <f t="shared" si="44"/>
        <v>0</v>
      </c>
      <c r="L262" s="134">
        <f t="shared" si="44"/>
        <v>0</v>
      </c>
    </row>
    <row r="263" spans="1:12" hidden="1" x14ac:dyDescent="0.25">
      <c r="A263" s="95">
        <v>7700</v>
      </c>
      <c r="B263" s="75" t="s">
        <v>272</v>
      </c>
      <c r="C263" s="76">
        <f t="shared" si="43"/>
        <v>0</v>
      </c>
      <c r="D263" s="149">
        <f>D264</f>
        <v>0</v>
      </c>
      <c r="E263" s="149">
        <f t="shared" ref="E263:G263" si="53">E264</f>
        <v>0</v>
      </c>
      <c r="F263" s="149">
        <f t="shared" si="53"/>
        <v>0</v>
      </c>
      <c r="G263" s="150">
        <f t="shared" si="53"/>
        <v>0</v>
      </c>
      <c r="H263" s="76">
        <f t="shared" si="44"/>
        <v>0</v>
      </c>
      <c r="I263" s="149">
        <f t="shared" ref="I263:L263" si="54">I264</f>
        <v>0</v>
      </c>
      <c r="J263" s="149">
        <f t="shared" si="54"/>
        <v>0</v>
      </c>
      <c r="K263" s="149">
        <f t="shared" si="54"/>
        <v>0</v>
      </c>
      <c r="L263" s="150">
        <f t="shared" si="54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3"/>
        <v>0</v>
      </c>
      <c r="D264" s="72"/>
      <c r="E264" s="72"/>
      <c r="F264" s="72"/>
      <c r="G264" s="194"/>
      <c r="H264" s="70">
        <f t="shared" si="44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3"/>
        <v>0</v>
      </c>
      <c r="D265" s="198">
        <f>D266</f>
        <v>0</v>
      </c>
      <c r="E265" s="198">
        <f t="shared" ref="E265:G266" si="55">E266</f>
        <v>0</v>
      </c>
      <c r="F265" s="198">
        <f t="shared" si="55"/>
        <v>0</v>
      </c>
      <c r="G265" s="199">
        <f t="shared" si="55"/>
        <v>0</v>
      </c>
      <c r="H265" s="200">
        <f t="shared" si="44"/>
        <v>0</v>
      </c>
      <c r="I265" s="198">
        <f t="shared" ref="I265:L266" si="56">I266</f>
        <v>0</v>
      </c>
      <c r="J265" s="198">
        <f>J266</f>
        <v>0</v>
      </c>
      <c r="K265" s="198">
        <f t="shared" si="56"/>
        <v>0</v>
      </c>
      <c r="L265" s="199">
        <f t="shared" si="56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3"/>
        <v>0</v>
      </c>
      <c r="D266" s="131">
        <f>D267</f>
        <v>0</v>
      </c>
      <c r="E266" s="131">
        <f t="shared" si="55"/>
        <v>0</v>
      </c>
      <c r="F266" s="131">
        <f t="shared" si="55"/>
        <v>0</v>
      </c>
      <c r="G266" s="132">
        <f t="shared" si="55"/>
        <v>0</v>
      </c>
      <c r="H266" s="103">
        <f t="shared" si="44"/>
        <v>0</v>
      </c>
      <c r="I266" s="131">
        <f t="shared" si="56"/>
        <v>0</v>
      </c>
      <c r="J266" s="131">
        <f t="shared" si="56"/>
        <v>0</v>
      </c>
      <c r="K266" s="131">
        <f t="shared" si="56"/>
        <v>0</v>
      </c>
      <c r="L266" s="132">
        <f t="shared" si="56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3"/>
        <v>0</v>
      </c>
      <c r="D267" s="131">
        <f>SUM(D268)</f>
        <v>0</v>
      </c>
      <c r="E267" s="131">
        <f t="shared" ref="E267:G267" si="57">SUM(E268)</f>
        <v>0</v>
      </c>
      <c r="F267" s="131">
        <f t="shared" si="57"/>
        <v>0</v>
      </c>
      <c r="G267" s="132">
        <f t="shared" si="57"/>
        <v>0</v>
      </c>
      <c r="H267" s="103">
        <f t="shared" si="44"/>
        <v>0</v>
      </c>
      <c r="I267" s="131">
        <f t="shared" ref="I267:L267" si="58">SUM(I268)</f>
        <v>0</v>
      </c>
      <c r="J267" s="131">
        <f t="shared" si="58"/>
        <v>0</v>
      </c>
      <c r="K267" s="131">
        <f t="shared" si="58"/>
        <v>0</v>
      </c>
      <c r="L267" s="132">
        <f t="shared" si="58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3"/>
        <v>0</v>
      </c>
      <c r="D268" s="138"/>
      <c r="E268" s="138"/>
      <c r="F268" s="138"/>
      <c r="G268" s="139"/>
      <c r="H268" s="103">
        <f t="shared" si="44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3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4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3"/>
        <v>0</v>
      </c>
      <c r="D270" s="66"/>
      <c r="E270" s="66"/>
      <c r="F270" s="66"/>
      <c r="G270" s="134"/>
      <c r="H270" s="64">
        <f t="shared" si="44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3"/>
        <v>0</v>
      </c>
      <c r="D271" s="61"/>
      <c r="E271" s="61"/>
      <c r="F271" s="61"/>
      <c r="G271" s="133"/>
      <c r="H271" s="59">
        <f t="shared" si="44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422463</v>
      </c>
      <c r="D272" s="206">
        <f>SUM(D269,D252,D211,D182,D174,D160,D75,D53,)</f>
        <v>379778</v>
      </c>
      <c r="E272" s="206">
        <f t="shared" ref="E272:L272" si="59">SUM(E269,E252,E211,E182,E174,E160,E75,E53)</f>
        <v>42685</v>
      </c>
      <c r="F272" s="206">
        <f t="shared" si="59"/>
        <v>0</v>
      </c>
      <c r="G272" s="207">
        <f t="shared" si="59"/>
        <v>0</v>
      </c>
      <c r="H272" s="208">
        <f t="shared" si="59"/>
        <v>409722</v>
      </c>
      <c r="I272" s="206">
        <f t="shared" si="59"/>
        <v>364902</v>
      </c>
      <c r="J272" s="206">
        <f t="shared" si="59"/>
        <v>44820</v>
      </c>
      <c r="K272" s="206">
        <f t="shared" si="59"/>
        <v>0</v>
      </c>
      <c r="L272" s="207">
        <f t="shared" si="59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60">SUM(C275,C276)-C283+C284</f>
        <v>0</v>
      </c>
      <c r="D274" s="213">
        <f t="shared" si="60"/>
        <v>0</v>
      </c>
      <c r="E274" s="213">
        <f t="shared" si="60"/>
        <v>0</v>
      </c>
      <c r="F274" s="213">
        <f t="shared" si="60"/>
        <v>0</v>
      </c>
      <c r="G274" s="214">
        <f t="shared" si="60"/>
        <v>0</v>
      </c>
      <c r="H274" s="215">
        <f t="shared" si="60"/>
        <v>0</v>
      </c>
      <c r="I274" s="213">
        <f t="shared" si="60"/>
        <v>0</v>
      </c>
      <c r="J274" s="213">
        <f t="shared" si="60"/>
        <v>0</v>
      </c>
      <c r="K274" s="213">
        <f t="shared" si="60"/>
        <v>0</v>
      </c>
      <c r="L274" s="216">
        <f t="shared" si="60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61">C21-C269</f>
        <v>0</v>
      </c>
      <c r="D275" s="112">
        <f t="shared" si="61"/>
        <v>0</v>
      </c>
      <c r="E275" s="112">
        <f t="shared" si="61"/>
        <v>0</v>
      </c>
      <c r="F275" s="112">
        <f t="shared" si="61"/>
        <v>0</v>
      </c>
      <c r="G275" s="113">
        <f t="shared" si="61"/>
        <v>0</v>
      </c>
      <c r="H275" s="218">
        <f t="shared" si="61"/>
        <v>0</v>
      </c>
      <c r="I275" s="112">
        <f t="shared" si="61"/>
        <v>0</v>
      </c>
      <c r="J275" s="112">
        <f t="shared" si="61"/>
        <v>0</v>
      </c>
      <c r="K275" s="112">
        <f t="shared" si="61"/>
        <v>0</v>
      </c>
      <c r="L275" s="113">
        <f t="shared" si="61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2">SUM(C277,C279,C281)-SUM(C278,C280,C282)</f>
        <v>0</v>
      </c>
      <c r="D276" s="213">
        <f t="shared" si="62"/>
        <v>0</v>
      </c>
      <c r="E276" s="213">
        <f t="shared" si="62"/>
        <v>0</v>
      </c>
      <c r="F276" s="213">
        <f t="shared" si="62"/>
        <v>0</v>
      </c>
      <c r="G276" s="216">
        <f t="shared" si="62"/>
        <v>0</v>
      </c>
      <c r="H276" s="215">
        <f t="shared" si="62"/>
        <v>0</v>
      </c>
      <c r="I276" s="213">
        <f t="shared" si="62"/>
        <v>0</v>
      </c>
      <c r="J276" s="213">
        <f t="shared" si="62"/>
        <v>0</v>
      </c>
      <c r="K276" s="213">
        <f t="shared" si="62"/>
        <v>0</v>
      </c>
      <c r="L276" s="216">
        <f t="shared" si="62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3">SUM(D277:G277)</f>
        <v>0</v>
      </c>
      <c r="D277" s="72"/>
      <c r="E277" s="72"/>
      <c r="F277" s="72"/>
      <c r="G277" s="194"/>
      <c r="H277" s="70">
        <f t="shared" ref="H277:H282" si="64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3"/>
        <v>0</v>
      </c>
      <c r="D278" s="66"/>
      <c r="E278" s="66"/>
      <c r="F278" s="66"/>
      <c r="G278" s="134"/>
      <c r="H278" s="64">
        <f t="shared" si="64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3"/>
        <v>0</v>
      </c>
      <c r="D279" s="66"/>
      <c r="E279" s="66"/>
      <c r="F279" s="66"/>
      <c r="G279" s="134"/>
      <c r="H279" s="64">
        <f t="shared" si="64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3"/>
        <v>0</v>
      </c>
      <c r="D280" s="66"/>
      <c r="E280" s="66"/>
      <c r="F280" s="66"/>
      <c r="G280" s="134"/>
      <c r="H280" s="64">
        <f t="shared" si="64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3"/>
        <v>0</v>
      </c>
      <c r="D281" s="66"/>
      <c r="E281" s="66"/>
      <c r="F281" s="66"/>
      <c r="G281" s="134"/>
      <c r="H281" s="64">
        <f t="shared" si="64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3"/>
        <v>0</v>
      </c>
      <c r="D282" s="160"/>
      <c r="E282" s="160"/>
      <c r="F282" s="160"/>
      <c r="G282" s="162"/>
      <c r="H282" s="156">
        <f t="shared" si="64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XJsVXMZk9AT6AZomh024C/P9FZXKzKjamC66hfkt4IuxudGy+iBqVd5S+n5WJdzHx/oQ+iD5R9IPLsNAK+u56A==" saltValue="V4oT1olLlZLvxLap11gXLQ==" spinCount="100000" sheet="1" objects="1" scenarios="1"/>
  <autoFilter ref="A18:L284">
    <filterColumn colId="7">
      <filters>
        <filter val="1 025"/>
        <filter val="1 499"/>
        <filter val="1 500"/>
        <filter val="1 600"/>
        <filter val="1 742"/>
        <filter val="1 894"/>
        <filter val="1 940"/>
        <filter val="10 169"/>
        <filter val="12 365"/>
        <filter val="16 510"/>
        <filter val="195"/>
        <filter val="2 251"/>
        <filter val="2 293"/>
        <filter val="2 509"/>
        <filter val="2 640"/>
        <filter val="2 724"/>
        <filter val="2 920"/>
        <filter val="208"/>
        <filter val="21 549"/>
        <filter val="22 897"/>
        <filter val="270 582"/>
        <filter val="283 044"/>
        <filter val="29 443"/>
        <filter val="3 286"/>
        <filter val="30"/>
        <filter val="326"/>
        <filter val="372"/>
        <filter val="375 759"/>
        <filter val="378"/>
        <filter val="4 169"/>
        <filter val="4 520"/>
        <filter val="4 598"/>
        <filter val="405 202"/>
        <filter val="409 722"/>
        <filter val="45"/>
        <filter val="459"/>
        <filter val="483"/>
        <filter val="5 471"/>
        <filter val="569"/>
        <filter val="6 546"/>
        <filter val="608"/>
        <filter val="7 145"/>
        <filter val="7 684"/>
        <filter val="71 166"/>
        <filter val="903"/>
        <filter val="92 715"/>
        <filter val="99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N5" sqref="N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636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544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545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546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547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548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549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 t="s">
        <v>550</v>
      </c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43276</v>
      </c>
      <c r="D20" s="26">
        <f>SUM(D21,D24,D25,D41,D43)</f>
        <v>43276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38184</v>
      </c>
      <c r="I20" s="26">
        <f>SUM(I21,I24,I25,I41,I43)</f>
        <v>38184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43276</v>
      </c>
      <c r="D24" s="46">
        <v>43276</v>
      </c>
      <c r="E24" s="46"/>
      <c r="F24" s="47" t="s">
        <v>37</v>
      </c>
      <c r="G24" s="48" t="s">
        <v>37</v>
      </c>
      <c r="H24" s="45">
        <f t="shared" si="1"/>
        <v>38184</v>
      </c>
      <c r="I24" s="46">
        <f>I51</f>
        <v>38184</v>
      </c>
      <c r="J24" s="46">
        <f>J51</f>
        <v>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43276</v>
      </c>
      <c r="D50" s="112">
        <f>SUM(D51,D269)</f>
        <v>43276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38184</v>
      </c>
      <c r="I50" s="112">
        <f>SUM(I51,I269)</f>
        <v>38184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43276</v>
      </c>
      <c r="D51" s="117">
        <f>SUM(D52,D181)</f>
        <v>43276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38184</v>
      </c>
      <c r="I51" s="117">
        <f>SUM(I52,I181)</f>
        <v>38184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43276</v>
      </c>
      <c r="D52" s="121">
        <f>SUM(D53,D75,D160,D174)</f>
        <v>43276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38184</v>
      </c>
      <c r="I52" s="121">
        <f>SUM(I53,I75,I160,I174)</f>
        <v>38184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43276</v>
      </c>
      <c r="D75" s="125">
        <f>SUM(D76,D83,D120,D151,D152)</f>
        <v>43276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38184</v>
      </c>
      <c r="I75" s="125">
        <f t="shared" ref="I75:L75" si="8">SUM(I76,I83,I120,I151,I152)</f>
        <v>38184</v>
      </c>
      <c r="J75" s="125">
        <f t="shared" si="8"/>
        <v>0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43276</v>
      </c>
      <c r="D120" s="149">
        <f>SUM(D121,D126,D130,D131,D134,D138,D146,D147,D150)</f>
        <v>43276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38184</v>
      </c>
      <c r="I120" s="149">
        <f>SUM(I121,I126,I130,I131,I134,I138,I146,I147,I150)</f>
        <v>38184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7.5" customHeight="1" x14ac:dyDescent="0.25">
      <c r="A138" s="135">
        <v>2360</v>
      </c>
      <c r="B138" s="63" t="s">
        <v>148</v>
      </c>
      <c r="C138" s="64">
        <f t="shared" si="10"/>
        <v>43276</v>
      </c>
      <c r="D138" s="136">
        <f>SUM(D139:D145)</f>
        <v>43276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38184</v>
      </c>
      <c r="I138" s="136">
        <f>SUM(I139:I145)</f>
        <v>38184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43276</v>
      </c>
      <c r="D141" s="66">
        <v>43276</v>
      </c>
      <c r="E141" s="66"/>
      <c r="F141" s="66"/>
      <c r="G141" s="134"/>
      <c r="H141" s="64">
        <f t="shared" si="9"/>
        <v>38184</v>
      </c>
      <c r="I141" s="66">
        <v>38184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43276</v>
      </c>
      <c r="D272" s="206">
        <f>SUM(D269,D252,D211,D182,D174,D160,D75,D53,)</f>
        <v>43276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38184</v>
      </c>
      <c r="I272" s="206">
        <f t="shared" si="56"/>
        <v>38184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zwQTAvZuwN+5Ik43InImJRv7eMg49DmniFHybqoNhvAmDZFjof3vMTpziM5tyATsSQbs4RK00xGmSH05+4c+xw==" saltValue="MJpTGcdj03dGCjhZLdEZfw==" spinCount="100000" sheet="1" objects="1" scenarios="1"/>
  <autoFilter ref="A18:L284">
    <filterColumn colId="7">
      <filters>
        <filter val="38 184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O2" sqref="O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360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361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362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363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364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365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366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617808</v>
      </c>
      <c r="D20" s="26">
        <f>SUM(D21,D24,D25,D41,D43)</f>
        <v>584969</v>
      </c>
      <c r="E20" s="26">
        <f>SUM(E21,E24,E43)</f>
        <v>0</v>
      </c>
      <c r="F20" s="26">
        <f>SUM(F21,F26,F43)</f>
        <v>32839</v>
      </c>
      <c r="G20" s="27">
        <f>SUM(G21,G45)</f>
        <v>0</v>
      </c>
      <c r="H20" s="25">
        <f>SUM(I20:L20)</f>
        <v>1650894</v>
      </c>
      <c r="I20" s="26">
        <f>SUM(I21,I24,I25,I41,I43)</f>
        <v>495262</v>
      </c>
      <c r="J20" s="26">
        <f>SUM(J21,J24,J43)</f>
        <v>1122793</v>
      </c>
      <c r="K20" s="26">
        <f>SUM(K21,K26,K43)</f>
        <v>32839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584969</v>
      </c>
      <c r="D24" s="46">
        <f>581969+3000</f>
        <v>584969</v>
      </c>
      <c r="E24" s="46"/>
      <c r="F24" s="47" t="s">
        <v>37</v>
      </c>
      <c r="G24" s="48" t="s">
        <v>37</v>
      </c>
      <c r="H24" s="45">
        <f t="shared" si="1"/>
        <v>1618055</v>
      </c>
      <c r="I24" s="46">
        <f>I51</f>
        <v>495262</v>
      </c>
      <c r="J24" s="46">
        <f>J51</f>
        <v>1122793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32839</v>
      </c>
      <c r="D26" s="53" t="s">
        <v>37</v>
      </c>
      <c r="E26" s="53" t="s">
        <v>37</v>
      </c>
      <c r="F26" s="56">
        <f>SUM(F27,F31,F33,F36)</f>
        <v>32839</v>
      </c>
      <c r="G26" s="54" t="s">
        <v>37</v>
      </c>
      <c r="H26" s="51">
        <f>SUM(I26:L26)</f>
        <v>32839</v>
      </c>
      <c r="I26" s="53" t="s">
        <v>37</v>
      </c>
      <c r="J26" s="53" t="s">
        <v>37</v>
      </c>
      <c r="K26" s="56">
        <f>SUM(K27,K31,K33,K36)</f>
        <v>32839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29292</v>
      </c>
      <c r="D33" s="53" t="s">
        <v>37</v>
      </c>
      <c r="E33" s="53" t="s">
        <v>37</v>
      </c>
      <c r="F33" s="56">
        <f>SUM(F34:F35)</f>
        <v>29292</v>
      </c>
      <c r="G33" s="54" t="s">
        <v>37</v>
      </c>
      <c r="H33" s="51">
        <f t="shared" si="1"/>
        <v>29292</v>
      </c>
      <c r="I33" s="53" t="s">
        <v>37</v>
      </c>
      <c r="J33" s="53" t="s">
        <v>37</v>
      </c>
      <c r="K33" s="56">
        <f>SUM(K34:K35)</f>
        <v>29292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29292</v>
      </c>
      <c r="D34" s="60" t="s">
        <v>37</v>
      </c>
      <c r="E34" s="60" t="s">
        <v>37</v>
      </c>
      <c r="F34" s="61">
        <v>29292</v>
      </c>
      <c r="G34" s="62" t="s">
        <v>37</v>
      </c>
      <c r="H34" s="59">
        <f t="shared" si="1"/>
        <v>29292</v>
      </c>
      <c r="I34" s="60" t="s">
        <v>37</v>
      </c>
      <c r="J34" s="60" t="s">
        <v>37</v>
      </c>
      <c r="K34" s="61">
        <v>29292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3547</v>
      </c>
      <c r="D36" s="53" t="s">
        <v>37</v>
      </c>
      <c r="E36" s="53" t="s">
        <v>37</v>
      </c>
      <c r="F36" s="56">
        <f>SUM(F37:F40)</f>
        <v>3547</v>
      </c>
      <c r="G36" s="54" t="s">
        <v>37</v>
      </c>
      <c r="H36" s="51">
        <f t="shared" si="1"/>
        <v>3547</v>
      </c>
      <c r="I36" s="53" t="s">
        <v>37</v>
      </c>
      <c r="J36" s="53" t="s">
        <v>37</v>
      </c>
      <c r="K36" s="56">
        <f>SUM(K37:K40)</f>
        <v>3547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3547</v>
      </c>
      <c r="D40" s="77" t="s">
        <v>37</v>
      </c>
      <c r="E40" s="77" t="s">
        <v>37</v>
      </c>
      <c r="F40" s="78">
        <v>3547</v>
      </c>
      <c r="G40" s="79" t="s">
        <v>37</v>
      </c>
      <c r="H40" s="76">
        <f t="shared" si="1"/>
        <v>3547</v>
      </c>
      <c r="I40" s="77" t="s">
        <v>37</v>
      </c>
      <c r="J40" s="77" t="s">
        <v>37</v>
      </c>
      <c r="K40" s="78">
        <v>3547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617808</v>
      </c>
      <c r="D50" s="112">
        <f>SUM(D51,D269)</f>
        <v>584969</v>
      </c>
      <c r="E50" s="112">
        <f>SUM(E51,E269)</f>
        <v>0</v>
      </c>
      <c r="F50" s="112">
        <f>SUM(F51,F269)</f>
        <v>32839</v>
      </c>
      <c r="G50" s="113">
        <f>SUM(G51,G269)</f>
        <v>0</v>
      </c>
      <c r="H50" s="111">
        <f t="shared" ref="H50:H107" si="6">SUM(I50:L50)</f>
        <v>1650894</v>
      </c>
      <c r="I50" s="112">
        <f>SUM(I51,I269)</f>
        <v>495262</v>
      </c>
      <c r="J50" s="112">
        <f>SUM(J51,J269)</f>
        <v>1122793</v>
      </c>
      <c r="K50" s="112">
        <f>SUM(K51,K269)</f>
        <v>32839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617808</v>
      </c>
      <c r="D51" s="117">
        <f>SUM(D52,D181)</f>
        <v>584969</v>
      </c>
      <c r="E51" s="117">
        <f>SUM(E52,E181)</f>
        <v>0</v>
      </c>
      <c r="F51" s="117">
        <f>SUM(F52,F181)</f>
        <v>32839</v>
      </c>
      <c r="G51" s="118">
        <f>SUM(G52,G181)</f>
        <v>0</v>
      </c>
      <c r="H51" s="116">
        <f t="shared" si="6"/>
        <v>1650894</v>
      </c>
      <c r="I51" s="117">
        <f>SUM(I52,I181)</f>
        <v>495262</v>
      </c>
      <c r="J51" s="117">
        <f>SUM(J52,J181)</f>
        <v>1122793</v>
      </c>
      <c r="K51" s="117">
        <f>SUM(K52,K181)</f>
        <v>32839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609200</v>
      </c>
      <c r="D52" s="121">
        <f>SUM(D53,D75,D160,D174)</f>
        <v>576361</v>
      </c>
      <c r="E52" s="121">
        <f>SUM(E53,E75,E160,E174)</f>
        <v>0</v>
      </c>
      <c r="F52" s="121">
        <f>SUM(F53,F75,F160,F174)</f>
        <v>32839</v>
      </c>
      <c r="G52" s="122">
        <f>SUM(G53,G75,G160,G174)</f>
        <v>0</v>
      </c>
      <c r="H52" s="120">
        <f t="shared" si="6"/>
        <v>1636420</v>
      </c>
      <c r="I52" s="121">
        <f>SUM(I53,I75,I160,I174)</f>
        <v>485718</v>
      </c>
      <c r="J52" s="121">
        <f>SUM(J53,J75,J160,J174)</f>
        <v>1117863</v>
      </c>
      <c r="K52" s="121">
        <f>SUM(K53,K75,K160,K174)</f>
        <v>32839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483952</v>
      </c>
      <c r="D53" s="125">
        <f>SUM(D54,D67)</f>
        <v>483952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1496943</v>
      </c>
      <c r="I53" s="125">
        <f>SUM(I54,I67)</f>
        <v>396416</v>
      </c>
      <c r="J53" s="125">
        <f>SUM(J54,J67)</f>
        <v>1100527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313157</v>
      </c>
      <c r="D54" s="56">
        <f>SUM(D55,D58,D66)</f>
        <v>313157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1134328</v>
      </c>
      <c r="I54" s="56">
        <f>SUM(I55,I58,I66)</f>
        <v>256767</v>
      </c>
      <c r="J54" s="56">
        <f>SUM(J55,J58,J66)</f>
        <v>877561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262871</v>
      </c>
      <c r="D55" s="131">
        <f>SUM(D56:D57)</f>
        <v>262871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1071186</v>
      </c>
      <c r="I55" s="131">
        <f>SUM(I56:I57)</f>
        <v>233395</v>
      </c>
      <c r="J55" s="131">
        <f>SUM(J56:J57)</f>
        <v>837791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262871</v>
      </c>
      <c r="D57" s="66">
        <v>262871</v>
      </c>
      <c r="E57" s="66"/>
      <c r="F57" s="66"/>
      <c r="G57" s="134"/>
      <c r="H57" s="64">
        <f t="shared" si="6"/>
        <v>1071186</v>
      </c>
      <c r="I57" s="66">
        <v>233395</v>
      </c>
      <c r="J57" s="66">
        <v>837791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47937</v>
      </c>
      <c r="D58" s="136">
        <f>SUM(D59:D65)</f>
        <v>47937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60849</v>
      </c>
      <c r="I58" s="136">
        <f>SUM(I59:I65)</f>
        <v>21079</v>
      </c>
      <c r="J58" s="136">
        <f>SUM(J59:J65)</f>
        <v>39770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4178</v>
      </c>
      <c r="D59" s="66">
        <v>4178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1030</v>
      </c>
      <c r="D60" s="66">
        <v>1030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4563</v>
      </c>
      <c r="D63" s="66">
        <v>4563</v>
      </c>
      <c r="E63" s="66"/>
      <c r="F63" s="66"/>
      <c r="G63" s="134"/>
      <c r="H63" s="64">
        <f t="shared" si="6"/>
        <v>18528</v>
      </c>
      <c r="I63" s="66">
        <v>4098</v>
      </c>
      <c r="J63" s="66">
        <v>14430</v>
      </c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36486</v>
      </c>
      <c r="D64" s="66">
        <v>36486</v>
      </c>
      <c r="E64" s="66"/>
      <c r="F64" s="66"/>
      <c r="G64" s="134"/>
      <c r="H64" s="64">
        <f t="shared" si="6"/>
        <v>10427</v>
      </c>
      <c r="I64" s="66">
        <f>37234-26807</f>
        <v>10427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1680</v>
      </c>
      <c r="D65" s="66">
        <v>1680</v>
      </c>
      <c r="E65" s="66"/>
      <c r="F65" s="66"/>
      <c r="G65" s="134"/>
      <c r="H65" s="64">
        <f t="shared" si="6"/>
        <v>26700</v>
      </c>
      <c r="I65" s="66">
        <v>1360</v>
      </c>
      <c r="J65" s="66">
        <v>25340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2349</v>
      </c>
      <c r="D66" s="138">
        <v>2349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170795</v>
      </c>
      <c r="D67" s="56">
        <f>SUM(D68:D69)</f>
        <v>170795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362615</v>
      </c>
      <c r="I67" s="56">
        <f>SUM(I68:I69)</f>
        <v>139649</v>
      </c>
      <c r="J67" s="56">
        <f>SUM(J68:J69)</f>
        <v>222966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90332</v>
      </c>
      <c r="D68" s="61">
        <v>90332</v>
      </c>
      <c r="E68" s="61"/>
      <c r="F68" s="61"/>
      <c r="G68" s="133"/>
      <c r="H68" s="59">
        <f t="shared" si="6"/>
        <v>286936</v>
      </c>
      <c r="I68" s="61">
        <f>79748-6458</f>
        <v>73290</v>
      </c>
      <c r="J68" s="61">
        <v>213646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80463</v>
      </c>
      <c r="D69" s="136">
        <f>SUM(D70:D74)</f>
        <v>80463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75679</v>
      </c>
      <c r="I69" s="136">
        <f>SUM(I70:I74)</f>
        <v>66359</v>
      </c>
      <c r="J69" s="136">
        <f>SUM(J70:J74)</f>
        <v>9320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61821</v>
      </c>
      <c r="D70" s="66">
        <v>61821</v>
      </c>
      <c r="E70" s="66"/>
      <c r="F70" s="66"/>
      <c r="G70" s="134"/>
      <c r="H70" s="64">
        <f t="shared" si="6"/>
        <v>56787</v>
      </c>
      <c r="I70" s="66">
        <v>47467</v>
      </c>
      <c r="J70" s="66">
        <v>9320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18142</v>
      </c>
      <c r="D73" s="66">
        <v>18142</v>
      </c>
      <c r="E73" s="66"/>
      <c r="F73" s="66"/>
      <c r="G73" s="134"/>
      <c r="H73" s="64">
        <f t="shared" si="6"/>
        <v>18142</v>
      </c>
      <c r="I73" s="66">
        <v>18142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750</v>
      </c>
      <c r="I74" s="66">
        <v>750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125248</v>
      </c>
      <c r="D75" s="125">
        <f>SUM(D76,D83,D120,D151,D152)</f>
        <v>92409</v>
      </c>
      <c r="E75" s="125">
        <f t="shared" ref="E75:G75" si="7">SUM(E76,E83,E120,E151,E152)</f>
        <v>0</v>
      </c>
      <c r="F75" s="125">
        <f t="shared" si="7"/>
        <v>32839</v>
      </c>
      <c r="G75" s="126">
        <f t="shared" si="7"/>
        <v>0</v>
      </c>
      <c r="H75" s="124">
        <f t="shared" si="6"/>
        <v>139477</v>
      </c>
      <c r="I75" s="125">
        <f t="shared" ref="I75:L75" si="8">SUM(I76,I83,I120,I151,I152)</f>
        <v>89302</v>
      </c>
      <c r="J75" s="125">
        <f t="shared" si="8"/>
        <v>17336</v>
      </c>
      <c r="K75" s="125">
        <f t="shared" si="8"/>
        <v>32839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81562</v>
      </c>
      <c r="D83" s="56">
        <f>SUM(D84,D85,D91,D99,D107,D108,D114,D119)</f>
        <v>49838</v>
      </c>
      <c r="E83" s="56">
        <f>SUM(E84,E85,E91,E99,E107,E108,E114,E119)</f>
        <v>0</v>
      </c>
      <c r="F83" s="56">
        <f>SUM(F84,F85,F91,F99,F107,F108,F114,F119)</f>
        <v>31724</v>
      </c>
      <c r="G83" s="140">
        <f>SUM(G84,G85,G91,G99,G107,G108,G114,G119)</f>
        <v>0</v>
      </c>
      <c r="H83" s="51">
        <f t="shared" si="6"/>
        <v>88023</v>
      </c>
      <c r="I83" s="56">
        <f>SUM(I84,I85,I91,I99,I107,I108,I114,I119)</f>
        <v>46041</v>
      </c>
      <c r="J83" s="56">
        <f>SUM(J84,J85,J91,J99,J107,J108,J114,J119)</f>
        <v>9296</v>
      </c>
      <c r="K83" s="56">
        <f>SUM(K84,K85,K91,K99,K107,K108,K114,K119)</f>
        <v>32686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240</v>
      </c>
      <c r="D84" s="138">
        <v>240</v>
      </c>
      <c r="E84" s="138"/>
      <c r="F84" s="138"/>
      <c r="G84" s="138"/>
      <c r="H84" s="103">
        <f>SUM(I84:L84)</f>
        <v>240</v>
      </c>
      <c r="I84" s="138">
        <v>240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65533</v>
      </c>
      <c r="D85" s="136">
        <f>SUM(D86:D90)</f>
        <v>33809</v>
      </c>
      <c r="E85" s="136">
        <f>SUM(E86:E90)</f>
        <v>0</v>
      </c>
      <c r="F85" s="136">
        <f>SUM(F86:F90)</f>
        <v>31724</v>
      </c>
      <c r="G85" s="137">
        <f>SUM(G86:G90)</f>
        <v>0</v>
      </c>
      <c r="H85" s="64">
        <f t="shared" si="6"/>
        <v>60364</v>
      </c>
      <c r="I85" s="136">
        <f>SUM(I86:I90)</f>
        <v>27678</v>
      </c>
      <c r="J85" s="136">
        <f>SUM(J86:J90)</f>
        <v>0</v>
      </c>
      <c r="K85" s="136">
        <f>SUM(K86:K90)</f>
        <v>32686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37635</v>
      </c>
      <c r="D86" s="66">
        <v>20940</v>
      </c>
      <c r="E86" s="66"/>
      <c r="F86" s="66">
        <v>16695</v>
      </c>
      <c r="G86" s="134"/>
      <c r="H86" s="64">
        <f t="shared" si="6"/>
        <v>32304</v>
      </c>
      <c r="I86" s="66">
        <f>15609-962</f>
        <v>14647</v>
      </c>
      <c r="J86" s="66"/>
      <c r="K86" s="66">
        <f>16695+962</f>
        <v>17657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7214</v>
      </c>
      <c r="D87" s="66">
        <v>2202</v>
      </c>
      <c r="E87" s="66"/>
      <c r="F87" s="66">
        <v>5012</v>
      </c>
      <c r="G87" s="134"/>
      <c r="H87" s="64">
        <f t="shared" si="6"/>
        <v>7922</v>
      </c>
      <c r="I87" s="66">
        <v>2910</v>
      </c>
      <c r="J87" s="66"/>
      <c r="K87" s="66">
        <v>5012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19550</v>
      </c>
      <c r="D88" s="66">
        <v>9533</v>
      </c>
      <c r="E88" s="66"/>
      <c r="F88" s="66">
        <v>10017</v>
      </c>
      <c r="G88" s="134"/>
      <c r="H88" s="64">
        <f t="shared" si="6"/>
        <v>18982</v>
      </c>
      <c r="I88" s="66">
        <v>8965</v>
      </c>
      <c r="J88" s="66"/>
      <c r="K88" s="66">
        <v>10017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1134</v>
      </c>
      <c r="D89" s="66">
        <v>1134</v>
      </c>
      <c r="E89" s="66"/>
      <c r="F89" s="66"/>
      <c r="G89" s="134"/>
      <c r="H89" s="64">
        <f t="shared" si="6"/>
        <v>1156</v>
      </c>
      <c r="I89" s="66">
        <v>1156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1980</v>
      </c>
      <c r="D91" s="136">
        <f>SUM(D92:D98)</f>
        <v>1980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1980</v>
      </c>
      <c r="I91" s="136">
        <f>SUM(I92:I98)</f>
        <v>1980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1980</v>
      </c>
      <c r="D98" s="66">
        <v>1980</v>
      </c>
      <c r="E98" s="66"/>
      <c r="F98" s="66"/>
      <c r="G98" s="134"/>
      <c r="H98" s="64">
        <f t="shared" si="6"/>
        <v>1980</v>
      </c>
      <c r="I98" s="66">
        <v>1980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7028</v>
      </c>
      <c r="D99" s="136">
        <f>SUM(D100:D106)</f>
        <v>7028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6825</v>
      </c>
      <c r="I99" s="136">
        <f>SUM(I100:I106)</f>
        <v>6825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980</v>
      </c>
      <c r="D102" s="66">
        <v>980</v>
      </c>
      <c r="E102" s="66"/>
      <c r="F102" s="66"/>
      <c r="G102" s="134"/>
      <c r="H102" s="64">
        <f t="shared" si="6"/>
        <v>963</v>
      </c>
      <c r="I102" s="66">
        <v>963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5590</v>
      </c>
      <c r="D103" s="66">
        <v>5590</v>
      </c>
      <c r="E103" s="66"/>
      <c r="F103" s="66"/>
      <c r="G103" s="134"/>
      <c r="H103" s="64">
        <f t="shared" si="6"/>
        <v>5404</v>
      </c>
      <c r="I103" s="66">
        <v>5404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458</v>
      </c>
      <c r="D106" s="66">
        <v>458</v>
      </c>
      <c r="E106" s="66"/>
      <c r="F106" s="66"/>
      <c r="G106" s="134"/>
      <c r="H106" s="64">
        <f t="shared" si="6"/>
        <v>458</v>
      </c>
      <c r="I106" s="66">
        <v>458</v>
      </c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2138</v>
      </c>
      <c r="D107" s="136">
        <v>2138</v>
      </c>
      <c r="E107" s="136"/>
      <c r="F107" s="136"/>
      <c r="G107" s="145"/>
      <c r="H107" s="64">
        <f t="shared" si="6"/>
        <v>2138</v>
      </c>
      <c r="I107" s="136">
        <v>2138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4643</v>
      </c>
      <c r="D108" s="136">
        <f>SUM(D109:D113)</f>
        <v>4643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4643</v>
      </c>
      <c r="I108" s="136">
        <f>SUM(I109:I113)</f>
        <v>4643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x14ac:dyDescent="0.25">
      <c r="A109" s="39">
        <v>2261</v>
      </c>
      <c r="B109" s="63" t="s">
        <v>119</v>
      </c>
      <c r="C109" s="64">
        <f t="shared" si="5"/>
        <v>4591</v>
      </c>
      <c r="D109" s="66">
        <v>4591</v>
      </c>
      <c r="E109" s="66"/>
      <c r="F109" s="66"/>
      <c r="G109" s="134"/>
      <c r="H109" s="64">
        <f t="shared" si="9"/>
        <v>4591</v>
      </c>
      <c r="I109" s="66">
        <v>4591</v>
      </c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52</v>
      </c>
      <c r="D113" s="66">
        <v>52</v>
      </c>
      <c r="E113" s="66"/>
      <c r="F113" s="66"/>
      <c r="G113" s="134"/>
      <c r="H113" s="64">
        <f t="shared" si="9"/>
        <v>52</v>
      </c>
      <c r="I113" s="66">
        <v>52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11833</v>
      </c>
      <c r="I114" s="136">
        <f>SUM(I115:I118)</f>
        <v>2537</v>
      </c>
      <c r="J114" s="136">
        <f>SUM(J115:J118)</f>
        <v>9296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11833</v>
      </c>
      <c r="I117" s="66">
        <v>2537</v>
      </c>
      <c r="J117" s="66">
        <v>9296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43686</v>
      </c>
      <c r="D120" s="149">
        <f>SUM(D121,D126,D130,D131,D134,D138,D146,D147,D150)</f>
        <v>42571</v>
      </c>
      <c r="E120" s="149">
        <f>SUM(E121,E126,E130,E131,E134,E138,E146,E147,E150)</f>
        <v>0</v>
      </c>
      <c r="F120" s="149">
        <f>SUM(F121,F126,F130,F131,F134,F138,F146,F147,F150)</f>
        <v>1115</v>
      </c>
      <c r="G120" s="150">
        <f>SUM(G121,G126,G130,G131,G134,G138,G146,G147,G150)</f>
        <v>0</v>
      </c>
      <c r="H120" s="76">
        <f t="shared" si="9"/>
        <v>51454</v>
      </c>
      <c r="I120" s="149">
        <f>SUM(I121,I126,I130,I131,I134,I138,I146,I147,I150)</f>
        <v>43261</v>
      </c>
      <c r="J120" s="149">
        <f>SUM(J121,J126,J130,J131,J134,J138,J146,J147,J150)</f>
        <v>8040</v>
      </c>
      <c r="K120" s="149">
        <f>SUM(K121,K126,K130,K131,K134,K138,K146,K147,K150)</f>
        <v>153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18768</v>
      </c>
      <c r="D121" s="142">
        <f>SUM(D122:D125)</f>
        <v>18768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18768</v>
      </c>
      <c r="I121" s="142">
        <f t="shared" si="11"/>
        <v>18768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1670</v>
      </c>
      <c r="D122" s="66">
        <v>1670</v>
      </c>
      <c r="E122" s="66"/>
      <c r="F122" s="66"/>
      <c r="G122" s="134"/>
      <c r="H122" s="64">
        <f t="shared" si="9"/>
        <v>1670</v>
      </c>
      <c r="I122" s="66">
        <v>1670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14098</v>
      </c>
      <c r="D123" s="66">
        <v>14098</v>
      </c>
      <c r="E123" s="66"/>
      <c r="F123" s="66"/>
      <c r="G123" s="134"/>
      <c r="H123" s="64">
        <f t="shared" si="9"/>
        <v>14098</v>
      </c>
      <c r="I123" s="66">
        <v>14098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5.5" customHeight="1" x14ac:dyDescent="0.25">
      <c r="A125" s="39">
        <v>2314</v>
      </c>
      <c r="B125" s="63" t="s">
        <v>135</v>
      </c>
      <c r="C125" s="64">
        <f t="shared" si="10"/>
        <v>3000</v>
      </c>
      <c r="D125" s="66">
        <v>3000</v>
      </c>
      <c r="E125" s="66"/>
      <c r="F125" s="66"/>
      <c r="G125" s="134"/>
      <c r="H125" s="64">
        <f t="shared" si="9"/>
        <v>3000</v>
      </c>
      <c r="I125" s="66">
        <v>3000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455</v>
      </c>
      <c r="D126" s="136">
        <f>SUM(D127:D129)</f>
        <v>260</v>
      </c>
      <c r="E126" s="136">
        <f>SUM(E127:E129)</f>
        <v>0</v>
      </c>
      <c r="F126" s="136">
        <f>SUM(F127:F129)</f>
        <v>195</v>
      </c>
      <c r="G126" s="137">
        <f>SUM(G127:G129)</f>
        <v>0</v>
      </c>
      <c r="H126" s="64">
        <f t="shared" si="9"/>
        <v>406</v>
      </c>
      <c r="I126" s="136">
        <f>SUM(I127:I129)</f>
        <v>253</v>
      </c>
      <c r="J126" s="136">
        <f>SUM(J127:J129)</f>
        <v>0</v>
      </c>
      <c r="K126" s="136">
        <f>SUM(K127:K129)</f>
        <v>153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455</v>
      </c>
      <c r="D128" s="66">
        <v>260</v>
      </c>
      <c r="E128" s="66"/>
      <c r="F128" s="66">
        <v>195</v>
      </c>
      <c r="G128" s="134"/>
      <c r="H128" s="64">
        <f t="shared" si="9"/>
        <v>406</v>
      </c>
      <c r="I128" s="66">
        <v>253</v>
      </c>
      <c r="J128" s="66"/>
      <c r="K128" s="66">
        <v>153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351</v>
      </c>
      <c r="D131" s="136">
        <f>SUM(D132:D133)</f>
        <v>351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351</v>
      </c>
      <c r="I131" s="136">
        <f>SUM(I132:I133)</f>
        <v>351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351</v>
      </c>
      <c r="D132" s="66">
        <v>351</v>
      </c>
      <c r="E132" s="66"/>
      <c r="F132" s="66"/>
      <c r="G132" s="134"/>
      <c r="H132" s="64">
        <f t="shared" si="9"/>
        <v>351</v>
      </c>
      <c r="I132" s="66">
        <v>351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x14ac:dyDescent="0.25">
      <c r="A134" s="130">
        <v>2350</v>
      </c>
      <c r="B134" s="99" t="s">
        <v>144</v>
      </c>
      <c r="C134" s="103">
        <f t="shared" si="10"/>
        <v>6426</v>
      </c>
      <c r="D134" s="131">
        <f>SUM(D135:D137)</f>
        <v>5506</v>
      </c>
      <c r="E134" s="131">
        <f>SUM(E135:E137)</f>
        <v>0</v>
      </c>
      <c r="F134" s="131">
        <f>SUM(F135:F137)</f>
        <v>920</v>
      </c>
      <c r="G134" s="132">
        <f>SUM(G135:G137)</f>
        <v>0</v>
      </c>
      <c r="H134" s="103">
        <f t="shared" si="9"/>
        <v>6203</v>
      </c>
      <c r="I134" s="131">
        <f>SUM(I135:I137)</f>
        <v>6203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994</v>
      </c>
      <c r="D135" s="61">
        <v>994</v>
      </c>
      <c r="E135" s="61"/>
      <c r="F135" s="61"/>
      <c r="G135" s="133"/>
      <c r="H135" s="59">
        <f t="shared" si="9"/>
        <v>994</v>
      </c>
      <c r="I135" s="61">
        <v>994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4800</v>
      </c>
      <c r="D136" s="66">
        <f>3420+460</f>
        <v>3880</v>
      </c>
      <c r="E136" s="66"/>
      <c r="F136" s="66">
        <v>920</v>
      </c>
      <c r="G136" s="134"/>
      <c r="H136" s="64">
        <f t="shared" si="9"/>
        <v>4760</v>
      </c>
      <c r="I136" s="66">
        <f>4300+460</f>
        <v>4760</v>
      </c>
      <c r="J136" s="66"/>
      <c r="K136" s="66"/>
      <c r="L136" s="134"/>
    </row>
    <row r="137" spans="1:12" ht="24" x14ac:dyDescent="0.25">
      <c r="A137" s="39">
        <v>2353</v>
      </c>
      <c r="B137" s="63" t="s">
        <v>147</v>
      </c>
      <c r="C137" s="64">
        <f t="shared" si="10"/>
        <v>632</v>
      </c>
      <c r="D137" s="66">
        <v>632</v>
      </c>
      <c r="E137" s="66"/>
      <c r="F137" s="66"/>
      <c r="G137" s="134"/>
      <c r="H137" s="64">
        <f t="shared" si="9"/>
        <v>449</v>
      </c>
      <c r="I137" s="66">
        <v>449</v>
      </c>
      <c r="J137" s="66"/>
      <c r="K137" s="66"/>
      <c r="L137" s="134"/>
    </row>
    <row r="138" spans="1:12" ht="36" customHeight="1" x14ac:dyDescent="0.25">
      <c r="A138" s="135">
        <v>2360</v>
      </c>
      <c r="B138" s="63" t="s">
        <v>148</v>
      </c>
      <c r="C138" s="64">
        <f t="shared" si="10"/>
        <v>1086</v>
      </c>
      <c r="D138" s="136">
        <f>SUM(D139:D145)</f>
        <v>1086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1086</v>
      </c>
      <c r="I138" s="136">
        <f>SUM(I139:I145)</f>
        <v>1086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1086</v>
      </c>
      <c r="D139" s="66">
        <v>1086</v>
      </c>
      <c r="E139" s="66"/>
      <c r="F139" s="66"/>
      <c r="G139" s="134"/>
      <c r="H139" s="64">
        <f t="shared" si="9"/>
        <v>1086</v>
      </c>
      <c r="I139" s="66">
        <v>1086</v>
      </c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16600</v>
      </c>
      <c r="D146" s="138">
        <v>16600</v>
      </c>
      <c r="E146" s="138"/>
      <c r="F146" s="138"/>
      <c r="G146" s="139"/>
      <c r="H146" s="103">
        <f t="shared" si="9"/>
        <v>24640</v>
      </c>
      <c r="I146" s="138">
        <v>16600</v>
      </c>
      <c r="J146" s="138">
        <v>8040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8608</v>
      </c>
      <c r="D181" s="121">
        <f>SUM(D182,D211,D252,D265)</f>
        <v>8608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14474</v>
      </c>
      <c r="I181" s="121">
        <f t="shared" ref="I181:L181" si="27">SUM(I182,I211,I252,I265)</f>
        <v>9544</v>
      </c>
      <c r="J181" s="121">
        <f t="shared" si="27"/>
        <v>4930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8608</v>
      </c>
      <c r="D182" s="125">
        <f>D183+D187</f>
        <v>8608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14474</v>
      </c>
      <c r="I182" s="125">
        <f>I183+I187</f>
        <v>9544</v>
      </c>
      <c r="J182" s="125">
        <f>J183+J187</f>
        <v>4930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8608</v>
      </c>
      <c r="D187" s="56">
        <f>D188+D198+D199+D206+D207+D208+D210</f>
        <v>8608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14474</v>
      </c>
      <c r="I187" s="56">
        <f>I188+I198+I199+I206+I207+I208+I210</f>
        <v>9544</v>
      </c>
      <c r="J187" s="56">
        <f>J188+J198+J199+J206+J207+J208+J210</f>
        <v>4930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8608</v>
      </c>
      <c r="D199" s="136">
        <f>SUM(D200:D205)</f>
        <v>8608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14474</v>
      </c>
      <c r="I199" s="136">
        <f>SUM(I200:I205)</f>
        <v>9544</v>
      </c>
      <c r="J199" s="136">
        <f>SUM(J200:J205)</f>
        <v>4930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6640</v>
      </c>
      <c r="D201" s="66">
        <v>6640</v>
      </c>
      <c r="E201" s="66"/>
      <c r="F201" s="66"/>
      <c r="G201" s="134"/>
      <c r="H201" s="64">
        <f t="shared" si="25"/>
        <v>11570</v>
      </c>
      <c r="I201" s="66">
        <v>6640</v>
      </c>
      <c r="J201" s="66">
        <v>4930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1860</v>
      </c>
      <c r="I204" s="66">
        <v>1860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1968</v>
      </c>
      <c r="D205" s="66">
        <v>1968</v>
      </c>
      <c r="E205" s="66"/>
      <c r="F205" s="66"/>
      <c r="G205" s="134"/>
      <c r="H205" s="64">
        <f t="shared" si="25"/>
        <v>1044</v>
      </c>
      <c r="I205" s="66">
        <v>1044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617808</v>
      </c>
      <c r="D272" s="206">
        <f>SUM(D269,D252,D211,D182,D174,D160,D75,D53,)</f>
        <v>584969</v>
      </c>
      <c r="E272" s="206">
        <f t="shared" ref="E272:L272" si="55">SUM(E269,E252,E211,E182,E174,E160,E75,E53)</f>
        <v>0</v>
      </c>
      <c r="F272" s="206">
        <f t="shared" si="55"/>
        <v>32839</v>
      </c>
      <c r="G272" s="207">
        <f t="shared" si="55"/>
        <v>0</v>
      </c>
      <c r="H272" s="208">
        <f t="shared" si="55"/>
        <v>1650894</v>
      </c>
      <c r="I272" s="206">
        <f t="shared" si="55"/>
        <v>495262</v>
      </c>
      <c r="J272" s="206">
        <f t="shared" si="55"/>
        <v>1122793</v>
      </c>
      <c r="K272" s="206">
        <f t="shared" si="55"/>
        <v>32839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tOvf8fJ33uPs417ttk+co+f8oNMUx+LvLKtXtoPgdcy004G6ys8xdD7mDTHbecu50Zeq7wbmuSaJ/x4iJVlOtw==" saltValue="RHES/WBOxtU18xp0oLnfwQ==" spinCount="100000" sheet="1" objects="1" scenarios="1"/>
  <autoFilter ref="A18:L284">
    <filterColumn colId="7">
      <filters>
        <filter val="1 025"/>
        <filter val="1 044"/>
        <filter val="1 071 186"/>
        <filter val="1 086"/>
        <filter val="1 134 328"/>
        <filter val="1 156"/>
        <filter val="1 496 943"/>
        <filter val="1 618 055"/>
        <filter val="1 636 420"/>
        <filter val="1 650 894"/>
        <filter val="1 670"/>
        <filter val="1 860"/>
        <filter val="1 980"/>
        <filter val="10 427"/>
        <filter val="11 570"/>
        <filter val="11 833"/>
        <filter val="139 477"/>
        <filter val="14 098"/>
        <filter val="14 474"/>
        <filter val="18 142"/>
        <filter val="18 528"/>
        <filter val="18 768"/>
        <filter val="18 982"/>
        <filter val="2 138"/>
        <filter val="2 293"/>
        <filter val="24 640"/>
        <filter val="240"/>
        <filter val="26 700"/>
        <filter val="286 936"/>
        <filter val="29 292"/>
        <filter val="3 000"/>
        <filter val="3 547"/>
        <filter val="32 304"/>
        <filter val="32 839"/>
        <filter val="351"/>
        <filter val="362 615"/>
        <filter val="4 169"/>
        <filter val="4 591"/>
        <filter val="4 643"/>
        <filter val="4 760"/>
        <filter val="406"/>
        <filter val="449"/>
        <filter val="458"/>
        <filter val="5 404"/>
        <filter val="51 454"/>
        <filter val="52"/>
        <filter val="56 787"/>
        <filter val="6 203"/>
        <filter val="6 825"/>
        <filter val="60 364"/>
        <filter val="60 849"/>
        <filter val="7 922"/>
        <filter val="75 679"/>
        <filter val="750"/>
        <filter val="88 023"/>
        <filter val="963"/>
        <filter val="994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Q12" sqref="Q1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637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361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362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638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364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639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6"/>
    </row>
    <row r="12" spans="1:12" ht="12.75" customHeight="1" x14ac:dyDescent="0.25">
      <c r="A12" s="4"/>
      <c r="B12" s="5" t="s">
        <v>18</v>
      </c>
      <c r="C12" s="315" t="s">
        <v>366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138589</v>
      </c>
      <c r="D20" s="26">
        <f>SUM(D21,D24,D25,D41,D43)</f>
        <v>138589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213725</v>
      </c>
      <c r="I20" s="26">
        <f>SUM(I21,I24,I25,I41,I43)</f>
        <v>187459</v>
      </c>
      <c r="J20" s="26">
        <f>SUM(J21,J24,J43)</f>
        <v>26266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138589</v>
      </c>
      <c r="D24" s="46">
        <v>138589</v>
      </c>
      <c r="E24" s="46"/>
      <c r="F24" s="47" t="s">
        <v>37</v>
      </c>
      <c r="G24" s="48" t="s">
        <v>37</v>
      </c>
      <c r="H24" s="45">
        <f t="shared" si="1"/>
        <v>213725</v>
      </c>
      <c r="I24" s="46">
        <f>I51</f>
        <v>187459</v>
      </c>
      <c r="J24" s="46">
        <f>J51</f>
        <v>26266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138589</v>
      </c>
      <c r="D50" s="112">
        <f>SUM(D51,D269)</f>
        <v>138589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213725</v>
      </c>
      <c r="I50" s="112">
        <f>SUM(I51,I269)</f>
        <v>187459</v>
      </c>
      <c r="J50" s="112">
        <f>SUM(J51,J269)</f>
        <v>26266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138589</v>
      </c>
      <c r="D51" s="117">
        <f>SUM(D52,D181)</f>
        <v>138589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213725</v>
      </c>
      <c r="I51" s="117">
        <f>SUM(I52,I181)</f>
        <v>187459</v>
      </c>
      <c r="J51" s="117">
        <f>SUM(J52,J181)</f>
        <v>26266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138589</v>
      </c>
      <c r="D52" s="121">
        <f>SUM(D53,D75,D160,D174)</f>
        <v>138589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213725</v>
      </c>
      <c r="I52" s="121">
        <f>SUM(I53,I75,I160,I174)</f>
        <v>187459</v>
      </c>
      <c r="J52" s="121">
        <f>SUM(J53,J75,J160,J174)</f>
        <v>26266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138589</v>
      </c>
      <c r="D75" s="125">
        <f>SUM(D76,D83,D120,D151,D152)</f>
        <v>138589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213725</v>
      </c>
      <c r="I75" s="125">
        <f t="shared" ref="I75:L75" si="8">SUM(I76,I83,I120,I151,I152)</f>
        <v>187459</v>
      </c>
      <c r="J75" s="125">
        <f t="shared" si="8"/>
        <v>26266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138589</v>
      </c>
      <c r="D120" s="149">
        <f>SUM(D121,D126,D130,D131,D134,D138,D146,D147,D150)</f>
        <v>138589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213725</v>
      </c>
      <c r="I120" s="149">
        <f>SUM(I121,I126,I130,I131,I134,I138,I146,I147,I150)</f>
        <v>187459</v>
      </c>
      <c r="J120" s="149">
        <f>SUM(J121,J126,J130,J131,J134,J138,J146,J147,J150)</f>
        <v>26266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8.25" customHeight="1" x14ac:dyDescent="0.25">
      <c r="A138" s="135">
        <v>2360</v>
      </c>
      <c r="B138" s="63" t="s">
        <v>148</v>
      </c>
      <c r="C138" s="64">
        <f t="shared" si="10"/>
        <v>138589</v>
      </c>
      <c r="D138" s="136">
        <f>SUM(D139:D145)</f>
        <v>138589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213725</v>
      </c>
      <c r="I138" s="136">
        <f>SUM(I139:I145)</f>
        <v>187459</v>
      </c>
      <c r="J138" s="136">
        <f>SUM(J139:J145)</f>
        <v>26266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138589</v>
      </c>
      <c r="D141" s="66">
        <v>138589</v>
      </c>
      <c r="E141" s="66"/>
      <c r="F141" s="66"/>
      <c r="G141" s="134"/>
      <c r="H141" s="64">
        <f t="shared" si="9"/>
        <v>213725</v>
      </c>
      <c r="I141" s="66">
        <v>187459</v>
      </c>
      <c r="J141" s="66">
        <v>26266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138589</v>
      </c>
      <c r="D272" s="206">
        <f>SUM(D269,D252,D211,D182,D174,D160,D75,D53,)</f>
        <v>138589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213725</v>
      </c>
      <c r="I272" s="206">
        <f t="shared" si="56"/>
        <v>187459</v>
      </c>
      <c r="J272" s="206">
        <f t="shared" si="56"/>
        <v>26266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sagjpLjyWpv03A9ag1RncW+5FQQVB1fPNrnbas0LwiZRxiWp1XG+BTczMeiddWd7jNndHy60H9L5jN6RBFeJrQ==" saltValue="MVusfdbEZoQl3vl6iAnAtQ==" spinCount="100000" sheet="1" objects="1" scenarios="1"/>
  <autoFilter ref="A18:L284">
    <filterColumn colId="7">
      <filters>
        <filter val="213 725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N17" sqref="N1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600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" customHeight="1" x14ac:dyDescent="0.25">
      <c r="A7" s="4" t="s">
        <v>10</v>
      </c>
      <c r="B7" s="5"/>
      <c r="C7" s="330" t="s">
        <v>601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591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138549</v>
      </c>
      <c r="D20" s="26">
        <f>SUM(D21,D24,D25,D41,D43)</f>
        <v>138549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134751</v>
      </c>
      <c r="I20" s="26">
        <f>SUM(I21,I24,I25,I41,I43)</f>
        <v>134751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138549</v>
      </c>
      <c r="D24" s="46">
        <v>138549</v>
      </c>
      <c r="E24" s="46"/>
      <c r="F24" s="47" t="s">
        <v>37</v>
      </c>
      <c r="G24" s="48" t="s">
        <v>37</v>
      </c>
      <c r="H24" s="45">
        <f t="shared" si="1"/>
        <v>134751</v>
      </c>
      <c r="I24" s="46">
        <f>I51</f>
        <v>134751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07" si="5">SUM(D50:G50)</f>
        <v>138549</v>
      </c>
      <c r="D50" s="112">
        <f>SUM(D51,D269)</f>
        <v>138549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134751</v>
      </c>
      <c r="I50" s="112">
        <f>SUM(I51,I269)</f>
        <v>134751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138549</v>
      </c>
      <c r="D51" s="117">
        <f>SUM(D52,D181)</f>
        <v>138549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134751</v>
      </c>
      <c r="I51" s="117">
        <f>SUM(I52,I181)</f>
        <v>134751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113549</v>
      </c>
      <c r="D52" s="121">
        <f>SUM(D53,D75,D160,D174)</f>
        <v>113549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109751</v>
      </c>
      <c r="I52" s="121">
        <f>SUM(I53,I75,I160,I174)</f>
        <v>109751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6643</v>
      </c>
      <c r="D53" s="125">
        <f>SUM(D54,D67)</f>
        <v>6643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4793</v>
      </c>
      <c r="I53" s="125">
        <f>SUM(I54,I67)</f>
        <v>4793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5822</v>
      </c>
      <c r="D54" s="56">
        <f>SUM(D55,D58,D66)</f>
        <v>5822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3972</v>
      </c>
      <c r="I54" s="56">
        <f>SUM(I55,I58,I66)</f>
        <v>3972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5822</v>
      </c>
      <c r="D66" s="138">
        <v>5822</v>
      </c>
      <c r="E66" s="138"/>
      <c r="F66" s="138"/>
      <c r="G66" s="139"/>
      <c r="H66" s="103">
        <f t="shared" si="6"/>
        <v>3972</v>
      </c>
      <c r="I66" s="138">
        <v>3972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821</v>
      </c>
      <c r="D67" s="56">
        <f>SUM(D68:D69)</f>
        <v>821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821</v>
      </c>
      <c r="I67" s="56">
        <f>SUM(I68:I69)</f>
        <v>821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x14ac:dyDescent="0.25">
      <c r="A68" s="298">
        <v>1210</v>
      </c>
      <c r="B68" s="58" t="s">
        <v>80</v>
      </c>
      <c r="C68" s="59">
        <f t="shared" si="5"/>
        <v>821</v>
      </c>
      <c r="D68" s="61">
        <v>821</v>
      </c>
      <c r="E68" s="61"/>
      <c r="F68" s="61"/>
      <c r="G68" s="133"/>
      <c r="H68" s="59">
        <f t="shared" si="6"/>
        <v>821</v>
      </c>
      <c r="I68" s="61">
        <v>821</v>
      </c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106906</v>
      </c>
      <c r="D75" s="125">
        <f>SUM(D76,D83,D120,D151,D152)</f>
        <v>106906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104958</v>
      </c>
      <c r="I75" s="125">
        <f t="shared" ref="I75:L75" si="8">SUM(I76,I83,I120,I151,I152)</f>
        <v>104958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298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97181</v>
      </c>
      <c r="D83" s="56">
        <f>SUM(D84,D85,D91,D99,D107,D108,D114,D119)</f>
        <v>97181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95868</v>
      </c>
      <c r="I83" s="56">
        <f>SUM(I84,I85,I91,I99,I107,I108,I114,I119)</f>
        <v>95868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94661</v>
      </c>
      <c r="D91" s="136">
        <f>SUM(D92:D98)</f>
        <v>94661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95868</v>
      </c>
      <c r="I91" s="136">
        <f>SUM(I92:I98)</f>
        <v>95868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91061</v>
      </c>
      <c r="D92" s="66">
        <f>4800+86261</f>
        <v>91061</v>
      </c>
      <c r="E92" s="66"/>
      <c r="F92" s="66"/>
      <c r="G92" s="134"/>
      <c r="H92" s="64">
        <f t="shared" si="6"/>
        <v>92811</v>
      </c>
      <c r="I92" s="66">
        <v>92811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</row>
    <row r="96" spans="1:12" ht="24" x14ac:dyDescent="0.25">
      <c r="A96" s="39">
        <v>2235</v>
      </c>
      <c r="B96" s="63" t="s">
        <v>106</v>
      </c>
      <c r="C96" s="64">
        <f t="shared" si="5"/>
        <v>3600</v>
      </c>
      <c r="D96" s="66">
        <v>3600</v>
      </c>
      <c r="E96" s="66"/>
      <c r="F96" s="66"/>
      <c r="G96" s="134"/>
      <c r="H96" s="64">
        <f t="shared" si="6"/>
        <v>3057</v>
      </c>
      <c r="I96" s="66">
        <v>3057</v>
      </c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>
        <v>0</v>
      </c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>
        <v>0</v>
      </c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ref="C108:C174" si="9">SUM(D108:G108)</f>
        <v>2520</v>
      </c>
      <c r="D108" s="136">
        <f>SUM(D109:D113)</f>
        <v>2520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9"/>
        <v>2520</v>
      </c>
      <c r="D110" s="66">
        <v>2520</v>
      </c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0</v>
      </c>
      <c r="I117" s="66">
        <v>0</v>
      </c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9"/>
        <v>9725</v>
      </c>
      <c r="D120" s="149">
        <f>SUM(D121,D126,D130,D131,D134,D138,D146,D147,D150)</f>
        <v>9725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9090</v>
      </c>
      <c r="I120" s="149">
        <f>SUM(I121,I126,I130,I131,I134,I138,I146,I147,I150)</f>
        <v>9090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298">
        <v>2310</v>
      </c>
      <c r="B121" s="58" t="s">
        <v>131</v>
      </c>
      <c r="C121" s="59">
        <f t="shared" si="9"/>
        <v>7775</v>
      </c>
      <c r="D121" s="142">
        <f>SUM(D122:D125)</f>
        <v>7775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9"/>
        <v>7775</v>
      </c>
      <c r="D125" s="66">
        <v>7775</v>
      </c>
      <c r="E125" s="66"/>
      <c r="F125" s="66"/>
      <c r="G125" s="134"/>
      <c r="H125" s="64">
        <f t="shared" si="10"/>
        <v>0</v>
      </c>
      <c r="I125" s="66">
        <v>0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>
        <v>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/>
      <c r="K137" s="66"/>
      <c r="L137" s="134"/>
    </row>
    <row r="138" spans="1:12" ht="37.5" customHeight="1" x14ac:dyDescent="0.25">
      <c r="A138" s="135">
        <v>2360</v>
      </c>
      <c r="B138" s="63" t="s">
        <v>148</v>
      </c>
      <c r="C138" s="64">
        <f t="shared" si="9"/>
        <v>1450</v>
      </c>
      <c r="D138" s="136">
        <f>SUM(D139:D145)</f>
        <v>1450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1450</v>
      </c>
      <c r="I138" s="136">
        <f>SUM(I139:I145)</f>
        <v>1450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9"/>
        <v>1450</v>
      </c>
      <c r="D141" s="66">
        <v>1450</v>
      </c>
      <c r="E141" s="66"/>
      <c r="F141" s="66"/>
      <c r="G141" s="134"/>
      <c r="H141" s="64">
        <f t="shared" si="10"/>
        <v>1450</v>
      </c>
      <c r="I141" s="66">
        <v>1450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9"/>
        <v>500</v>
      </c>
      <c r="D146" s="138">
        <v>500</v>
      </c>
      <c r="E146" s="138"/>
      <c r="F146" s="138"/>
      <c r="G146" s="139"/>
      <c r="H146" s="103">
        <f t="shared" si="10"/>
        <v>7640</v>
      </c>
      <c r="I146" s="138">
        <v>7640</v>
      </c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298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298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/>
      <c r="K165" s="66"/>
      <c r="L165" s="134"/>
    </row>
    <row r="166" spans="1:12" ht="84" hidden="1" x14ac:dyDescent="0.25">
      <c r="A166" s="298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298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298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25000</v>
      </c>
      <c r="D181" s="121">
        <f>SUM(D182,D211,D252,D265)</f>
        <v>25000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25000</v>
      </c>
      <c r="I181" s="121">
        <f t="shared" ref="I181:L181" si="27">SUM(I182,I211,I252,I265)</f>
        <v>25000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298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>
        <v>0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>
        <v>0</v>
      </c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>
        <v>0</v>
      </c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/>
      <c r="K210" s="138"/>
      <c r="L210" s="139"/>
    </row>
    <row r="211" spans="1:12" ht="24" x14ac:dyDescent="0.25">
      <c r="A211" s="123">
        <v>6000</v>
      </c>
      <c r="B211" s="123" t="s">
        <v>221</v>
      </c>
      <c r="C211" s="174">
        <f t="shared" si="24"/>
        <v>25000</v>
      </c>
      <c r="D211" s="125">
        <f>D212+D232+D240+D250</f>
        <v>25000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25000</v>
      </c>
      <c r="I211" s="125">
        <f t="shared" ref="I211:L211" si="29">I212+I232+I240+I250</f>
        <v>25000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298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/>
      <c r="K226" s="66"/>
      <c r="L226" s="134"/>
    </row>
    <row r="227" spans="1:12" ht="24" hidden="1" x14ac:dyDescent="0.25">
      <c r="A227" s="298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298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/>
      <c r="K239" s="66"/>
      <c r="L239" s="134"/>
    </row>
    <row r="240" spans="1:12" ht="36" x14ac:dyDescent="0.25">
      <c r="A240" s="50">
        <v>6400</v>
      </c>
      <c r="B240" s="127" t="s">
        <v>250</v>
      </c>
      <c r="C240" s="155">
        <f>SUM(D240:G240)</f>
        <v>25000</v>
      </c>
      <c r="D240" s="56">
        <f>SUM(D241,D245)</f>
        <v>25000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25000</v>
      </c>
      <c r="I240" s="56">
        <f>SUM(I241,I245)</f>
        <v>25000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298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/>
      <c r="K244" s="66"/>
      <c r="L244" s="134"/>
    </row>
    <row r="245" spans="1:13" ht="48" x14ac:dyDescent="0.25">
      <c r="A245" s="135">
        <v>6420</v>
      </c>
      <c r="B245" s="63" t="s">
        <v>255</v>
      </c>
      <c r="C245" s="172">
        <f t="shared" si="24"/>
        <v>25000</v>
      </c>
      <c r="D245" s="136">
        <f>SUM(D246:D249)</f>
        <v>25000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25000</v>
      </c>
      <c r="I245" s="136">
        <f>SUM(I246:I249)</f>
        <v>25000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/>
      <c r="K246" s="66"/>
      <c r="L246" s="134"/>
    </row>
    <row r="247" spans="1:13" x14ac:dyDescent="0.25">
      <c r="A247" s="39">
        <v>6422</v>
      </c>
      <c r="B247" s="63" t="s">
        <v>257</v>
      </c>
      <c r="C247" s="172">
        <f t="shared" si="41"/>
        <v>25000</v>
      </c>
      <c r="D247" s="66">
        <v>25000</v>
      </c>
      <c r="E247" s="66"/>
      <c r="F247" s="66"/>
      <c r="G247" s="134"/>
      <c r="H247" s="179">
        <f t="shared" si="42"/>
        <v>25000</v>
      </c>
      <c r="I247" s="66">
        <v>25000</v>
      </c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298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>
        <v>0</v>
      </c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138549</v>
      </c>
      <c r="D272" s="206">
        <f>SUM(D269,D252,D211,D182,D174,D160,D75,D53,)</f>
        <v>138549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134751</v>
      </c>
      <c r="I272" s="206">
        <f t="shared" si="57"/>
        <v>134751</v>
      </c>
      <c r="J272" s="206">
        <f t="shared" si="57"/>
        <v>0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3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3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3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MjMChJEIVB2At023Mw2c3CoQEgkjwSTE6MFy430s9pmTBOUMTijgi0WrPtrgQY3z4yzEXT7GaQRcHRpvnHOZSA==" saltValue="coQQNZ+A3c8pBPO3oEaUbg==" spinCount="100000" sheet="1" objects="1" scenarios="1"/>
  <autoFilter ref="A18:M284">
    <filterColumn colId="7">
      <filters>
        <filter val="1 450"/>
        <filter val="104 958"/>
        <filter val="109 751"/>
        <filter val="134 751"/>
        <filter val="25 000"/>
        <filter val="3 057"/>
        <filter val="3 972"/>
        <filter val="4 793"/>
        <filter val="7 640"/>
        <filter val="821"/>
        <filter val="9 090"/>
        <filter val="92 811"/>
        <filter val="95 86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N4" sqref="N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470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361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362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363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471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472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20864</v>
      </c>
      <c r="D20" s="26">
        <f>SUM(D21,D24,D25,D41,D43)</f>
        <v>20864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20864</v>
      </c>
      <c r="I20" s="26">
        <f>SUM(I21,I24,I25,I41,I43)</f>
        <v>20864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14291</v>
      </c>
      <c r="D21" s="31">
        <f>SUM(D22:D23)</f>
        <v>14291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14291</v>
      </c>
      <c r="I21" s="31">
        <f>SUM(I22:I23)</f>
        <v>14291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14291</v>
      </c>
      <c r="D23" s="41">
        <v>14291</v>
      </c>
      <c r="E23" s="41"/>
      <c r="F23" s="41"/>
      <c r="G23" s="42"/>
      <c r="H23" s="40">
        <f t="shared" si="1"/>
        <v>14291</v>
      </c>
      <c r="I23" s="41">
        <v>14291</v>
      </c>
      <c r="J23" s="41"/>
      <c r="K23" s="41"/>
      <c r="L23" s="43"/>
    </row>
    <row r="24" spans="1:12" s="22" customFormat="1" ht="24.75" thickBot="1" x14ac:dyDescent="0.3">
      <c r="A24" s="44">
        <v>19300</v>
      </c>
      <c r="B24" s="44" t="s">
        <v>36</v>
      </c>
      <c r="C24" s="45">
        <f t="shared" si="0"/>
        <v>6573</v>
      </c>
      <c r="D24" s="46">
        <v>6573</v>
      </c>
      <c r="E24" s="46"/>
      <c r="F24" s="47" t="s">
        <v>37</v>
      </c>
      <c r="G24" s="48" t="s">
        <v>37</v>
      </c>
      <c r="H24" s="45">
        <f t="shared" si="1"/>
        <v>6573</v>
      </c>
      <c r="I24" s="46">
        <v>6573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20864</v>
      </c>
      <c r="D50" s="112">
        <f>SUM(D51,D269)</f>
        <v>20864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20864</v>
      </c>
      <c r="I50" s="112">
        <f>SUM(I51,I269)</f>
        <v>20864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20864</v>
      </c>
      <c r="D51" s="117">
        <f>SUM(D52,D181)</f>
        <v>20864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20864</v>
      </c>
      <c r="I51" s="117">
        <f>SUM(I52,I181)</f>
        <v>20864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20864</v>
      </c>
      <c r="D52" s="121">
        <f>SUM(D53,D75,D160,D174)</f>
        <v>20864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20864</v>
      </c>
      <c r="I52" s="121">
        <f>SUM(I53,I75,I160,I174)</f>
        <v>20864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20864</v>
      </c>
      <c r="D75" s="125">
        <f>SUM(D76,D83,D120,D151,D152)</f>
        <v>20864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20864</v>
      </c>
      <c r="I75" s="125">
        <f>SUM(I76,I83,I120,I151,I152)</f>
        <v>20864</v>
      </c>
      <c r="J75" s="125">
        <f t="shared" ref="J75:L75" si="8">SUM(J76,J83,J120,J151,J152)</f>
        <v>0</v>
      </c>
      <c r="K75" s="125">
        <f t="shared" si="8"/>
        <v>0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19195</v>
      </c>
      <c r="D76" s="56">
        <f>SUM(D77,D80)</f>
        <v>19195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19195</v>
      </c>
      <c r="I76" s="56">
        <f>SUM(I77,I80)</f>
        <v>19195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x14ac:dyDescent="0.25">
      <c r="A80" s="135">
        <v>2120</v>
      </c>
      <c r="B80" s="63" t="s">
        <v>92</v>
      </c>
      <c r="C80" s="64">
        <f t="shared" si="5"/>
        <v>19195</v>
      </c>
      <c r="D80" s="136">
        <f>SUM(D81:D82)</f>
        <v>19195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19195</v>
      </c>
      <c r="I80" s="136">
        <f>SUM(I81:I82)</f>
        <v>19195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x14ac:dyDescent="0.25">
      <c r="A81" s="39">
        <v>2121</v>
      </c>
      <c r="B81" s="63" t="s">
        <v>90</v>
      </c>
      <c r="C81" s="64">
        <f t="shared" si="5"/>
        <v>5145</v>
      </c>
      <c r="D81" s="66">
        <v>5145</v>
      </c>
      <c r="E81" s="66"/>
      <c r="F81" s="66"/>
      <c r="G81" s="134"/>
      <c r="H81" s="64">
        <f t="shared" si="6"/>
        <v>5145</v>
      </c>
      <c r="I81" s="66">
        <v>5145</v>
      </c>
      <c r="J81" s="66"/>
      <c r="K81" s="66"/>
      <c r="L81" s="134"/>
    </row>
    <row r="82" spans="1:12" ht="24" x14ac:dyDescent="0.25">
      <c r="A82" s="39">
        <v>2122</v>
      </c>
      <c r="B82" s="63" t="s">
        <v>91</v>
      </c>
      <c r="C82" s="64">
        <f t="shared" si="5"/>
        <v>14050</v>
      </c>
      <c r="D82" s="66">
        <v>14050</v>
      </c>
      <c r="E82" s="66"/>
      <c r="F82" s="66"/>
      <c r="G82" s="134"/>
      <c r="H82" s="64">
        <f t="shared" si="6"/>
        <v>14050</v>
      </c>
      <c r="I82" s="66">
        <v>14050</v>
      </c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1669</v>
      </c>
      <c r="D83" s="56">
        <f>SUM(D84,D85,D91,D99,D107,D108,D114,D119)</f>
        <v>1669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1669</v>
      </c>
      <c r="I83" s="56">
        <f>SUM(I84,I85,I91,I99,I107,I108,I114,I119)</f>
        <v>1669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1669</v>
      </c>
      <c r="D91" s="136">
        <f>SUM(D92:D98)</f>
        <v>1669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1669</v>
      </c>
      <c r="I91" s="136">
        <f>SUM(I92:I98)</f>
        <v>1669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1669</v>
      </c>
      <c r="D92" s="66">
        <v>1669</v>
      </c>
      <c r="E92" s="66"/>
      <c r="F92" s="66"/>
      <c r="G92" s="134"/>
      <c r="H92" s="64">
        <f t="shared" si="6"/>
        <v>1669</v>
      </c>
      <c r="I92" s="66">
        <v>1669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>
        <v>0</v>
      </c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>
        <v>0</v>
      </c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20864</v>
      </c>
      <c r="D272" s="206">
        <f>SUM(D269,D252,D211,D182,D174,D160,D75,D53,)</f>
        <v>20864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20864</v>
      </c>
      <c r="I272" s="206">
        <f t="shared" si="56"/>
        <v>20864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-14291</v>
      </c>
      <c r="D273" s="210">
        <f>SUM(D24,D25,D41)-D51</f>
        <v>-14291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-14291</v>
      </c>
      <c r="I273" s="210">
        <f>SUM(I24,I25,I41)-I51</f>
        <v>-14291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14291</v>
      </c>
      <c r="D274" s="213">
        <f t="shared" si="57"/>
        <v>14291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14291</v>
      </c>
      <c r="I274" s="213">
        <f t="shared" si="57"/>
        <v>14291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14291</v>
      </c>
      <c r="D275" s="112">
        <f t="shared" si="58"/>
        <v>14291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14291</v>
      </c>
      <c r="I275" s="112">
        <f t="shared" si="58"/>
        <v>14291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9T5+S3tJV3dUST6bqXDWBf8tUSfQrUnWIiJmIznbLkASiwPTXqgfeVyOZdL9odI9HpjMr3c9evL0m92lZae84Q==" saltValue="rmBrha5YU4VDIIPeuOyp7g==" spinCount="100000" sheet="1" objects="1" scenarios="1"/>
  <autoFilter ref="A18:L284">
    <filterColumn colId="7">
      <filters>
        <filter val="1 669"/>
        <filter val="14 050"/>
        <filter val="14 291"/>
        <filter val="-14 291"/>
        <filter val="19 195"/>
        <filter val="20 864"/>
        <filter val="5 145"/>
        <filter val="6 573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N3" sqref="N3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473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361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362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363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39.75" customHeight="1" x14ac:dyDescent="0.25">
      <c r="A7" s="4" t="s">
        <v>10</v>
      </c>
      <c r="B7" s="5"/>
      <c r="C7" s="330" t="s">
        <v>474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475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16176</v>
      </c>
      <c r="D20" s="26">
        <f>SUM(D21,D24,D25,D41,D43)</f>
        <v>16176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16176</v>
      </c>
      <c r="I20" s="26">
        <f>SUM(I21,I24,I25,I41,I43)</f>
        <v>16176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16176</v>
      </c>
      <c r="D21" s="31">
        <f>SUM(D22:D23)</f>
        <v>16176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16176</v>
      </c>
      <c r="I21" s="31">
        <f>SUM(I22:I23)</f>
        <v>16176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16176</v>
      </c>
      <c r="D23" s="41">
        <v>16176</v>
      </c>
      <c r="E23" s="41"/>
      <c r="F23" s="41"/>
      <c r="G23" s="42"/>
      <c r="H23" s="40">
        <f t="shared" si="1"/>
        <v>16176</v>
      </c>
      <c r="I23" s="41">
        <v>16176</v>
      </c>
      <c r="J23" s="41"/>
      <c r="K23" s="41"/>
      <c r="L23" s="43"/>
    </row>
    <row r="24" spans="1:12" s="22" customFormat="1" ht="24.75" hidden="1" thickBot="1" x14ac:dyDescent="0.3">
      <c r="A24" s="44">
        <v>19300</v>
      </c>
      <c r="B24" s="44" t="s">
        <v>36</v>
      </c>
      <c r="C24" s="45">
        <f t="shared" si="0"/>
        <v>0</v>
      </c>
      <c r="D24" s="46"/>
      <c r="E24" s="46"/>
      <c r="F24" s="47" t="s">
        <v>37</v>
      </c>
      <c r="G24" s="48" t="s">
        <v>37</v>
      </c>
      <c r="H24" s="45">
        <f t="shared" si="1"/>
        <v>0</v>
      </c>
      <c r="I24" s="46"/>
      <c r="J24" s="46"/>
      <c r="K24" s="47" t="s">
        <v>37</v>
      </c>
      <c r="L24" s="48" t="s">
        <v>37</v>
      </c>
    </row>
    <row r="25" spans="1:12" s="22" customFormat="1" ht="24" hidden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16176</v>
      </c>
      <c r="D50" s="112">
        <f>SUM(D51,D269)</f>
        <v>16176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16176</v>
      </c>
      <c r="I50" s="112">
        <f>SUM(I51,I269)</f>
        <v>16176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14800</v>
      </c>
      <c r="D51" s="117">
        <f>SUM(D52,D181)</f>
        <v>14800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14800</v>
      </c>
      <c r="I51" s="117">
        <f>SUM(I52,I181)</f>
        <v>14800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14800</v>
      </c>
      <c r="D52" s="121">
        <f>SUM(D53,D75,D160,D174)</f>
        <v>14800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14800</v>
      </c>
      <c r="I52" s="121">
        <f>SUM(I53,I75,I160,I174)</f>
        <v>14800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14800</v>
      </c>
      <c r="D75" s="125">
        <f>SUM(D76,D83,D120,D151,D152)</f>
        <v>14800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14800</v>
      </c>
      <c r="I75" s="125">
        <f t="shared" ref="I75:L75" si="8">SUM(I76,I83,I120,I151,I152)</f>
        <v>14800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4030</v>
      </c>
      <c r="D76" s="56">
        <f>SUM(D77,D80)</f>
        <v>4030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4030</v>
      </c>
      <c r="I76" s="56">
        <f>SUM(I77,I80)</f>
        <v>4030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x14ac:dyDescent="0.25">
      <c r="A80" s="135">
        <v>2120</v>
      </c>
      <c r="B80" s="63" t="s">
        <v>92</v>
      </c>
      <c r="C80" s="64">
        <f t="shared" si="5"/>
        <v>4030</v>
      </c>
      <c r="D80" s="136">
        <f>SUM(D81:D82)</f>
        <v>4030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4030</v>
      </c>
      <c r="I80" s="136">
        <f>SUM(I81:I82)</f>
        <v>4030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x14ac:dyDescent="0.25">
      <c r="A81" s="39">
        <v>2121</v>
      </c>
      <c r="B81" s="63" t="s">
        <v>90</v>
      </c>
      <c r="C81" s="64">
        <f t="shared" si="5"/>
        <v>1320</v>
      </c>
      <c r="D81" s="66">
        <v>1320</v>
      </c>
      <c r="E81" s="66"/>
      <c r="F81" s="66"/>
      <c r="G81" s="134"/>
      <c r="H81" s="64">
        <f t="shared" si="6"/>
        <v>1320</v>
      </c>
      <c r="I81" s="66">
        <v>1320</v>
      </c>
      <c r="J81" s="66"/>
      <c r="K81" s="66"/>
      <c r="L81" s="134"/>
    </row>
    <row r="82" spans="1:12" ht="24" x14ac:dyDescent="0.25">
      <c r="A82" s="39">
        <v>2122</v>
      </c>
      <c r="B82" s="63" t="s">
        <v>91</v>
      </c>
      <c r="C82" s="64">
        <f t="shared" si="5"/>
        <v>2710</v>
      </c>
      <c r="D82" s="66">
        <v>2710</v>
      </c>
      <c r="E82" s="66"/>
      <c r="F82" s="66"/>
      <c r="G82" s="134"/>
      <c r="H82" s="64">
        <f t="shared" si="6"/>
        <v>2710</v>
      </c>
      <c r="I82" s="66">
        <v>2710</v>
      </c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9986</v>
      </c>
      <c r="D83" s="56">
        <f>SUM(D84,D85,D91,D99,D107,D108,D114,D119)</f>
        <v>9986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9986</v>
      </c>
      <c r="I83" s="56">
        <f>SUM(I84,I85,I91,I99,I107,I108,I114,I119)</f>
        <v>9986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9986</v>
      </c>
      <c r="D91" s="136">
        <f>SUM(D92:D98)</f>
        <v>9986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9986</v>
      </c>
      <c r="I91" s="136">
        <f>SUM(I92:I98)</f>
        <v>9986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9986</v>
      </c>
      <c r="D92" s="66">
        <f>2000+4176+3810</f>
        <v>9986</v>
      </c>
      <c r="E92" s="66"/>
      <c r="F92" s="66"/>
      <c r="G92" s="134"/>
      <c r="H92" s="64">
        <f t="shared" si="6"/>
        <v>9986</v>
      </c>
      <c r="I92" s="66">
        <f>2000+4176+3810</f>
        <v>9986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784</v>
      </c>
      <c r="D120" s="149">
        <f>SUM(D121,D126,D130,D131,D134,D138,D146,D147,D150)</f>
        <v>784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784</v>
      </c>
      <c r="I120" s="149">
        <f>SUM(I121,I126,I130,I131,I134,I138,I146,I147,I150)</f>
        <v>784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784</v>
      </c>
      <c r="D121" s="142">
        <f>SUM(D122:D125)</f>
        <v>784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784</v>
      </c>
      <c r="I121" s="142">
        <f t="shared" si="11"/>
        <v>784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7" customHeight="1" x14ac:dyDescent="0.25">
      <c r="A125" s="39">
        <v>2314</v>
      </c>
      <c r="B125" s="63" t="s">
        <v>135</v>
      </c>
      <c r="C125" s="64">
        <f t="shared" si="10"/>
        <v>784</v>
      </c>
      <c r="D125" s="66">
        <v>784</v>
      </c>
      <c r="E125" s="66"/>
      <c r="F125" s="66"/>
      <c r="G125" s="134"/>
      <c r="H125" s="64">
        <f t="shared" si="9"/>
        <v>784</v>
      </c>
      <c r="I125" s="66">
        <v>784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x14ac:dyDescent="0.25">
      <c r="A269" s="146"/>
      <c r="B269" s="63" t="s">
        <v>278</v>
      </c>
      <c r="C269" s="172">
        <f t="shared" si="40"/>
        <v>1376</v>
      </c>
      <c r="D269" s="136">
        <f>SUM(D270:D271)</f>
        <v>1376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1376</v>
      </c>
      <c r="I269" s="136">
        <f>SUM(I270:I271)</f>
        <v>1376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x14ac:dyDescent="0.25">
      <c r="A270" s="146" t="s">
        <v>279</v>
      </c>
      <c r="B270" s="39" t="s">
        <v>280</v>
      </c>
      <c r="C270" s="172">
        <f t="shared" si="40"/>
        <v>1376</v>
      </c>
      <c r="D270" s="66">
        <v>1376</v>
      </c>
      <c r="E270" s="66"/>
      <c r="F270" s="66"/>
      <c r="G270" s="134"/>
      <c r="H270" s="64">
        <f t="shared" si="41"/>
        <v>1376</v>
      </c>
      <c r="I270" s="66">
        <v>1376</v>
      </c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>
        <v>0</v>
      </c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16176</v>
      </c>
      <c r="D272" s="206">
        <f>SUM(D269,D252,D211,D182,D174,D160,D75,D53,)</f>
        <v>16176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16176</v>
      </c>
      <c r="I272" s="206">
        <f t="shared" si="56"/>
        <v>16176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-14800</v>
      </c>
      <c r="D273" s="210">
        <f>SUM(D24,D25,D41)-D51</f>
        <v>-14800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-14800</v>
      </c>
      <c r="I273" s="210">
        <f>SUM(I24,I25,I41)-I51</f>
        <v>-14800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7">SUM(C275,C276)-C283+C284</f>
        <v>14800</v>
      </c>
      <c r="D274" s="213">
        <f t="shared" si="57"/>
        <v>14800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14800</v>
      </c>
      <c r="I274" s="213">
        <f t="shared" si="57"/>
        <v>14800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8">C21-C269</f>
        <v>14800</v>
      </c>
      <c r="D275" s="112">
        <f t="shared" si="58"/>
        <v>14800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14800</v>
      </c>
      <c r="I275" s="112">
        <f t="shared" si="58"/>
        <v>14800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S9fvXGg+6y9pZdS28T5Np9OsJREeRlvGWl/YHjt45vGDCbp00xtK4yWAdG2x2My0r/UbZSv08xF8q1JDJLw1PQ==" saltValue="kX9NwZwXCxjvwiSmw8lNPQ==" spinCount="100000" sheet="1" objects="1" scenarios="1"/>
  <autoFilter ref="A18:L284">
    <filterColumn colId="7">
      <filters>
        <filter val="1 320"/>
        <filter val="1 376"/>
        <filter val="14 800"/>
        <filter val="-14 800"/>
        <filter val="16 176"/>
        <filter val="2 710"/>
        <filter val="4 030"/>
        <filter val="784"/>
        <filter val="9 986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Q12" sqref="Q1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367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368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369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370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371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50"/>
      <c r="D8" s="350"/>
      <c r="E8" s="350"/>
      <c r="F8" s="350"/>
      <c r="G8" s="350"/>
      <c r="H8" s="350"/>
      <c r="I8" s="350"/>
      <c r="J8" s="350"/>
      <c r="K8" s="350"/>
      <c r="L8" s="351"/>
    </row>
    <row r="9" spans="1:12" ht="12.75" customHeight="1" x14ac:dyDescent="0.25">
      <c r="A9" s="4"/>
      <c r="B9" s="5" t="s">
        <v>13</v>
      </c>
      <c r="C9" s="315" t="s">
        <v>372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373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234"/>
      <c r="D11" s="234"/>
      <c r="E11" s="234"/>
      <c r="F11" s="234"/>
      <c r="G11" s="234"/>
      <c r="H11" s="234"/>
      <c r="I11" s="234"/>
      <c r="J11" s="234"/>
      <c r="K11" s="234"/>
      <c r="L11" s="235"/>
    </row>
    <row r="12" spans="1:12" ht="12.75" customHeight="1" x14ac:dyDescent="0.25">
      <c r="A12" s="4"/>
      <c r="B12" s="5" t="s">
        <v>18</v>
      </c>
      <c r="C12" s="315" t="s">
        <v>374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234"/>
      <c r="D13" s="234"/>
      <c r="E13" s="234"/>
      <c r="F13" s="234"/>
      <c r="G13" s="234"/>
      <c r="H13" s="234"/>
      <c r="I13" s="234"/>
      <c r="J13" s="234"/>
      <c r="K13" s="234"/>
      <c r="L13" s="235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791099</v>
      </c>
      <c r="D20" s="26">
        <f>SUM(D21,D24,D25,D41,D43)</f>
        <v>593268</v>
      </c>
      <c r="E20" s="26">
        <f>SUM(E21,E24,E43)</f>
        <v>180050</v>
      </c>
      <c r="F20" s="26">
        <f>SUM(F21,F26,F43)</f>
        <v>17781</v>
      </c>
      <c r="G20" s="27">
        <f>SUM(G21,G45)</f>
        <v>0</v>
      </c>
      <c r="H20" s="25">
        <f>SUM(I20:L20)</f>
        <v>716270</v>
      </c>
      <c r="I20" s="26">
        <f>SUM(I21,I24,I25,I41,I43)</f>
        <v>519437</v>
      </c>
      <c r="J20" s="26">
        <f>SUM(J21,J24,J43)</f>
        <v>179052</v>
      </c>
      <c r="K20" s="26">
        <f>SUM(K21,K26,K43)</f>
        <v>17781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773318</v>
      </c>
      <c r="D24" s="46">
        <f>528352+64172+712+32</f>
        <v>593268</v>
      </c>
      <c r="E24" s="46">
        <v>180050</v>
      </c>
      <c r="F24" s="47" t="s">
        <v>37</v>
      </c>
      <c r="G24" s="48" t="s">
        <v>37</v>
      </c>
      <c r="H24" s="45">
        <f t="shared" si="1"/>
        <v>698489</v>
      </c>
      <c r="I24" s="46">
        <f>I51</f>
        <v>519437</v>
      </c>
      <c r="J24" s="46">
        <f>J51</f>
        <v>179052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17721</v>
      </c>
      <c r="D26" s="53" t="s">
        <v>37</v>
      </c>
      <c r="E26" s="53" t="s">
        <v>37</v>
      </c>
      <c r="F26" s="56">
        <f>SUM(F27,F31,F33,F36)</f>
        <v>17721</v>
      </c>
      <c r="G26" s="54" t="s">
        <v>37</v>
      </c>
      <c r="H26" s="51">
        <f>SUM(I26:L26)</f>
        <v>17721</v>
      </c>
      <c r="I26" s="53" t="s">
        <v>37</v>
      </c>
      <c r="J26" s="53" t="s">
        <v>37</v>
      </c>
      <c r="K26" s="56">
        <f>SUM(K27,K31,K33,K36)</f>
        <v>17721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17721</v>
      </c>
      <c r="D36" s="53" t="s">
        <v>37</v>
      </c>
      <c r="E36" s="53" t="s">
        <v>37</v>
      </c>
      <c r="F36" s="56">
        <f>SUM(F37:F40)</f>
        <v>17721</v>
      </c>
      <c r="G36" s="54" t="s">
        <v>37</v>
      </c>
      <c r="H36" s="51">
        <f t="shared" si="1"/>
        <v>17721</v>
      </c>
      <c r="I36" s="53" t="s">
        <v>37</v>
      </c>
      <c r="J36" s="53" t="s">
        <v>37</v>
      </c>
      <c r="K36" s="56">
        <f>SUM(K37:K40)</f>
        <v>17721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17721</v>
      </c>
      <c r="D40" s="77" t="s">
        <v>37</v>
      </c>
      <c r="E40" s="77" t="s">
        <v>37</v>
      </c>
      <c r="F40" s="78">
        <v>17721</v>
      </c>
      <c r="G40" s="79" t="s">
        <v>37</v>
      </c>
      <c r="H40" s="76">
        <f t="shared" si="1"/>
        <v>17721</v>
      </c>
      <c r="I40" s="77" t="s">
        <v>37</v>
      </c>
      <c r="J40" s="77" t="s">
        <v>37</v>
      </c>
      <c r="K40" s="78">
        <v>17721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60</v>
      </c>
      <c r="D43" s="87">
        <f>D44</f>
        <v>0</v>
      </c>
      <c r="E43" s="87">
        <f t="shared" ref="E43:F43" si="3">E44</f>
        <v>0</v>
      </c>
      <c r="F43" s="87">
        <f t="shared" si="3"/>
        <v>60</v>
      </c>
      <c r="G43" s="54" t="s">
        <v>37</v>
      </c>
      <c r="H43" s="88">
        <f t="shared" si="2"/>
        <v>60</v>
      </c>
      <c r="I43" s="87">
        <f>I44</f>
        <v>0</v>
      </c>
      <c r="J43" s="87">
        <f t="shared" ref="J43:K43" si="4">J44</f>
        <v>0</v>
      </c>
      <c r="K43" s="87">
        <f t="shared" si="4"/>
        <v>60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60</v>
      </c>
      <c r="D44" s="89"/>
      <c r="E44" s="90"/>
      <c r="F44" s="89">
        <v>60</v>
      </c>
      <c r="G44" s="91" t="s">
        <v>37</v>
      </c>
      <c r="H44" s="92">
        <f t="shared" si="2"/>
        <v>60</v>
      </c>
      <c r="I44" s="36"/>
      <c r="J44" s="93"/>
      <c r="K44" s="93">
        <v>60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791099</v>
      </c>
      <c r="D50" s="112">
        <f>SUM(D51,D269)</f>
        <v>593268</v>
      </c>
      <c r="E50" s="112">
        <f>SUM(E51,E269)</f>
        <v>180050</v>
      </c>
      <c r="F50" s="112">
        <f>SUM(F51,F269)</f>
        <v>17781</v>
      </c>
      <c r="G50" s="113">
        <f>SUM(G51,G269)</f>
        <v>0</v>
      </c>
      <c r="H50" s="111">
        <f t="shared" ref="H50:H107" si="6">SUM(I50:L50)</f>
        <v>716270</v>
      </c>
      <c r="I50" s="112">
        <f>SUM(I51,I269)</f>
        <v>519437</v>
      </c>
      <c r="J50" s="112">
        <f>SUM(J51,J269)</f>
        <v>179052</v>
      </c>
      <c r="K50" s="112">
        <f>SUM(K51,K269)</f>
        <v>17781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791099</v>
      </c>
      <c r="D51" s="117">
        <f>SUM(D52,D181)</f>
        <v>593268</v>
      </c>
      <c r="E51" s="117">
        <f>SUM(E52,E181)</f>
        <v>180050</v>
      </c>
      <c r="F51" s="117">
        <f>SUM(F52,F181)</f>
        <v>17781</v>
      </c>
      <c r="G51" s="118">
        <f>SUM(G52,G181)</f>
        <v>0</v>
      </c>
      <c r="H51" s="116">
        <f t="shared" si="6"/>
        <v>716270</v>
      </c>
      <c r="I51" s="117">
        <f>SUM(I52,I181)</f>
        <v>519437</v>
      </c>
      <c r="J51" s="117">
        <f>SUM(J52,J181)</f>
        <v>179052</v>
      </c>
      <c r="K51" s="117">
        <f>SUM(K52,K181)</f>
        <v>17781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787689</v>
      </c>
      <c r="D52" s="121">
        <f>SUM(D53,D75,D160,D174)</f>
        <v>589858</v>
      </c>
      <c r="E52" s="121">
        <f>SUM(E53,E75,E160,E174)</f>
        <v>180050</v>
      </c>
      <c r="F52" s="121">
        <f>SUM(F53,F75,F160,F174)</f>
        <v>17781</v>
      </c>
      <c r="G52" s="122">
        <f>SUM(G53,G75,G160,G174)</f>
        <v>0</v>
      </c>
      <c r="H52" s="120">
        <f t="shared" si="6"/>
        <v>711291</v>
      </c>
      <c r="I52" s="121">
        <f>SUM(I53,I75,I160,I174)</f>
        <v>516027</v>
      </c>
      <c r="J52" s="121">
        <f>SUM(J53,J75,J160,J174)</f>
        <v>177483</v>
      </c>
      <c r="K52" s="121">
        <f>SUM(K53,K75,K160,K174)</f>
        <v>17781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708402</v>
      </c>
      <c r="D53" s="125">
        <f>SUM(D54,D67)</f>
        <v>528352</v>
      </c>
      <c r="E53" s="125">
        <f>SUM(E54,E67)</f>
        <v>180050</v>
      </c>
      <c r="F53" s="125">
        <f>SUM(F54,F67)</f>
        <v>0</v>
      </c>
      <c r="G53" s="126">
        <f>SUM(G54,G67)</f>
        <v>0</v>
      </c>
      <c r="H53" s="124">
        <f t="shared" si="6"/>
        <v>630934</v>
      </c>
      <c r="I53" s="125">
        <f>SUM(I54,I67)</f>
        <v>456094</v>
      </c>
      <c r="J53" s="125">
        <f>SUM(J54,J67)</f>
        <v>174840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537082</v>
      </c>
      <c r="D54" s="56">
        <f>SUM(D55,D58,D66)</f>
        <v>393476</v>
      </c>
      <c r="E54" s="56">
        <f>SUM(E55,E58,E66)</f>
        <v>143606</v>
      </c>
      <c r="F54" s="56">
        <f>SUM(F55,F58,F66)</f>
        <v>0</v>
      </c>
      <c r="G54" s="128">
        <f>SUM(G55,G58,G66)</f>
        <v>0</v>
      </c>
      <c r="H54" s="51">
        <f t="shared" si="6"/>
        <v>472662</v>
      </c>
      <c r="I54" s="56">
        <f>SUM(I55,I58,I66)</f>
        <v>333108</v>
      </c>
      <c r="J54" s="56">
        <f>SUM(J55,J58,J66)</f>
        <v>139554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489876</v>
      </c>
      <c r="D55" s="131">
        <f>SUM(D56:D57)</f>
        <v>347674</v>
      </c>
      <c r="E55" s="131">
        <f>SUM(E56:E57)</f>
        <v>142202</v>
      </c>
      <c r="F55" s="131">
        <f>SUM(F56:F57)</f>
        <v>0</v>
      </c>
      <c r="G55" s="132">
        <f>SUM(G56:G57)</f>
        <v>0</v>
      </c>
      <c r="H55" s="103">
        <f t="shared" si="6"/>
        <v>455226</v>
      </c>
      <c r="I55" s="131">
        <f>SUM(I56:I57)</f>
        <v>316862</v>
      </c>
      <c r="J55" s="131">
        <f>SUM(J56:J57)</f>
        <v>138364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489876</v>
      </c>
      <c r="D57" s="66">
        <f>336170+11504</f>
        <v>347674</v>
      </c>
      <c r="E57" s="66">
        <f>134986+7216</f>
        <v>142202</v>
      </c>
      <c r="F57" s="66"/>
      <c r="G57" s="134"/>
      <c r="H57" s="64">
        <f t="shared" si="6"/>
        <v>455226</v>
      </c>
      <c r="I57" s="66">
        <v>316862</v>
      </c>
      <c r="J57" s="66">
        <v>138364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44913</v>
      </c>
      <c r="D58" s="136">
        <f>SUM(D59:D65)</f>
        <v>43509</v>
      </c>
      <c r="E58" s="136">
        <f>SUM(E59:E65)</f>
        <v>1404</v>
      </c>
      <c r="F58" s="136">
        <f>SUM(F59:F65)</f>
        <v>0</v>
      </c>
      <c r="G58" s="137">
        <f>SUM(G59:G65)</f>
        <v>0</v>
      </c>
      <c r="H58" s="64">
        <f t="shared" si="6"/>
        <v>15143</v>
      </c>
      <c r="I58" s="136">
        <f>SUM(I59:I65)</f>
        <v>13953</v>
      </c>
      <c r="J58" s="136">
        <f>SUM(J59:J65)</f>
        <v>1190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4169</v>
      </c>
      <c r="D59" s="66">
        <v>4169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1025</v>
      </c>
      <c r="D60" s="66">
        <v>1025</v>
      </c>
      <c r="E60" s="66"/>
      <c r="F60" s="66"/>
      <c r="G60" s="134"/>
      <c r="H60" s="64">
        <f t="shared" si="6"/>
        <v>2215</v>
      </c>
      <c r="I60" s="66">
        <v>1025</v>
      </c>
      <c r="J60" s="66">
        <v>1190</v>
      </c>
      <c r="K60" s="66"/>
      <c r="L60" s="134"/>
    </row>
    <row r="61" spans="1:12" ht="24" x14ac:dyDescent="0.25">
      <c r="A61" s="39">
        <v>1145</v>
      </c>
      <c r="B61" s="63" t="s">
        <v>73</v>
      </c>
      <c r="C61" s="64">
        <f t="shared" si="5"/>
        <v>3312</v>
      </c>
      <c r="D61" s="66">
        <v>1908</v>
      </c>
      <c r="E61" s="66">
        <v>1404</v>
      </c>
      <c r="F61" s="66"/>
      <c r="G61" s="134"/>
      <c r="H61" s="64">
        <f t="shared" si="6"/>
        <v>2448</v>
      </c>
      <c r="I61" s="66">
        <v>2448</v>
      </c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5885</v>
      </c>
      <c r="D63" s="66">
        <v>5885</v>
      </c>
      <c r="E63" s="66"/>
      <c r="F63" s="66"/>
      <c r="G63" s="134"/>
      <c r="H63" s="64">
        <f t="shared" si="6"/>
        <v>4157</v>
      </c>
      <c r="I63" s="66">
        <v>4157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30522</v>
      </c>
      <c r="D64" s="66">
        <f>21988+8534</f>
        <v>30522</v>
      </c>
      <c r="E64" s="66"/>
      <c r="F64" s="66"/>
      <c r="G64" s="134"/>
      <c r="H64" s="64">
        <f t="shared" si="6"/>
        <v>2154</v>
      </c>
      <c r="I64" s="66">
        <f>23151-20997</f>
        <v>2154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2293</v>
      </c>
      <c r="D66" s="138">
        <v>2293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171320</v>
      </c>
      <c r="D67" s="56">
        <f>SUM(D68:D69)</f>
        <v>134876</v>
      </c>
      <c r="E67" s="56">
        <f>SUM(E68:E69)</f>
        <v>36444</v>
      </c>
      <c r="F67" s="56">
        <f>SUM(F68:F69)</f>
        <v>0</v>
      </c>
      <c r="G67" s="140">
        <f>SUM(G68:G69)</f>
        <v>0</v>
      </c>
      <c r="H67" s="51">
        <f t="shared" si="6"/>
        <v>158272</v>
      </c>
      <c r="I67" s="56">
        <f>SUM(I68:I69)</f>
        <v>122986</v>
      </c>
      <c r="J67" s="56">
        <f>SUM(J68:J69)</f>
        <v>35286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132626</v>
      </c>
      <c r="D68" s="61">
        <v>97672</v>
      </c>
      <c r="E68" s="61">
        <v>34954</v>
      </c>
      <c r="F68" s="61"/>
      <c r="G68" s="133"/>
      <c r="H68" s="59">
        <f t="shared" si="6"/>
        <v>119716</v>
      </c>
      <c r="I68" s="61">
        <f>90838-5058</f>
        <v>85780</v>
      </c>
      <c r="J68" s="61">
        <v>33936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38694</v>
      </c>
      <c r="D69" s="136">
        <f>SUM(D70:D74)</f>
        <v>37204</v>
      </c>
      <c r="E69" s="136">
        <f>SUM(E70:E74)</f>
        <v>1490</v>
      </c>
      <c r="F69" s="136">
        <f>SUM(F70:F74)</f>
        <v>0</v>
      </c>
      <c r="G69" s="137">
        <f>SUM(G70:G74)</f>
        <v>0</v>
      </c>
      <c r="H69" s="64">
        <f t="shared" si="6"/>
        <v>38556</v>
      </c>
      <c r="I69" s="136">
        <f>SUM(I70:I74)</f>
        <v>37206</v>
      </c>
      <c r="J69" s="136">
        <f>SUM(J70:J74)</f>
        <v>1350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24961</v>
      </c>
      <c r="D70" s="66">
        <f>17422+5689+360</f>
        <v>23471</v>
      </c>
      <c r="E70" s="66">
        <v>1490</v>
      </c>
      <c r="F70" s="66"/>
      <c r="G70" s="134"/>
      <c r="H70" s="64">
        <f t="shared" si="6"/>
        <v>24323</v>
      </c>
      <c r="I70" s="66">
        <v>22973</v>
      </c>
      <c r="J70" s="66">
        <v>1350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13233</v>
      </c>
      <c r="D73" s="66">
        <v>13233</v>
      </c>
      <c r="E73" s="66"/>
      <c r="F73" s="66"/>
      <c r="G73" s="134"/>
      <c r="H73" s="64">
        <f t="shared" si="6"/>
        <v>13233</v>
      </c>
      <c r="I73" s="66">
        <v>13233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1000</v>
      </c>
      <c r="I74" s="66">
        <v>1000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79287</v>
      </c>
      <c r="D75" s="125">
        <f>SUM(D76,D83,D120,D151,D152)</f>
        <v>61506</v>
      </c>
      <c r="E75" s="125">
        <f t="shared" ref="E75:G75" si="7">SUM(E76,E83,E120,E151,E152)</f>
        <v>0</v>
      </c>
      <c r="F75" s="125">
        <f t="shared" si="7"/>
        <v>17781</v>
      </c>
      <c r="G75" s="126">
        <f t="shared" si="7"/>
        <v>0</v>
      </c>
      <c r="H75" s="124">
        <f t="shared" si="6"/>
        <v>80357</v>
      </c>
      <c r="I75" s="125">
        <f t="shared" ref="I75:L75" si="8">SUM(I76,I83,I120,I151,I152)</f>
        <v>59933</v>
      </c>
      <c r="J75" s="125">
        <f t="shared" si="8"/>
        <v>2643</v>
      </c>
      <c r="K75" s="125">
        <f t="shared" si="8"/>
        <v>17781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47882</v>
      </c>
      <c r="D83" s="56">
        <f>SUM(D84,D85,D91,D99,D107,D108,D114,D119)</f>
        <v>47822</v>
      </c>
      <c r="E83" s="56">
        <f>SUM(E84,E85,E91,E99,E107,E108,E114,E119)</f>
        <v>0</v>
      </c>
      <c r="F83" s="56">
        <f>SUM(F84,F85,F91,F99,F107,F108,F114,F119)</f>
        <v>60</v>
      </c>
      <c r="G83" s="140">
        <f>SUM(G84,G85,G91,G99,G107,G108,G114,G119)</f>
        <v>0</v>
      </c>
      <c r="H83" s="51">
        <f t="shared" si="6"/>
        <v>48446</v>
      </c>
      <c r="I83" s="56">
        <f>SUM(I84,I85,I91,I99,I107,I108,I114,I119)</f>
        <v>47014</v>
      </c>
      <c r="J83" s="56">
        <f>SUM(J84,J85,J91,J99,J107,J108,J114,J119)</f>
        <v>1372</v>
      </c>
      <c r="K83" s="56">
        <f>SUM(K84,K85,K91,K99,K107,K108,K114,K119)</f>
        <v>60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1075</v>
      </c>
      <c r="D84" s="138">
        <v>1015</v>
      </c>
      <c r="E84" s="138"/>
      <c r="F84" s="138">
        <v>60</v>
      </c>
      <c r="G84" s="138"/>
      <c r="H84" s="103">
        <f>SUM(I84:L84)</f>
        <v>1075</v>
      </c>
      <c r="I84" s="138">
        <v>1015</v>
      </c>
      <c r="J84" s="138"/>
      <c r="K84" s="138">
        <v>60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35502</v>
      </c>
      <c r="D85" s="136">
        <f>SUM(D86:D90)</f>
        <v>35502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35534</v>
      </c>
      <c r="I85" s="136">
        <f>SUM(I86:I90)</f>
        <v>35534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21779</v>
      </c>
      <c r="D86" s="66">
        <v>21779</v>
      </c>
      <c r="E86" s="66"/>
      <c r="F86" s="66"/>
      <c r="G86" s="134"/>
      <c r="H86" s="64">
        <f t="shared" si="6"/>
        <v>20489</v>
      </c>
      <c r="I86" s="66">
        <f>17507+2982</f>
        <v>20489</v>
      </c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4345</v>
      </c>
      <c r="D87" s="66">
        <v>4345</v>
      </c>
      <c r="E87" s="66"/>
      <c r="F87" s="66"/>
      <c r="G87" s="134"/>
      <c r="H87" s="64">
        <f t="shared" si="6"/>
        <v>5282</v>
      </c>
      <c r="I87" s="66">
        <f>4785+497</f>
        <v>5282</v>
      </c>
      <c r="J87" s="66"/>
      <c r="K87" s="66"/>
      <c r="L87" s="134"/>
    </row>
    <row r="88" spans="1:12" x14ac:dyDescent="0.25">
      <c r="A88" s="39">
        <v>2223</v>
      </c>
      <c r="B88" s="63" t="s">
        <v>98</v>
      </c>
      <c r="C88" s="64">
        <f t="shared" si="5"/>
        <v>8151</v>
      </c>
      <c r="D88" s="66">
        <v>8151</v>
      </c>
      <c r="E88" s="66"/>
      <c r="F88" s="66"/>
      <c r="G88" s="134"/>
      <c r="H88" s="64">
        <f t="shared" si="6"/>
        <v>8227</v>
      </c>
      <c r="I88" s="66">
        <f>7398+829</f>
        <v>8227</v>
      </c>
      <c r="J88" s="66"/>
      <c r="K88" s="66"/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1227</v>
      </c>
      <c r="D89" s="66">
        <v>1227</v>
      </c>
      <c r="E89" s="66"/>
      <c r="F89" s="66"/>
      <c r="G89" s="134"/>
      <c r="H89" s="64">
        <f t="shared" si="6"/>
        <v>1536</v>
      </c>
      <c r="I89" s="66">
        <f>1370+166</f>
        <v>1536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1917</v>
      </c>
      <c r="D91" s="136">
        <f>SUM(D92:D98)</f>
        <v>1917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3403</v>
      </c>
      <c r="I91" s="136">
        <f>SUM(I92:I98)</f>
        <v>3403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1917</v>
      </c>
      <c r="D98" s="66">
        <f>1877+40</f>
        <v>1917</v>
      </c>
      <c r="E98" s="66"/>
      <c r="F98" s="66"/>
      <c r="G98" s="134"/>
      <c r="H98" s="64">
        <f t="shared" si="6"/>
        <v>3403</v>
      </c>
      <c r="I98" s="66">
        <f>3363+40</f>
        <v>3403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7849</v>
      </c>
      <c r="D99" s="136">
        <f>SUM(D100:D106)</f>
        <v>7849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6100</v>
      </c>
      <c r="I99" s="136">
        <f>SUM(I100:I106)</f>
        <v>6100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2241</v>
      </c>
      <c r="D102" s="66">
        <v>2241</v>
      </c>
      <c r="E102" s="66"/>
      <c r="F102" s="66"/>
      <c r="G102" s="134"/>
      <c r="H102" s="64">
        <f t="shared" si="6"/>
        <v>2141</v>
      </c>
      <c r="I102" s="66">
        <v>2141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5608</v>
      </c>
      <c r="D103" s="66">
        <v>5608</v>
      </c>
      <c r="E103" s="66"/>
      <c r="F103" s="66"/>
      <c r="G103" s="134"/>
      <c r="H103" s="64">
        <f t="shared" si="6"/>
        <v>3959</v>
      </c>
      <c r="I103" s="66">
        <v>3959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1487</v>
      </c>
      <c r="D107" s="136">
        <v>1487</v>
      </c>
      <c r="E107" s="136"/>
      <c r="F107" s="136"/>
      <c r="G107" s="145"/>
      <c r="H107" s="64">
        <f t="shared" si="6"/>
        <v>910</v>
      </c>
      <c r="I107" s="136">
        <v>910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52</v>
      </c>
      <c r="D108" s="136">
        <f>SUM(D109:D113)</f>
        <v>52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52</v>
      </c>
      <c r="I108" s="136">
        <f>SUM(I109:I113)</f>
        <v>52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52</v>
      </c>
      <c r="D113" s="66">
        <v>52</v>
      </c>
      <c r="E113" s="66"/>
      <c r="F113" s="66"/>
      <c r="G113" s="134"/>
      <c r="H113" s="64">
        <f t="shared" si="9"/>
        <v>52</v>
      </c>
      <c r="I113" s="66">
        <v>52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1372</v>
      </c>
      <c r="I114" s="136">
        <f>SUM(I115:I118)</f>
        <v>0</v>
      </c>
      <c r="J114" s="136">
        <f>SUM(J115:J118)</f>
        <v>1372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1372</v>
      </c>
      <c r="I117" s="66"/>
      <c r="J117" s="66">
        <v>1372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31405</v>
      </c>
      <c r="D120" s="149">
        <f>SUM(D121,D126,D130,D131,D134,D138,D146,D147,D150)</f>
        <v>13684</v>
      </c>
      <c r="E120" s="149">
        <f>SUM(E121,E126,E130,E131,E134,E138,E146,E147,E150)</f>
        <v>0</v>
      </c>
      <c r="F120" s="149">
        <f>SUM(F121,F126,F130,F131,F134,F138,F146,F147,F150)</f>
        <v>17721</v>
      </c>
      <c r="G120" s="150">
        <f>SUM(G121,G126,G130,G131,G134,G138,G146,G147,G150)</f>
        <v>0</v>
      </c>
      <c r="H120" s="76">
        <f t="shared" si="9"/>
        <v>31911</v>
      </c>
      <c r="I120" s="149">
        <f>SUM(I121,I126,I130,I131,I134,I138,I146,I147,I150)</f>
        <v>12919</v>
      </c>
      <c r="J120" s="149">
        <f>SUM(J121,J126,J130,J131,J134,J138,J146,J147,J150)</f>
        <v>1271</v>
      </c>
      <c r="K120" s="149">
        <f>SUM(K121,K126,K130,K131,K134,K138,K146,K147,K150)</f>
        <v>17721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3771</v>
      </c>
      <c r="D121" s="142">
        <f>SUM(D122:D125)</f>
        <v>3771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3231</v>
      </c>
      <c r="I121" s="142">
        <f t="shared" si="11"/>
        <v>3231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580</v>
      </c>
      <c r="D122" s="66">
        <v>580</v>
      </c>
      <c r="E122" s="66"/>
      <c r="F122" s="66"/>
      <c r="G122" s="134"/>
      <c r="H122" s="64">
        <f t="shared" si="9"/>
        <v>580</v>
      </c>
      <c r="I122" s="66">
        <v>580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3121</v>
      </c>
      <c r="D123" s="66">
        <v>3121</v>
      </c>
      <c r="E123" s="66"/>
      <c r="F123" s="66"/>
      <c r="G123" s="134"/>
      <c r="H123" s="64">
        <f t="shared" si="9"/>
        <v>2581</v>
      </c>
      <c r="I123" s="66">
        <v>2581</v>
      </c>
      <c r="J123" s="66"/>
      <c r="K123" s="66"/>
      <c r="L123" s="134"/>
    </row>
    <row r="124" spans="1:12" x14ac:dyDescent="0.25">
      <c r="A124" s="39">
        <v>2313</v>
      </c>
      <c r="B124" s="63" t="s">
        <v>134</v>
      </c>
      <c r="C124" s="64">
        <f t="shared" si="10"/>
        <v>70</v>
      </c>
      <c r="D124" s="66">
        <v>70</v>
      </c>
      <c r="E124" s="66"/>
      <c r="F124" s="66"/>
      <c r="G124" s="134"/>
      <c r="H124" s="64">
        <f t="shared" si="9"/>
        <v>70</v>
      </c>
      <c r="I124" s="66">
        <v>70</v>
      </c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275</v>
      </c>
      <c r="D126" s="136">
        <f>SUM(D127:D129)</f>
        <v>275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265</v>
      </c>
      <c r="I126" s="136">
        <f>SUM(I127:I129)</f>
        <v>265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275</v>
      </c>
      <c r="D128" s="66">
        <v>275</v>
      </c>
      <c r="E128" s="66"/>
      <c r="F128" s="66"/>
      <c r="G128" s="134"/>
      <c r="H128" s="64">
        <f t="shared" si="9"/>
        <v>265</v>
      </c>
      <c r="I128" s="66">
        <v>265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143</v>
      </c>
      <c r="D131" s="136">
        <f>SUM(D132:D133)</f>
        <v>143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143</v>
      </c>
      <c r="I131" s="136">
        <f>SUM(I132:I133)</f>
        <v>143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143</v>
      </c>
      <c r="D132" s="66">
        <v>143</v>
      </c>
      <c r="E132" s="66"/>
      <c r="F132" s="66"/>
      <c r="G132" s="134"/>
      <c r="H132" s="64">
        <f t="shared" si="9"/>
        <v>143</v>
      </c>
      <c r="I132" s="66">
        <v>143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x14ac:dyDescent="0.25">
      <c r="A134" s="130">
        <v>2350</v>
      </c>
      <c r="B134" s="99" t="s">
        <v>144</v>
      </c>
      <c r="C134" s="103">
        <f t="shared" si="10"/>
        <v>4822</v>
      </c>
      <c r="D134" s="131">
        <f>SUM(D135:D137)</f>
        <v>4822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4607</v>
      </c>
      <c r="I134" s="131">
        <f>SUM(I135:I137)</f>
        <v>4607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1030</v>
      </c>
      <c r="D135" s="61">
        <v>1030</v>
      </c>
      <c r="E135" s="61"/>
      <c r="F135" s="61"/>
      <c r="G135" s="133"/>
      <c r="H135" s="59">
        <f t="shared" si="9"/>
        <v>1030</v>
      </c>
      <c r="I135" s="61">
        <v>1030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3792</v>
      </c>
      <c r="D136" s="66">
        <f>3565+227</f>
        <v>3792</v>
      </c>
      <c r="E136" s="66"/>
      <c r="F136" s="66"/>
      <c r="G136" s="134"/>
      <c r="H136" s="64">
        <f t="shared" si="9"/>
        <v>3577</v>
      </c>
      <c r="I136" s="66">
        <f>3350+227</f>
        <v>3577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.75" customHeight="1" x14ac:dyDescent="0.25">
      <c r="A138" s="135">
        <v>2360</v>
      </c>
      <c r="B138" s="63" t="s">
        <v>148</v>
      </c>
      <c r="C138" s="64">
        <f t="shared" si="10"/>
        <v>19512</v>
      </c>
      <c r="D138" s="136">
        <f>SUM(D139:D145)</f>
        <v>1791</v>
      </c>
      <c r="E138" s="136">
        <f>SUM(E139:E145)</f>
        <v>0</v>
      </c>
      <c r="F138" s="136">
        <f>SUM(F139:F145)</f>
        <v>17721</v>
      </c>
      <c r="G138" s="137">
        <f>SUM(G139:G145)</f>
        <v>0</v>
      </c>
      <c r="H138" s="64">
        <f t="shared" si="9"/>
        <v>19512</v>
      </c>
      <c r="I138" s="136">
        <f>SUM(I139:I145)</f>
        <v>1791</v>
      </c>
      <c r="J138" s="136">
        <f>SUM(J139:J145)</f>
        <v>0</v>
      </c>
      <c r="K138" s="136">
        <f>SUM(K139:K145)</f>
        <v>17721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1227</v>
      </c>
      <c r="D139" s="66">
        <v>1227</v>
      </c>
      <c r="E139" s="66"/>
      <c r="F139" s="66"/>
      <c r="G139" s="134"/>
      <c r="H139" s="64">
        <f t="shared" si="9"/>
        <v>1227</v>
      </c>
      <c r="I139" s="66">
        <v>1227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564</v>
      </c>
      <c r="D140" s="66">
        <v>564</v>
      </c>
      <c r="E140" s="66"/>
      <c r="F140" s="66"/>
      <c r="G140" s="134"/>
      <c r="H140" s="64">
        <f t="shared" si="9"/>
        <v>564</v>
      </c>
      <c r="I140" s="66">
        <v>564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17721</v>
      </c>
      <c r="D141" s="66"/>
      <c r="E141" s="66"/>
      <c r="F141" s="66">
        <v>17721</v>
      </c>
      <c r="G141" s="134"/>
      <c r="H141" s="64">
        <f t="shared" si="9"/>
        <v>17721</v>
      </c>
      <c r="I141" s="66"/>
      <c r="J141" s="66"/>
      <c r="K141" s="66">
        <v>17721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2882</v>
      </c>
      <c r="D146" s="138">
        <v>2882</v>
      </c>
      <c r="E146" s="138"/>
      <c r="F146" s="138"/>
      <c r="G146" s="139"/>
      <c r="H146" s="103">
        <f t="shared" si="9"/>
        <v>4153</v>
      </c>
      <c r="I146" s="138">
        <v>2882</v>
      </c>
      <c r="J146" s="138">
        <v>1271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3410</v>
      </c>
      <c r="D181" s="121">
        <f>SUM(D182,D211,D252,D265)</f>
        <v>3410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4979</v>
      </c>
      <c r="I181" s="121">
        <f t="shared" ref="I181:L181" si="27">SUM(I182,I211,I252,I265)</f>
        <v>3410</v>
      </c>
      <c r="J181" s="121">
        <f t="shared" si="27"/>
        <v>1569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3410</v>
      </c>
      <c r="D182" s="125">
        <f>D183+D187</f>
        <v>3410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4979</v>
      </c>
      <c r="I182" s="125">
        <f>I183+I187</f>
        <v>3410</v>
      </c>
      <c r="J182" s="125">
        <f>J183+J187</f>
        <v>1569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3410</v>
      </c>
      <c r="D187" s="56">
        <f>D188+D198+D199+D206+D207+D208+D210</f>
        <v>3410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4979</v>
      </c>
      <c r="I187" s="56">
        <f>I188+I198+I199+I206+I207+I208+I210</f>
        <v>3410</v>
      </c>
      <c r="J187" s="56">
        <f>J188+J198+J199+J206+J207+J208+J210</f>
        <v>1569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3410</v>
      </c>
      <c r="D199" s="136">
        <f>SUM(D200:D205)</f>
        <v>3410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4979</v>
      </c>
      <c r="I199" s="136">
        <f>SUM(I200:I205)</f>
        <v>3410</v>
      </c>
      <c r="J199" s="136">
        <f>SUM(J200:J205)</f>
        <v>1569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1740</v>
      </c>
      <c r="D201" s="66">
        <v>1740</v>
      </c>
      <c r="E201" s="66"/>
      <c r="F201" s="66"/>
      <c r="G201" s="134"/>
      <c r="H201" s="64">
        <f t="shared" si="25"/>
        <v>3309</v>
      </c>
      <c r="I201" s="66">
        <v>1740</v>
      </c>
      <c r="J201" s="66">
        <v>1569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1670</v>
      </c>
      <c r="D205" s="66">
        <v>1670</v>
      </c>
      <c r="E205" s="66"/>
      <c r="F205" s="66"/>
      <c r="G205" s="134"/>
      <c r="H205" s="64">
        <f t="shared" si="25"/>
        <v>1670</v>
      </c>
      <c r="I205" s="66">
        <v>1670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791099</v>
      </c>
      <c r="D272" s="206">
        <f>SUM(D269,D252,D211,D182,D174,D160,D75,D53,)</f>
        <v>593268</v>
      </c>
      <c r="E272" s="206">
        <f t="shared" ref="E272:L272" si="55">SUM(E269,E252,E211,E182,E174,E160,E75,E53)</f>
        <v>180050</v>
      </c>
      <c r="F272" s="206">
        <f t="shared" si="55"/>
        <v>17781</v>
      </c>
      <c r="G272" s="207">
        <f t="shared" si="55"/>
        <v>0</v>
      </c>
      <c r="H272" s="208">
        <f t="shared" si="55"/>
        <v>716270</v>
      </c>
      <c r="I272" s="206">
        <f t="shared" si="55"/>
        <v>519437</v>
      </c>
      <c r="J272" s="206">
        <f t="shared" si="55"/>
        <v>179052</v>
      </c>
      <c r="K272" s="206">
        <f t="shared" si="55"/>
        <v>17781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QQxBNLK4iribDV+9NvJUgcF5O5YXv/n75MwKZa2NekZ245vbQ2yg+UlApn63vu/FaRYMgWxbiLam4ZWSRBOsqg==" saltValue="pkSGsBaCsF5C8Xq9RVnRVg==" spinCount="100000" sheet="1" objects="1" scenarios="1"/>
  <autoFilter ref="A18:L284">
    <filterColumn colId="7">
      <filters>
        <filter val="1 000"/>
        <filter val="1 030"/>
        <filter val="1 075"/>
        <filter val="1 227"/>
        <filter val="1 372"/>
        <filter val="1 536"/>
        <filter val="1 670"/>
        <filter val="119 716"/>
        <filter val="13 233"/>
        <filter val="143"/>
        <filter val="15 143"/>
        <filter val="158 272"/>
        <filter val="17 721"/>
        <filter val="19 512"/>
        <filter val="2 141"/>
        <filter val="2 154"/>
        <filter val="2 215"/>
        <filter val="2 293"/>
        <filter val="2 448"/>
        <filter val="2 581"/>
        <filter val="20 489"/>
        <filter val="24 323"/>
        <filter val="265"/>
        <filter val="3 231"/>
        <filter val="3 309"/>
        <filter val="3 403"/>
        <filter val="3 577"/>
        <filter val="3 959"/>
        <filter val="31 911"/>
        <filter val="35 534"/>
        <filter val="38 556"/>
        <filter val="4 153"/>
        <filter val="4 157"/>
        <filter val="4 169"/>
        <filter val="4 607"/>
        <filter val="4 979"/>
        <filter val="455 226"/>
        <filter val="472 662"/>
        <filter val="48 446"/>
        <filter val="5 282"/>
        <filter val="52"/>
        <filter val="564"/>
        <filter val="580"/>
        <filter val="6 100"/>
        <filter val="60"/>
        <filter val="630 934"/>
        <filter val="698 489"/>
        <filter val="70"/>
        <filter val="711 291"/>
        <filter val="716 270"/>
        <filter val="8 227"/>
        <filter val="80 357"/>
        <filter val="910"/>
      </filters>
    </filterColumn>
  </autoFilter>
  <mergeCells count="27">
    <mergeCell ref="C6:L6"/>
    <mergeCell ref="A1:L1"/>
    <mergeCell ref="A2:L2"/>
    <mergeCell ref="C3:L3"/>
    <mergeCell ref="C4:L4"/>
    <mergeCell ref="C5:L5"/>
    <mergeCell ref="C7:L7"/>
    <mergeCell ref="C8:L8"/>
    <mergeCell ref="C9:L9"/>
    <mergeCell ref="C10:L10"/>
    <mergeCell ref="C12:L12"/>
    <mergeCell ref="J16:J17"/>
    <mergeCell ref="K16:K17"/>
    <mergeCell ref="L16:L17"/>
    <mergeCell ref="A273:B273"/>
    <mergeCell ref="A274:B274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N7" sqref="N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640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368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369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370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50"/>
      <c r="D8" s="350"/>
      <c r="E8" s="350"/>
      <c r="F8" s="350"/>
      <c r="G8" s="350"/>
      <c r="H8" s="350"/>
      <c r="I8" s="350"/>
      <c r="J8" s="350"/>
      <c r="K8" s="350"/>
      <c r="L8" s="351"/>
    </row>
    <row r="9" spans="1:12" ht="12.75" customHeight="1" x14ac:dyDescent="0.25">
      <c r="A9" s="4"/>
      <c r="B9" s="5" t="s">
        <v>13</v>
      </c>
      <c r="C9" s="234"/>
      <c r="D9" s="241"/>
      <c r="E9" s="241"/>
      <c r="F9" s="241"/>
      <c r="G9" s="242" t="s">
        <v>641</v>
      </c>
      <c r="H9" s="241"/>
      <c r="I9" s="241"/>
      <c r="J9" s="241"/>
      <c r="K9" s="241"/>
      <c r="L9" s="243"/>
    </row>
    <row r="10" spans="1:12" ht="12.75" customHeight="1" x14ac:dyDescent="0.25">
      <c r="A10" s="4"/>
      <c r="B10" s="5" t="s">
        <v>15</v>
      </c>
      <c r="C10" s="315" t="s">
        <v>373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234"/>
      <c r="D11" s="234"/>
      <c r="E11" s="234"/>
      <c r="F11" s="234"/>
      <c r="G11" s="234"/>
      <c r="H11" s="234"/>
      <c r="I11" s="234"/>
      <c r="J11" s="234"/>
      <c r="K11" s="234"/>
      <c r="L11" s="235"/>
    </row>
    <row r="12" spans="1:12" ht="12.75" customHeight="1" x14ac:dyDescent="0.25">
      <c r="A12" s="4"/>
      <c r="B12" s="5" t="s">
        <v>18</v>
      </c>
      <c r="C12" s="315" t="s">
        <v>374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77989</v>
      </c>
      <c r="D20" s="26">
        <f>SUM(D21,D24,D25,D41,D43)</f>
        <v>54468</v>
      </c>
      <c r="E20" s="26">
        <f>SUM(E21,E24,E43)</f>
        <v>23521</v>
      </c>
      <c r="F20" s="26">
        <f>SUM(F21,F26,F43)</f>
        <v>0</v>
      </c>
      <c r="G20" s="27">
        <f>SUM(G21,G45)</f>
        <v>0</v>
      </c>
      <c r="H20" s="25">
        <f>SUM(I20:L20)</f>
        <v>65447</v>
      </c>
      <c r="I20" s="26">
        <f>SUM(I21,I24,I25,I41,I43)</f>
        <v>53651</v>
      </c>
      <c r="J20" s="26">
        <f>SUM(J21,J24,J43)</f>
        <v>11796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77989</v>
      </c>
      <c r="D24" s="46">
        <v>54468</v>
      </c>
      <c r="E24" s="46">
        <v>23521</v>
      </c>
      <c r="F24" s="47" t="s">
        <v>37</v>
      </c>
      <c r="G24" s="48" t="s">
        <v>37</v>
      </c>
      <c r="H24" s="45">
        <f t="shared" si="1"/>
        <v>65447</v>
      </c>
      <c r="I24" s="46">
        <f>I51</f>
        <v>53651</v>
      </c>
      <c r="J24" s="46">
        <f>J51</f>
        <v>11796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77989</v>
      </c>
      <c r="D50" s="112">
        <f>SUM(D51,D269)</f>
        <v>54468</v>
      </c>
      <c r="E50" s="112">
        <f>SUM(E51,E269)</f>
        <v>23521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65447</v>
      </c>
      <c r="I50" s="112">
        <f>SUM(I51,I269)</f>
        <v>53651</v>
      </c>
      <c r="J50" s="112">
        <f>SUM(J51,J269)</f>
        <v>11796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77989</v>
      </c>
      <c r="D51" s="117">
        <f>SUM(D52,D181)</f>
        <v>54468</v>
      </c>
      <c r="E51" s="117">
        <f>SUM(E52,E181)</f>
        <v>23521</v>
      </c>
      <c r="F51" s="117">
        <f>SUM(F52,F181)</f>
        <v>0</v>
      </c>
      <c r="G51" s="118">
        <f>SUM(G52,G181)</f>
        <v>0</v>
      </c>
      <c r="H51" s="116">
        <f t="shared" si="6"/>
        <v>65447</v>
      </c>
      <c r="I51" s="117">
        <f>SUM(I52,I181)</f>
        <v>53651</v>
      </c>
      <c r="J51" s="117">
        <f>SUM(J52,J181)</f>
        <v>11796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77989</v>
      </c>
      <c r="D52" s="121">
        <f>SUM(D53,D75,D160,D174)</f>
        <v>54468</v>
      </c>
      <c r="E52" s="121">
        <f>SUM(E53,E75,E160,E174)</f>
        <v>23521</v>
      </c>
      <c r="F52" s="121">
        <f>SUM(F53,F75,F160,F174)</f>
        <v>0</v>
      </c>
      <c r="G52" s="122">
        <f>SUM(G53,G75,G160,G174)</f>
        <v>0</v>
      </c>
      <c r="H52" s="120">
        <f t="shared" si="6"/>
        <v>65447</v>
      </c>
      <c r="I52" s="121">
        <f>SUM(I53,I75,I160,I174)</f>
        <v>53651</v>
      </c>
      <c r="J52" s="121">
        <f>SUM(J53,J75,J160,J174)</f>
        <v>11796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77989</v>
      </c>
      <c r="D75" s="125">
        <f>SUM(D76,D83,D120,D151,D152)</f>
        <v>54468</v>
      </c>
      <c r="E75" s="125">
        <f t="shared" ref="E75:G75" si="7">SUM(E76,E83,E120,E151,E152)</f>
        <v>23521</v>
      </c>
      <c r="F75" s="125">
        <f t="shared" si="7"/>
        <v>0</v>
      </c>
      <c r="G75" s="125">
        <f t="shared" si="7"/>
        <v>0</v>
      </c>
      <c r="H75" s="124">
        <f t="shared" si="6"/>
        <v>65447</v>
      </c>
      <c r="I75" s="125">
        <f t="shared" ref="I75:L75" si="8">SUM(I76,I83,I120,I151,I152)</f>
        <v>53651</v>
      </c>
      <c r="J75" s="125">
        <f t="shared" si="8"/>
        <v>11796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4474</v>
      </c>
      <c r="D83" s="56">
        <f>SUM(D84,D85,D91,D99,D107,D108,D114,D119)</f>
        <v>0</v>
      </c>
      <c r="E83" s="56">
        <f>SUM(E84,E85,E91,E99,E107,E108,E114,E119)</f>
        <v>4474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4474</v>
      </c>
      <c r="D85" s="136">
        <f>SUM(D86:D90)</f>
        <v>0</v>
      </c>
      <c r="E85" s="136">
        <f>SUM(E86:E90)</f>
        <v>4474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/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2982</v>
      </c>
      <c r="D86" s="66"/>
      <c r="E86" s="66">
        <v>2982</v>
      </c>
      <c r="F86" s="66"/>
      <c r="G86" s="134"/>
      <c r="H86" s="64">
        <f t="shared" si="6"/>
        <v>0</v>
      </c>
      <c r="I86" s="66"/>
      <c r="J86" s="66">
        <v>0</v>
      </c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497</v>
      </c>
      <c r="D87" s="66"/>
      <c r="E87" s="66">
        <v>497</v>
      </c>
      <c r="F87" s="66"/>
      <c r="G87" s="134"/>
      <c r="H87" s="64">
        <f t="shared" si="6"/>
        <v>0</v>
      </c>
      <c r="I87" s="66"/>
      <c r="J87" s="66">
        <v>0</v>
      </c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829</v>
      </c>
      <c r="D88" s="66"/>
      <c r="E88" s="66">
        <v>829</v>
      </c>
      <c r="F88" s="66"/>
      <c r="G88" s="134"/>
      <c r="H88" s="64">
        <f t="shared" si="6"/>
        <v>0</v>
      </c>
      <c r="I88" s="66"/>
      <c r="J88" s="66">
        <v>0</v>
      </c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166</v>
      </c>
      <c r="D89" s="66"/>
      <c r="E89" s="66">
        <v>166</v>
      </c>
      <c r="F89" s="66"/>
      <c r="G89" s="134"/>
      <c r="H89" s="64">
        <f t="shared" si="6"/>
        <v>0</v>
      </c>
      <c r="I89" s="66"/>
      <c r="J89" s="66">
        <v>0</v>
      </c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73515</v>
      </c>
      <c r="D120" s="149">
        <f>SUM(D121,D126,D130,D131,D134,D138,D146,D147,D150)</f>
        <v>54468</v>
      </c>
      <c r="E120" s="149">
        <f>SUM(E121,E126,E130,E131,E134,E138,E146,E147,E150)</f>
        <v>19047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65447</v>
      </c>
      <c r="I120" s="149">
        <f>SUM(I121,I126,I130,I131,I134,I138,I146,I147,I150)</f>
        <v>53651</v>
      </c>
      <c r="J120" s="149">
        <f>SUM(J121,J126,J130,J131,J134,J138,J146,J147,J150)</f>
        <v>11796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customHeight="1" x14ac:dyDescent="0.25">
      <c r="A138" s="135">
        <v>2360</v>
      </c>
      <c r="B138" s="63" t="s">
        <v>148</v>
      </c>
      <c r="C138" s="64">
        <f t="shared" si="10"/>
        <v>73515</v>
      </c>
      <c r="D138" s="136">
        <f>SUM(D139:D145)</f>
        <v>54468</v>
      </c>
      <c r="E138" s="136">
        <f>SUM(E139:E145)</f>
        <v>19047</v>
      </c>
      <c r="F138" s="136">
        <f>SUM(F139:F145)</f>
        <v>0</v>
      </c>
      <c r="G138" s="137">
        <f>SUM(G139:G145)</f>
        <v>0</v>
      </c>
      <c r="H138" s="64">
        <f t="shared" si="9"/>
        <v>65447</v>
      </c>
      <c r="I138" s="136">
        <f>SUM(I139:I145)</f>
        <v>53651</v>
      </c>
      <c r="J138" s="136">
        <f>SUM(J139:J145)</f>
        <v>11796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73515</v>
      </c>
      <c r="D141" s="66">
        <v>54468</v>
      </c>
      <c r="E141" s="66">
        <v>19047</v>
      </c>
      <c r="F141" s="66"/>
      <c r="G141" s="134"/>
      <c r="H141" s="64">
        <f t="shared" si="9"/>
        <v>65447</v>
      </c>
      <c r="I141" s="66">
        <v>53651</v>
      </c>
      <c r="J141" s="66">
        <v>11796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77989</v>
      </c>
      <c r="D272" s="206">
        <f>SUM(D269,D252,D211,D182,D174,D160,D75,D53,)</f>
        <v>54468</v>
      </c>
      <c r="E272" s="206">
        <f t="shared" ref="E272:L272" si="56">SUM(E269,E252,E211,E182,E174,E160,E75,E53)</f>
        <v>23521</v>
      </c>
      <c r="F272" s="206">
        <f t="shared" si="56"/>
        <v>0</v>
      </c>
      <c r="G272" s="207">
        <f t="shared" si="56"/>
        <v>0</v>
      </c>
      <c r="H272" s="208">
        <f t="shared" si="56"/>
        <v>65447</v>
      </c>
      <c r="I272" s="206">
        <f t="shared" si="56"/>
        <v>53651</v>
      </c>
      <c r="J272" s="206">
        <f t="shared" si="56"/>
        <v>11796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o9/siATCWoyZnc8qxLhIQRu1L2IAexha9BnPTIjPUvQIubnh3/bIf7PYjybscDvsWyzb6PYxgfou6qH4JyqzxQ==" saltValue="HXCVpN+LrHVKifttHyg1qw==" spinCount="100000" sheet="1" objects="1" scenarios="1"/>
  <autoFilter ref="A18:L284">
    <filterColumn colId="7">
      <filters>
        <filter val="65 447"/>
      </filters>
    </filterColumn>
  </autoFilter>
  <mergeCells count="27">
    <mergeCell ref="C6:L6"/>
    <mergeCell ref="A1:L1"/>
    <mergeCell ref="A2:L2"/>
    <mergeCell ref="C3:L3"/>
    <mergeCell ref="C4:L4"/>
    <mergeCell ref="C5:L5"/>
    <mergeCell ref="C7:L7"/>
    <mergeCell ref="C8:L8"/>
    <mergeCell ref="C10:L10"/>
    <mergeCell ref="C12:L12"/>
    <mergeCell ref="C13:L13"/>
    <mergeCell ref="J16:J17"/>
    <mergeCell ref="K16:K17"/>
    <mergeCell ref="L16:L17"/>
    <mergeCell ref="A273:B273"/>
    <mergeCell ref="A274:B274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O2" sqref="O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375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649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376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377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378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379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380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 t="s">
        <v>381</v>
      </c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667470</v>
      </c>
      <c r="D20" s="26">
        <f>SUM(D21,D24,D25,D41,D43)</f>
        <v>644038</v>
      </c>
      <c r="E20" s="26">
        <f>SUM(E21,E24,E43)</f>
        <v>0</v>
      </c>
      <c r="F20" s="26">
        <f>SUM(F21,F26,F43)</f>
        <v>23432</v>
      </c>
      <c r="G20" s="27">
        <f>SUM(G21,G45)</f>
        <v>0</v>
      </c>
      <c r="H20" s="25">
        <f>SUM(I20:L20)</f>
        <v>890708</v>
      </c>
      <c r="I20" s="26">
        <f>SUM(I21,I24,I25,I41,I43)</f>
        <v>669872</v>
      </c>
      <c r="J20" s="26">
        <f>SUM(J21,J24,J43)</f>
        <v>197404</v>
      </c>
      <c r="K20" s="26">
        <f>SUM(K21,K26,K43)</f>
        <v>23432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>
        <v>0</v>
      </c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644038</v>
      </c>
      <c r="D24" s="46">
        <v>644038</v>
      </c>
      <c r="E24" s="46"/>
      <c r="F24" s="47" t="s">
        <v>37</v>
      </c>
      <c r="G24" s="48" t="s">
        <v>37</v>
      </c>
      <c r="H24" s="45">
        <f t="shared" si="1"/>
        <v>867276</v>
      </c>
      <c r="I24" s="46">
        <f>I51</f>
        <v>669872</v>
      </c>
      <c r="J24" s="46">
        <f>J51</f>
        <v>197404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7311</v>
      </c>
      <c r="D26" s="53" t="s">
        <v>37</v>
      </c>
      <c r="E26" s="53" t="s">
        <v>37</v>
      </c>
      <c r="F26" s="56">
        <f>SUM(F27,F31,F33,F36)</f>
        <v>7311</v>
      </c>
      <c r="G26" s="54" t="s">
        <v>37</v>
      </c>
      <c r="H26" s="51">
        <f>SUM(I26:L26)</f>
        <v>7311</v>
      </c>
      <c r="I26" s="53" t="s">
        <v>37</v>
      </c>
      <c r="J26" s="53" t="s">
        <v>37</v>
      </c>
      <c r="K26" s="56">
        <f>SUM(K27,K31,K33,K36)</f>
        <v>7311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130</v>
      </c>
      <c r="D33" s="53" t="s">
        <v>37</v>
      </c>
      <c r="E33" s="53" t="s">
        <v>37</v>
      </c>
      <c r="F33" s="56">
        <f>SUM(F34:F35)</f>
        <v>130</v>
      </c>
      <c r="G33" s="54" t="s">
        <v>37</v>
      </c>
      <c r="H33" s="51">
        <f t="shared" si="1"/>
        <v>130</v>
      </c>
      <c r="I33" s="53" t="s">
        <v>37</v>
      </c>
      <c r="J33" s="53" t="s">
        <v>37</v>
      </c>
      <c r="K33" s="56">
        <f>SUM(K34:K35)</f>
        <v>130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130</v>
      </c>
      <c r="D34" s="60" t="s">
        <v>37</v>
      </c>
      <c r="E34" s="60" t="s">
        <v>37</v>
      </c>
      <c r="F34" s="61">
        <v>130</v>
      </c>
      <c r="G34" s="62" t="s">
        <v>37</v>
      </c>
      <c r="H34" s="59">
        <f t="shared" si="1"/>
        <v>130</v>
      </c>
      <c r="I34" s="60" t="s">
        <v>37</v>
      </c>
      <c r="J34" s="60" t="s">
        <v>37</v>
      </c>
      <c r="K34" s="61">
        <v>130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7181</v>
      </c>
      <c r="D36" s="53" t="s">
        <v>37</v>
      </c>
      <c r="E36" s="53" t="s">
        <v>37</v>
      </c>
      <c r="F36" s="56">
        <f>SUM(F37:F40)</f>
        <v>7181</v>
      </c>
      <c r="G36" s="54" t="s">
        <v>37</v>
      </c>
      <c r="H36" s="51">
        <f t="shared" si="1"/>
        <v>7181</v>
      </c>
      <c r="I36" s="53" t="s">
        <v>37</v>
      </c>
      <c r="J36" s="53" t="s">
        <v>37</v>
      </c>
      <c r="K36" s="56">
        <f>SUM(K37:K40)</f>
        <v>7181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7181</v>
      </c>
      <c r="D40" s="77" t="s">
        <v>37</v>
      </c>
      <c r="E40" s="77" t="s">
        <v>37</v>
      </c>
      <c r="F40" s="78">
        <v>7181</v>
      </c>
      <c r="G40" s="79" t="s">
        <v>37</v>
      </c>
      <c r="H40" s="76">
        <f t="shared" si="1"/>
        <v>7181</v>
      </c>
      <c r="I40" s="77" t="s">
        <v>37</v>
      </c>
      <c r="J40" s="77" t="s">
        <v>37</v>
      </c>
      <c r="K40" s="78">
        <v>7181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16121</v>
      </c>
      <c r="D43" s="87">
        <f>D44</f>
        <v>0</v>
      </c>
      <c r="E43" s="87">
        <f t="shared" ref="E43:F43" si="3">E44</f>
        <v>0</v>
      </c>
      <c r="F43" s="87">
        <f t="shared" si="3"/>
        <v>16121</v>
      </c>
      <c r="G43" s="54" t="s">
        <v>37</v>
      </c>
      <c r="H43" s="88">
        <f t="shared" si="2"/>
        <v>16121</v>
      </c>
      <c r="I43" s="87">
        <f>I44</f>
        <v>0</v>
      </c>
      <c r="J43" s="87">
        <f t="shared" ref="J43:K43" si="4">J44</f>
        <v>0</v>
      </c>
      <c r="K43" s="87">
        <f t="shared" si="4"/>
        <v>16121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16121</v>
      </c>
      <c r="D44" s="89"/>
      <c r="E44" s="90"/>
      <c r="F44" s="90">
        <v>16121</v>
      </c>
      <c r="G44" s="91" t="s">
        <v>37</v>
      </c>
      <c r="H44" s="92">
        <f t="shared" si="2"/>
        <v>16121</v>
      </c>
      <c r="I44" s="36"/>
      <c r="J44" s="93"/>
      <c r="K44" s="93">
        <v>16121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667470</v>
      </c>
      <c r="D50" s="112">
        <f>SUM(D51,D269)</f>
        <v>644038</v>
      </c>
      <c r="E50" s="112">
        <f>SUM(E51,E269)</f>
        <v>0</v>
      </c>
      <c r="F50" s="112">
        <f>SUM(F51,F269)</f>
        <v>23432</v>
      </c>
      <c r="G50" s="113">
        <f>SUM(G51,G269)</f>
        <v>0</v>
      </c>
      <c r="H50" s="111">
        <f t="shared" ref="H50:H107" si="6">SUM(I50:L50)</f>
        <v>890708</v>
      </c>
      <c r="I50" s="112">
        <f>SUM(I51,I269)</f>
        <v>669872</v>
      </c>
      <c r="J50" s="112">
        <f>SUM(J51,J269)</f>
        <v>197404</v>
      </c>
      <c r="K50" s="112">
        <f>SUM(K51,K269)</f>
        <v>23432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667470</v>
      </c>
      <c r="D51" s="117">
        <f>SUM(D52,D181)</f>
        <v>644038</v>
      </c>
      <c r="E51" s="117">
        <f>SUM(E52,E181)</f>
        <v>0</v>
      </c>
      <c r="F51" s="117">
        <f>SUM(F52,F181)</f>
        <v>23432</v>
      </c>
      <c r="G51" s="118">
        <f>SUM(G52,G181)</f>
        <v>0</v>
      </c>
      <c r="H51" s="116">
        <f t="shared" si="6"/>
        <v>890708</v>
      </c>
      <c r="I51" s="117">
        <f>SUM(I52,I181)</f>
        <v>669872</v>
      </c>
      <c r="J51" s="117">
        <f>SUM(J52,J181)</f>
        <v>197404</v>
      </c>
      <c r="K51" s="117">
        <f>SUM(K52,K181)</f>
        <v>23432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658851</v>
      </c>
      <c r="D52" s="121">
        <f>SUM(D53,D75,D160,D174)</f>
        <v>635419</v>
      </c>
      <c r="E52" s="121">
        <f>SUM(E53,E75,E160,E174)</f>
        <v>0</v>
      </c>
      <c r="F52" s="121">
        <f>SUM(F53,F75,F160,F174)</f>
        <v>23432</v>
      </c>
      <c r="G52" s="122">
        <f>SUM(G53,G75,G160,G174)</f>
        <v>0</v>
      </c>
      <c r="H52" s="120">
        <f t="shared" si="6"/>
        <v>878548</v>
      </c>
      <c r="I52" s="121">
        <f>SUM(I53,I75,I160,I174)</f>
        <v>657712</v>
      </c>
      <c r="J52" s="121">
        <f>SUM(J53,J75,J160,J174)</f>
        <v>197404</v>
      </c>
      <c r="K52" s="121">
        <f>SUM(K53,K75,K160,K174)</f>
        <v>23432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493691</v>
      </c>
      <c r="D53" s="125">
        <f>SUM(D54,D67)</f>
        <v>493691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721787</v>
      </c>
      <c r="I53" s="125">
        <f>SUM(I54,I67)</f>
        <v>528695</v>
      </c>
      <c r="J53" s="125">
        <f>SUM(J54,J67)</f>
        <v>193092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325989</v>
      </c>
      <c r="D54" s="56">
        <f>SUM(D55,D58,D66)</f>
        <v>325989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496145</v>
      </c>
      <c r="I54" s="56">
        <f>SUM(I55,I58,I66)</f>
        <v>342971</v>
      </c>
      <c r="J54" s="56">
        <f>SUM(J55,J58,J66)</f>
        <v>153174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302542</v>
      </c>
      <c r="D55" s="131">
        <f>SUM(D56:D57)</f>
        <v>302542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482390</v>
      </c>
      <c r="I55" s="131">
        <f>SUM(I56:I57)</f>
        <v>329216</v>
      </c>
      <c r="J55" s="131">
        <f>SUM(J56:J57)</f>
        <v>153174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302542</v>
      </c>
      <c r="D57" s="66">
        <v>302542</v>
      </c>
      <c r="E57" s="66"/>
      <c r="F57" s="66"/>
      <c r="G57" s="134"/>
      <c r="H57" s="64">
        <f t="shared" si="6"/>
        <v>482390</v>
      </c>
      <c r="I57" s="66">
        <v>329216</v>
      </c>
      <c r="J57" s="66">
        <v>153174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23447</v>
      </c>
      <c r="D58" s="136">
        <f>SUM(D59:D65)</f>
        <v>23447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13755</v>
      </c>
      <c r="I58" s="136">
        <f>SUM(I59:I65)</f>
        <v>13755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3807</v>
      </c>
      <c r="D63" s="66">
        <v>3807</v>
      </c>
      <c r="E63" s="66"/>
      <c r="F63" s="66"/>
      <c r="G63" s="134"/>
      <c r="H63" s="64">
        <f t="shared" si="6"/>
        <v>4250</v>
      </c>
      <c r="I63" s="66">
        <v>4250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19640</v>
      </c>
      <c r="D64" s="66">
        <v>19640</v>
      </c>
      <c r="E64" s="66"/>
      <c r="F64" s="66"/>
      <c r="G64" s="134"/>
      <c r="H64" s="64">
        <f t="shared" si="6"/>
        <v>9505</v>
      </c>
      <c r="I64" s="66">
        <f>27550-18045</f>
        <v>9505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167702</v>
      </c>
      <c r="D67" s="56">
        <f>SUM(D68:D69)</f>
        <v>167702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225642</v>
      </c>
      <c r="I67" s="56">
        <f>SUM(I68:I69)</f>
        <v>185724</v>
      </c>
      <c r="J67" s="56">
        <f>SUM(J68:J69)</f>
        <v>39918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93536</v>
      </c>
      <c r="D68" s="61">
        <v>93536</v>
      </c>
      <c r="E68" s="61"/>
      <c r="F68" s="61"/>
      <c r="G68" s="133"/>
      <c r="H68" s="59">
        <f t="shared" si="6"/>
        <v>137701</v>
      </c>
      <c r="I68" s="61">
        <f>104560-4347</f>
        <v>100213</v>
      </c>
      <c r="J68" s="61">
        <v>37488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74166</v>
      </c>
      <c r="D69" s="136">
        <f>SUM(D70:D74)</f>
        <v>74166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87941</v>
      </c>
      <c r="I69" s="136">
        <f>SUM(I70:I74)</f>
        <v>85511</v>
      </c>
      <c r="J69" s="136">
        <f>SUM(J70:J74)</f>
        <v>2430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62287</v>
      </c>
      <c r="D70" s="66">
        <v>62287</v>
      </c>
      <c r="E70" s="66"/>
      <c r="F70" s="66"/>
      <c r="G70" s="134"/>
      <c r="H70" s="64">
        <f t="shared" si="6"/>
        <v>75452</v>
      </c>
      <c r="I70" s="66">
        <v>73022</v>
      </c>
      <c r="J70" s="66">
        <v>2430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11379</v>
      </c>
      <c r="D73" s="66">
        <v>11379</v>
      </c>
      <c r="E73" s="66"/>
      <c r="F73" s="66"/>
      <c r="G73" s="134"/>
      <c r="H73" s="64">
        <f t="shared" si="6"/>
        <v>11739</v>
      </c>
      <c r="I73" s="66">
        <v>11739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750</v>
      </c>
      <c r="I74" s="66">
        <v>750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165160</v>
      </c>
      <c r="D75" s="125">
        <f>SUM(D76,D83,D120,D151,D152)</f>
        <v>141728</v>
      </c>
      <c r="E75" s="125">
        <f t="shared" ref="E75:G75" si="7">SUM(E76,E83,E120,E151,E152)</f>
        <v>0</v>
      </c>
      <c r="F75" s="125">
        <f t="shared" si="7"/>
        <v>23432</v>
      </c>
      <c r="G75" s="126">
        <f t="shared" si="7"/>
        <v>0</v>
      </c>
      <c r="H75" s="124">
        <f t="shared" si="6"/>
        <v>156761</v>
      </c>
      <c r="I75" s="125">
        <f t="shared" ref="I75:L75" si="8">SUM(I76,I83,I120,I151,I152)</f>
        <v>129017</v>
      </c>
      <c r="J75" s="125">
        <f t="shared" si="8"/>
        <v>4312</v>
      </c>
      <c r="K75" s="125">
        <f t="shared" si="8"/>
        <v>23432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66924</v>
      </c>
      <c r="D83" s="56">
        <f>SUM(D84,D85,D91,D99,D107,D108,D114,D119)</f>
        <v>50473</v>
      </c>
      <c r="E83" s="56">
        <f>SUM(E84,E85,E91,E99,E107,E108,E114,E119)</f>
        <v>0</v>
      </c>
      <c r="F83" s="56">
        <f>SUM(F84,F85,F91,F99,F107,F108,F114,F119)</f>
        <v>16451</v>
      </c>
      <c r="G83" s="140">
        <f>SUM(G84,G85,G91,G99,G107,G108,G114,G119)</f>
        <v>0</v>
      </c>
      <c r="H83" s="51">
        <f t="shared" si="6"/>
        <v>65759</v>
      </c>
      <c r="I83" s="56">
        <f>SUM(I84,I85,I91,I99,I107,I108,I114,I119)</f>
        <v>48349</v>
      </c>
      <c r="J83" s="56">
        <f>SUM(J84,J85,J91,J99,J107,J108,J114,J119)</f>
        <v>959</v>
      </c>
      <c r="K83" s="56">
        <f>SUM(K84,K85,K91,K99,K107,K108,K114,K119)</f>
        <v>16451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1894</v>
      </c>
      <c r="D84" s="138">
        <v>1109</v>
      </c>
      <c r="E84" s="138"/>
      <c r="F84" s="138">
        <v>785</v>
      </c>
      <c r="G84" s="138"/>
      <c r="H84" s="103">
        <f>SUM(I84:L84)</f>
        <v>1894</v>
      </c>
      <c r="I84" s="138">
        <v>1109</v>
      </c>
      <c r="J84" s="138"/>
      <c r="K84" s="138">
        <v>785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52399</v>
      </c>
      <c r="D85" s="136">
        <f>SUM(D86:D90)</f>
        <v>36933</v>
      </c>
      <c r="E85" s="136">
        <f>SUM(E86:E90)</f>
        <v>0</v>
      </c>
      <c r="F85" s="136">
        <f>SUM(F86:F90)</f>
        <v>15466</v>
      </c>
      <c r="G85" s="137">
        <f>SUM(G86:G90)</f>
        <v>0</v>
      </c>
      <c r="H85" s="64">
        <f t="shared" si="6"/>
        <v>51373</v>
      </c>
      <c r="I85" s="136">
        <f>SUM(I86:I90)</f>
        <v>35907</v>
      </c>
      <c r="J85" s="136">
        <f>SUM(J86:J90)</f>
        <v>0</v>
      </c>
      <c r="K85" s="136">
        <f>SUM(K86:K90)</f>
        <v>15466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17825</v>
      </c>
      <c r="D86" s="66">
        <v>17695</v>
      </c>
      <c r="E86" s="66"/>
      <c r="F86" s="66">
        <v>130</v>
      </c>
      <c r="G86" s="134"/>
      <c r="H86" s="64">
        <f t="shared" si="6"/>
        <v>17180</v>
      </c>
      <c r="I86" s="66">
        <v>17050</v>
      </c>
      <c r="J86" s="66"/>
      <c r="K86" s="66">
        <v>130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5124</v>
      </c>
      <c r="D87" s="66">
        <v>4848</v>
      </c>
      <c r="E87" s="66"/>
      <c r="F87" s="66">
        <v>276</v>
      </c>
      <c r="G87" s="134"/>
      <c r="H87" s="64">
        <f t="shared" si="6"/>
        <v>5324</v>
      </c>
      <c r="I87" s="66">
        <v>5048</v>
      </c>
      <c r="J87" s="66"/>
      <c r="K87" s="66">
        <v>276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27862</v>
      </c>
      <c r="D88" s="66">
        <v>12802</v>
      </c>
      <c r="E88" s="66"/>
      <c r="F88" s="66">
        <v>15060</v>
      </c>
      <c r="G88" s="134"/>
      <c r="H88" s="64">
        <f t="shared" si="6"/>
        <v>27408</v>
      </c>
      <c r="I88" s="66">
        <v>12348</v>
      </c>
      <c r="J88" s="66"/>
      <c r="K88" s="66">
        <v>15060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1588</v>
      </c>
      <c r="D89" s="66">
        <v>1588</v>
      </c>
      <c r="E89" s="66"/>
      <c r="F89" s="66"/>
      <c r="G89" s="134"/>
      <c r="H89" s="64">
        <f t="shared" si="6"/>
        <v>1461</v>
      </c>
      <c r="I89" s="66">
        <v>1461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4331</v>
      </c>
      <c r="D91" s="136">
        <f>SUM(D92:D98)</f>
        <v>4131</v>
      </c>
      <c r="E91" s="136">
        <f>SUM(E92:E98)</f>
        <v>0</v>
      </c>
      <c r="F91" s="136">
        <f>SUM(F92:F98)</f>
        <v>200</v>
      </c>
      <c r="G91" s="137">
        <f>SUM(G92:G98)</f>
        <v>0</v>
      </c>
      <c r="H91" s="64">
        <f t="shared" si="6"/>
        <v>4281</v>
      </c>
      <c r="I91" s="136">
        <f>SUM(I92:I98)</f>
        <v>4081</v>
      </c>
      <c r="J91" s="136">
        <f>SUM(J92:J98)</f>
        <v>0</v>
      </c>
      <c r="K91" s="136">
        <f>SUM(K92:K98)</f>
        <v>200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70</v>
      </c>
      <c r="D92" s="66">
        <v>70</v>
      </c>
      <c r="E92" s="66"/>
      <c r="F92" s="66"/>
      <c r="G92" s="134"/>
      <c r="H92" s="64">
        <f t="shared" si="6"/>
        <v>70</v>
      </c>
      <c r="I92" s="66">
        <v>70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4261</v>
      </c>
      <c r="D98" s="66">
        <v>4061</v>
      </c>
      <c r="E98" s="66"/>
      <c r="F98" s="66">
        <v>200</v>
      </c>
      <c r="G98" s="134"/>
      <c r="H98" s="64">
        <f t="shared" si="6"/>
        <v>4211</v>
      </c>
      <c r="I98" s="66">
        <v>4011</v>
      </c>
      <c r="J98" s="66"/>
      <c r="K98" s="66">
        <v>200</v>
      </c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6504</v>
      </c>
      <c r="D99" s="136">
        <f>SUM(D100:D106)</f>
        <v>6504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5456</v>
      </c>
      <c r="I99" s="136">
        <f>SUM(I100:I106)</f>
        <v>5456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800</v>
      </c>
      <c r="D102" s="66">
        <v>800</v>
      </c>
      <c r="E102" s="66"/>
      <c r="F102" s="66"/>
      <c r="G102" s="134"/>
      <c r="H102" s="64">
        <f t="shared" si="6"/>
        <v>800</v>
      </c>
      <c r="I102" s="66">
        <v>800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5594</v>
      </c>
      <c r="D103" s="66">
        <v>5594</v>
      </c>
      <c r="E103" s="66"/>
      <c r="F103" s="66"/>
      <c r="G103" s="134"/>
      <c r="H103" s="64">
        <f t="shared" si="6"/>
        <v>4656</v>
      </c>
      <c r="I103" s="66">
        <f>2856+1800</f>
        <v>4656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110</v>
      </c>
      <c r="D106" s="66">
        <v>110</v>
      </c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1770</v>
      </c>
      <c r="D107" s="136">
        <v>1770</v>
      </c>
      <c r="E107" s="136"/>
      <c r="F107" s="136"/>
      <c r="G107" s="145"/>
      <c r="H107" s="64">
        <f t="shared" si="6"/>
        <v>1770</v>
      </c>
      <c r="I107" s="136">
        <v>1770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</v>
      </c>
      <c r="D108" s="136">
        <f>SUM(D109:D113)</f>
        <v>26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26</v>
      </c>
      <c r="I108" s="136">
        <f>SUM(I109:I113)</f>
        <v>26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26</v>
      </c>
      <c r="D113" s="66">
        <v>26</v>
      </c>
      <c r="E113" s="66"/>
      <c r="F113" s="66"/>
      <c r="G113" s="134"/>
      <c r="H113" s="64">
        <f t="shared" si="9"/>
        <v>26</v>
      </c>
      <c r="I113" s="66">
        <v>26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959</v>
      </c>
      <c r="I114" s="136">
        <f>SUM(I115:I118)</f>
        <v>0</v>
      </c>
      <c r="J114" s="136">
        <f>SUM(J115:J118)</f>
        <v>959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959</v>
      </c>
      <c r="I117" s="66"/>
      <c r="J117" s="66">
        <v>959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98236</v>
      </c>
      <c r="D120" s="149">
        <f>SUM(D121,D126,D130,D131,D134,D138,D146,D147,D150)</f>
        <v>91255</v>
      </c>
      <c r="E120" s="149">
        <f>SUM(E121,E126,E130,E131,E134,E138,E146,E147,E150)</f>
        <v>0</v>
      </c>
      <c r="F120" s="149">
        <f>SUM(F121,F126,F130,F131,F134,F138,F146,F147,F150)</f>
        <v>6981</v>
      </c>
      <c r="G120" s="150">
        <f>SUM(G121,G126,G130,G131,G134,G138,G146,G147,G150)</f>
        <v>0</v>
      </c>
      <c r="H120" s="76">
        <f t="shared" si="9"/>
        <v>91002</v>
      </c>
      <c r="I120" s="149">
        <f>SUM(I121,I126,I130,I131,I134,I138,I146,I147,I150)</f>
        <v>80668</v>
      </c>
      <c r="J120" s="149">
        <f>SUM(J121,J126,J130,J131,J134,J138,J146,J147,J150)</f>
        <v>3353</v>
      </c>
      <c r="K120" s="149">
        <f>SUM(K121,K126,K130,K131,K134,K138,K146,K147,K150)</f>
        <v>6981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59120</v>
      </c>
      <c r="D121" s="142">
        <f>SUM(D122:D125)</f>
        <v>59120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51656</v>
      </c>
      <c r="I121" s="142">
        <f t="shared" si="11"/>
        <v>51656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770</v>
      </c>
      <c r="D122" s="66">
        <v>770</v>
      </c>
      <c r="E122" s="66"/>
      <c r="F122" s="66"/>
      <c r="G122" s="134"/>
      <c r="H122" s="64">
        <f t="shared" si="9"/>
        <v>770</v>
      </c>
      <c r="I122" s="66">
        <v>770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57730</v>
      </c>
      <c r="D123" s="66">
        <v>57730</v>
      </c>
      <c r="E123" s="66"/>
      <c r="F123" s="66"/>
      <c r="G123" s="134"/>
      <c r="H123" s="64">
        <f t="shared" si="9"/>
        <v>50266</v>
      </c>
      <c r="I123" s="66">
        <f>4276+46890-900</f>
        <v>50266</v>
      </c>
      <c r="J123" s="66"/>
      <c r="K123" s="66"/>
      <c r="L123" s="134"/>
    </row>
    <row r="124" spans="1:12" x14ac:dyDescent="0.25">
      <c r="A124" s="39">
        <v>2313</v>
      </c>
      <c r="B124" s="63" t="s">
        <v>134</v>
      </c>
      <c r="C124" s="64">
        <f t="shared" si="10"/>
        <v>500</v>
      </c>
      <c r="D124" s="66">
        <v>500</v>
      </c>
      <c r="E124" s="66"/>
      <c r="F124" s="66"/>
      <c r="G124" s="134"/>
      <c r="H124" s="64">
        <f t="shared" si="9"/>
        <v>500</v>
      </c>
      <c r="I124" s="66">
        <f>400+100</f>
        <v>500</v>
      </c>
      <c r="J124" s="66"/>
      <c r="K124" s="66"/>
      <c r="L124" s="134"/>
    </row>
    <row r="125" spans="1:12" ht="28.5" customHeight="1" x14ac:dyDescent="0.25">
      <c r="A125" s="39">
        <v>2314</v>
      </c>
      <c r="B125" s="63" t="s">
        <v>135</v>
      </c>
      <c r="C125" s="64">
        <f t="shared" si="10"/>
        <v>120</v>
      </c>
      <c r="D125" s="66">
        <v>120</v>
      </c>
      <c r="E125" s="66"/>
      <c r="F125" s="66"/>
      <c r="G125" s="134"/>
      <c r="H125" s="64">
        <f t="shared" si="9"/>
        <v>120</v>
      </c>
      <c r="I125" s="66">
        <v>120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385</v>
      </c>
      <c r="D126" s="136">
        <f>SUM(D127:D129)</f>
        <v>385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322</v>
      </c>
      <c r="I126" s="136">
        <f>SUM(I127:I129)</f>
        <v>322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385</v>
      </c>
      <c r="D128" s="66">
        <v>385</v>
      </c>
      <c r="E128" s="66"/>
      <c r="F128" s="66"/>
      <c r="G128" s="134"/>
      <c r="H128" s="64">
        <f t="shared" si="9"/>
        <v>322</v>
      </c>
      <c r="I128" s="66">
        <v>322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200</v>
      </c>
      <c r="D131" s="136">
        <f>SUM(D132:D133)</f>
        <v>200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200</v>
      </c>
      <c r="I131" s="136">
        <f>SUM(I132:I133)</f>
        <v>200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200</v>
      </c>
      <c r="D132" s="66">
        <v>200</v>
      </c>
      <c r="E132" s="66"/>
      <c r="F132" s="66"/>
      <c r="G132" s="134"/>
      <c r="H132" s="64">
        <f t="shared" si="9"/>
        <v>200</v>
      </c>
      <c r="I132" s="66">
        <v>200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6.5" customHeight="1" x14ac:dyDescent="0.25">
      <c r="A134" s="130">
        <v>2350</v>
      </c>
      <c r="B134" s="99" t="s">
        <v>144</v>
      </c>
      <c r="C134" s="103">
        <f t="shared" si="10"/>
        <v>5500</v>
      </c>
      <c r="D134" s="131">
        <f>SUM(D135:D137)</f>
        <v>5500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5200</v>
      </c>
      <c r="I134" s="131">
        <f>SUM(I135:I137)</f>
        <v>5200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1450</v>
      </c>
      <c r="D135" s="61">
        <v>1450</v>
      </c>
      <c r="E135" s="61"/>
      <c r="F135" s="61"/>
      <c r="G135" s="133"/>
      <c r="H135" s="59">
        <f t="shared" si="9"/>
        <v>1450</v>
      </c>
      <c r="I135" s="61">
        <v>1450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4050</v>
      </c>
      <c r="D136" s="66">
        <f>3950+100</f>
        <v>4050</v>
      </c>
      <c r="E136" s="66"/>
      <c r="F136" s="66"/>
      <c r="G136" s="134"/>
      <c r="H136" s="64">
        <f t="shared" si="9"/>
        <v>3750</v>
      </c>
      <c r="I136" s="66">
        <f>3650+100</f>
        <v>3750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4.5" customHeight="1" x14ac:dyDescent="0.25">
      <c r="A138" s="135">
        <v>2360</v>
      </c>
      <c r="B138" s="63" t="s">
        <v>148</v>
      </c>
      <c r="C138" s="64">
        <f t="shared" si="10"/>
        <v>22081</v>
      </c>
      <c r="D138" s="136">
        <f>SUM(D139:D145)</f>
        <v>15100</v>
      </c>
      <c r="E138" s="136">
        <f>SUM(E139:E145)</f>
        <v>0</v>
      </c>
      <c r="F138" s="136">
        <f>SUM(F139:F145)</f>
        <v>6981</v>
      </c>
      <c r="G138" s="137">
        <f>SUM(G139:G145)</f>
        <v>0</v>
      </c>
      <c r="H138" s="64">
        <f t="shared" si="9"/>
        <v>20821</v>
      </c>
      <c r="I138" s="136">
        <f>SUM(I139:I145)</f>
        <v>13840</v>
      </c>
      <c r="J138" s="136">
        <f>SUM(J139:J145)</f>
        <v>0</v>
      </c>
      <c r="K138" s="136">
        <f>SUM(K139:K145)</f>
        <v>6981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12790</v>
      </c>
      <c r="D139" s="66">
        <v>12790</v>
      </c>
      <c r="E139" s="66"/>
      <c r="F139" s="66"/>
      <c r="G139" s="134"/>
      <c r="H139" s="64">
        <f t="shared" si="9"/>
        <v>11530</v>
      </c>
      <c r="I139" s="66">
        <f>900+10630</f>
        <v>11530</v>
      </c>
      <c r="J139" s="66"/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2310</v>
      </c>
      <c r="D140" s="66">
        <v>2310</v>
      </c>
      <c r="E140" s="66"/>
      <c r="F140" s="66"/>
      <c r="G140" s="134"/>
      <c r="H140" s="64">
        <f t="shared" si="9"/>
        <v>2310</v>
      </c>
      <c r="I140" s="66">
        <f>800+1510</f>
        <v>2310</v>
      </c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6981</v>
      </c>
      <c r="D141" s="66"/>
      <c r="E141" s="66"/>
      <c r="F141" s="66">
        <v>6981</v>
      </c>
      <c r="G141" s="134"/>
      <c r="H141" s="64">
        <f t="shared" si="9"/>
        <v>6981</v>
      </c>
      <c r="I141" s="66"/>
      <c r="J141" s="66"/>
      <c r="K141" s="66">
        <v>6981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10950</v>
      </c>
      <c r="D146" s="138">
        <v>10950</v>
      </c>
      <c r="E146" s="138"/>
      <c r="F146" s="138"/>
      <c r="G146" s="139"/>
      <c r="H146" s="103">
        <f t="shared" si="9"/>
        <v>12803</v>
      </c>
      <c r="I146" s="138">
        <f>4950+4500</f>
        <v>9450</v>
      </c>
      <c r="J146" s="138">
        <v>3353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8619</v>
      </c>
      <c r="D181" s="121">
        <f>SUM(D182,D211,D252,D265)</f>
        <v>8619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12160</v>
      </c>
      <c r="I181" s="121">
        <f t="shared" ref="I181:L181" si="27">SUM(I182,I211,I252,I265)</f>
        <v>12160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8619</v>
      </c>
      <c r="D182" s="125">
        <f>D183+D187</f>
        <v>8619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12160</v>
      </c>
      <c r="I182" s="125">
        <f>I183+I187</f>
        <v>12160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8619</v>
      </c>
      <c r="D187" s="56">
        <f>D188+D198+D199+D206+D207+D208+D210</f>
        <v>8619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12160</v>
      </c>
      <c r="I187" s="56">
        <f>I188+I198+I199+I206+I207+I208+I210</f>
        <v>12160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8619</v>
      </c>
      <c r="D199" s="136">
        <f>SUM(D200:D205)</f>
        <v>8619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12160</v>
      </c>
      <c r="I199" s="136">
        <f>SUM(I200:I205)</f>
        <v>12160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571</v>
      </c>
      <c r="D201" s="66">
        <v>571</v>
      </c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4912</v>
      </c>
      <c r="I204" s="66">
        <v>4912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8048</v>
      </c>
      <c r="D205" s="66">
        <v>8048</v>
      </c>
      <c r="E205" s="66"/>
      <c r="F205" s="66"/>
      <c r="G205" s="134"/>
      <c r="H205" s="64">
        <f t="shared" si="25"/>
        <v>7248</v>
      </c>
      <c r="I205" s="66">
        <v>7248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667470</v>
      </c>
      <c r="D272" s="206">
        <f>SUM(D269,D252,D211,D182,D174,D160,D75,D53,)</f>
        <v>644038</v>
      </c>
      <c r="E272" s="206">
        <f t="shared" ref="E272:L272" si="55">SUM(E269,E252,E211,E182,E174,E160,E75,E53)</f>
        <v>0</v>
      </c>
      <c r="F272" s="206">
        <f t="shared" si="55"/>
        <v>23432</v>
      </c>
      <c r="G272" s="207">
        <f t="shared" si="55"/>
        <v>0</v>
      </c>
      <c r="H272" s="208">
        <f t="shared" si="55"/>
        <v>890708</v>
      </c>
      <c r="I272" s="206">
        <f t="shared" si="55"/>
        <v>669872</v>
      </c>
      <c r="J272" s="206">
        <f t="shared" si="55"/>
        <v>197404</v>
      </c>
      <c r="K272" s="206">
        <f t="shared" si="55"/>
        <v>23432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Kt3XCDvZzV8wgrYvVyR+DSFcjBmmnBQAhuB7/BWBAtDB10uBQWwu+/x8YXzDw4WwWKYZjO35LUPXbP5NoUDBKA==" saltValue="/Jf9gMZSopeAj2Jyu3yebQ==" spinCount="100000" sheet="1" objects="1" scenarios="1"/>
  <autoFilter ref="A18:L284">
    <filterColumn colId="7">
      <filters>
        <filter val="1 450"/>
        <filter val="1 461"/>
        <filter val="1 770"/>
        <filter val="1 894"/>
        <filter val="11 530"/>
        <filter val="11 739"/>
        <filter val="12 160"/>
        <filter val="12 803"/>
        <filter val="120"/>
        <filter val="13 755"/>
        <filter val="130"/>
        <filter val="137 701"/>
        <filter val="156 761"/>
        <filter val="16 121"/>
        <filter val="17 180"/>
        <filter val="2 310"/>
        <filter val="20 821"/>
        <filter val="200"/>
        <filter val="225 642"/>
        <filter val="26"/>
        <filter val="27 408"/>
        <filter val="3 750"/>
        <filter val="322"/>
        <filter val="4 211"/>
        <filter val="4 250"/>
        <filter val="4 281"/>
        <filter val="4 656"/>
        <filter val="4 912"/>
        <filter val="482 390"/>
        <filter val="496 145"/>
        <filter val="5 200"/>
        <filter val="5 324"/>
        <filter val="5 456"/>
        <filter val="50 266"/>
        <filter val="500"/>
        <filter val="51 373"/>
        <filter val="51 656"/>
        <filter val="6 981"/>
        <filter val="65 759"/>
        <filter val="7 181"/>
        <filter val="7 248"/>
        <filter val="7 311"/>
        <filter val="70"/>
        <filter val="721 787"/>
        <filter val="75 452"/>
        <filter val="750"/>
        <filter val="770"/>
        <filter val="800"/>
        <filter val="867 276"/>
        <filter val="87 941"/>
        <filter val="878 548"/>
        <filter val="890 708"/>
        <filter val="9 505"/>
        <filter val="91 002"/>
        <filter val="959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N8" sqref="N8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642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649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376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377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378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379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380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 t="s">
        <v>381</v>
      </c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62489</v>
      </c>
      <c r="D20" s="26">
        <f>SUM(D21,D24,D25,D41,D43)</f>
        <v>62489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64288</v>
      </c>
      <c r="I20" s="26">
        <f>SUM(I21,I24,I25,I41,I43)</f>
        <v>53674</v>
      </c>
      <c r="J20" s="26">
        <f>SUM(J21,J24,J43)</f>
        <v>10614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>
        <v>0</v>
      </c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62489</v>
      </c>
      <c r="D24" s="46">
        <v>62489</v>
      </c>
      <c r="E24" s="46"/>
      <c r="F24" s="47" t="s">
        <v>37</v>
      </c>
      <c r="G24" s="48" t="s">
        <v>37</v>
      </c>
      <c r="H24" s="45">
        <f t="shared" si="1"/>
        <v>64288</v>
      </c>
      <c r="I24" s="46">
        <f>I51</f>
        <v>53674</v>
      </c>
      <c r="J24" s="46">
        <f>J51</f>
        <v>10614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62489</v>
      </c>
      <c r="D50" s="112">
        <f>SUM(D51,D269)</f>
        <v>62489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64288</v>
      </c>
      <c r="I50" s="112">
        <f>SUM(I51,I269)</f>
        <v>53674</v>
      </c>
      <c r="J50" s="112">
        <f>SUM(J51,J269)</f>
        <v>10614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62489</v>
      </c>
      <c r="D51" s="117">
        <f>SUM(D52,D181)</f>
        <v>62489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64288</v>
      </c>
      <c r="I51" s="117">
        <f>SUM(I52,I181)</f>
        <v>53674</v>
      </c>
      <c r="J51" s="117">
        <f>SUM(J52,J181)</f>
        <v>10614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62489</v>
      </c>
      <c r="D52" s="121">
        <f>SUM(D53,D75,D160,D174)</f>
        <v>62489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64288</v>
      </c>
      <c r="I52" s="121">
        <f>SUM(I53,I75,I160,I174)</f>
        <v>53674</v>
      </c>
      <c r="J52" s="121">
        <f>SUM(J53,J75,J160,J174)</f>
        <v>10614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62489</v>
      </c>
      <c r="D75" s="125">
        <f>SUM(D76,D83,D120,D151,D152)</f>
        <v>62489</v>
      </c>
      <c r="E75" s="125">
        <f t="shared" ref="E75:G75" si="7">SUM(E76,E83,E120,E151,E152)</f>
        <v>0</v>
      </c>
      <c r="F75" s="125">
        <f t="shared" si="7"/>
        <v>0</v>
      </c>
      <c r="G75" s="125">
        <f t="shared" si="7"/>
        <v>0</v>
      </c>
      <c r="H75" s="124">
        <f t="shared" si="6"/>
        <v>64288</v>
      </c>
      <c r="I75" s="125">
        <f t="shared" ref="I75:L75" si="8">SUM(I76,I83,I120,I151,I152)</f>
        <v>53674</v>
      </c>
      <c r="J75" s="125">
        <f t="shared" si="8"/>
        <v>10614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62489</v>
      </c>
      <c r="D120" s="149">
        <f>SUM(D121,D126,D130,D131,D134,D138,D146,D147,D150)</f>
        <v>62489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64288</v>
      </c>
      <c r="I120" s="149">
        <f>SUM(I121,I126,I130,I131,I134,I138,I146,I147,I150)</f>
        <v>53674</v>
      </c>
      <c r="J120" s="149">
        <f>SUM(J121,J126,J130,J131,J134,J138,J146,J147,J150)</f>
        <v>10614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7.5" customHeight="1" x14ac:dyDescent="0.25">
      <c r="A138" s="135">
        <v>2360</v>
      </c>
      <c r="B138" s="63" t="s">
        <v>148</v>
      </c>
      <c r="C138" s="64">
        <f t="shared" si="10"/>
        <v>62489</v>
      </c>
      <c r="D138" s="136">
        <f>SUM(D139:D145)</f>
        <v>62489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64288</v>
      </c>
      <c r="I138" s="136">
        <f>SUM(I139:I145)</f>
        <v>53674</v>
      </c>
      <c r="J138" s="136">
        <f>SUM(J139:J145)</f>
        <v>10614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62489</v>
      </c>
      <c r="D141" s="66">
        <v>62489</v>
      </c>
      <c r="E141" s="66"/>
      <c r="F141" s="66"/>
      <c r="G141" s="134"/>
      <c r="H141" s="64">
        <f t="shared" si="9"/>
        <v>64288</v>
      </c>
      <c r="I141" s="66">
        <v>53674</v>
      </c>
      <c r="J141" s="66">
        <v>10614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62489</v>
      </c>
      <c r="D272" s="206">
        <f>SUM(D269,D252,D211,D182,D174,D160,D75,D53,)</f>
        <v>62489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64288</v>
      </c>
      <c r="I272" s="206">
        <f t="shared" si="56"/>
        <v>53674</v>
      </c>
      <c r="J272" s="206">
        <f t="shared" si="56"/>
        <v>10614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hDb9M9vTxhMoMtji3ZNRQfSYwzhZ5IFIdSMF/XeFo5rHQx3p7vPU7odweINYxNrmvcOBxaJb1tpdU10DA879SQ==" saltValue="kafS5R5TtDY5HHk8zWZFSg==" spinCount="100000" sheet="1" objects="1" scenarios="1"/>
  <autoFilter ref="A18:L284">
    <filterColumn colId="7">
      <filters>
        <filter val="64 28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N3" sqref="N3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382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383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384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385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386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387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388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361457</v>
      </c>
      <c r="D20" s="26">
        <f>SUM(D21,D24,D25,D41,D43)</f>
        <v>350168</v>
      </c>
      <c r="E20" s="26">
        <f>SUM(E21,E24,E43)</f>
        <v>0</v>
      </c>
      <c r="F20" s="26">
        <f>SUM(F21,F26,F43)</f>
        <v>11289</v>
      </c>
      <c r="G20" s="27">
        <f>SUM(G21,G45)</f>
        <v>0</v>
      </c>
      <c r="H20" s="25">
        <f>SUM(I20:L20)</f>
        <v>680299</v>
      </c>
      <c r="I20" s="26">
        <f>SUM(I21,I24,I25,I41,I43)</f>
        <v>335225</v>
      </c>
      <c r="J20" s="26">
        <f>SUM(J21,J24,J43)</f>
        <v>333785</v>
      </c>
      <c r="K20" s="26">
        <f>SUM(K21,K26,K43)</f>
        <v>11289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350168</v>
      </c>
      <c r="D24" s="46">
        <v>350168</v>
      </c>
      <c r="E24" s="46"/>
      <c r="F24" s="47" t="s">
        <v>37</v>
      </c>
      <c r="G24" s="48" t="s">
        <v>37</v>
      </c>
      <c r="H24" s="45">
        <f t="shared" si="1"/>
        <v>669010</v>
      </c>
      <c r="I24" s="46">
        <f>I51</f>
        <v>335225</v>
      </c>
      <c r="J24" s="46">
        <f>J51</f>
        <v>333785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11289</v>
      </c>
      <c r="D26" s="53" t="s">
        <v>37</v>
      </c>
      <c r="E26" s="53" t="s">
        <v>37</v>
      </c>
      <c r="F26" s="56">
        <f>SUM(F27,F31,F33,F36)</f>
        <v>11289</v>
      </c>
      <c r="G26" s="54" t="s">
        <v>37</v>
      </c>
      <c r="H26" s="51">
        <f>SUM(I26:L26)</f>
        <v>11289</v>
      </c>
      <c r="I26" s="53" t="s">
        <v>37</v>
      </c>
      <c r="J26" s="53" t="s">
        <v>37</v>
      </c>
      <c r="K26" s="56">
        <f>SUM(K27,K31,K33,K36)</f>
        <v>11289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6069</v>
      </c>
      <c r="D33" s="53" t="s">
        <v>37</v>
      </c>
      <c r="E33" s="53" t="s">
        <v>37</v>
      </c>
      <c r="F33" s="56">
        <f>SUM(F34:F35)</f>
        <v>6069</v>
      </c>
      <c r="G33" s="54" t="s">
        <v>37</v>
      </c>
      <c r="H33" s="51">
        <f t="shared" si="1"/>
        <v>6069</v>
      </c>
      <c r="I33" s="53" t="s">
        <v>37</v>
      </c>
      <c r="J33" s="53" t="s">
        <v>37</v>
      </c>
      <c r="K33" s="56">
        <f>SUM(K34:K35)</f>
        <v>6069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6069</v>
      </c>
      <c r="D34" s="60" t="s">
        <v>37</v>
      </c>
      <c r="E34" s="60" t="s">
        <v>37</v>
      </c>
      <c r="F34" s="61">
        <v>6069</v>
      </c>
      <c r="G34" s="62" t="s">
        <v>37</v>
      </c>
      <c r="H34" s="59">
        <f t="shared" si="1"/>
        <v>6069</v>
      </c>
      <c r="I34" s="60" t="s">
        <v>37</v>
      </c>
      <c r="J34" s="60" t="s">
        <v>37</v>
      </c>
      <c r="K34" s="61">
        <v>6069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5220</v>
      </c>
      <c r="D36" s="53" t="s">
        <v>37</v>
      </c>
      <c r="E36" s="53" t="s">
        <v>37</v>
      </c>
      <c r="F36" s="56">
        <f>SUM(F37:F40)</f>
        <v>5220</v>
      </c>
      <c r="G36" s="54" t="s">
        <v>37</v>
      </c>
      <c r="H36" s="51">
        <f t="shared" si="1"/>
        <v>5220</v>
      </c>
      <c r="I36" s="53" t="s">
        <v>37</v>
      </c>
      <c r="J36" s="53" t="s">
        <v>37</v>
      </c>
      <c r="K36" s="56">
        <f>SUM(K37:K40)</f>
        <v>5220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5220</v>
      </c>
      <c r="D40" s="77" t="s">
        <v>37</v>
      </c>
      <c r="E40" s="77" t="s">
        <v>37</v>
      </c>
      <c r="F40" s="78">
        <v>5220</v>
      </c>
      <c r="G40" s="79" t="s">
        <v>37</v>
      </c>
      <c r="H40" s="76">
        <f t="shared" si="1"/>
        <v>5220</v>
      </c>
      <c r="I40" s="77" t="s">
        <v>37</v>
      </c>
      <c r="J40" s="77" t="s">
        <v>37</v>
      </c>
      <c r="K40" s="78">
        <v>5220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361457</v>
      </c>
      <c r="D50" s="112">
        <f>SUM(D51,D269)</f>
        <v>350168</v>
      </c>
      <c r="E50" s="112">
        <f>SUM(E51,E269)</f>
        <v>0</v>
      </c>
      <c r="F50" s="112">
        <f>SUM(F51,F269)</f>
        <v>11289</v>
      </c>
      <c r="G50" s="113">
        <f>SUM(G51,G269)</f>
        <v>0</v>
      </c>
      <c r="H50" s="111">
        <f t="shared" ref="H50:H107" si="6">SUM(I50:L50)</f>
        <v>680299</v>
      </c>
      <c r="I50" s="112">
        <f>SUM(I51,I269)</f>
        <v>335225</v>
      </c>
      <c r="J50" s="112">
        <f>SUM(J51,J269)</f>
        <v>333785</v>
      </c>
      <c r="K50" s="112">
        <f>SUM(K51,K269)</f>
        <v>11289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361457</v>
      </c>
      <c r="D51" s="117">
        <f>SUM(D52,D181)</f>
        <v>350168</v>
      </c>
      <c r="E51" s="117">
        <f>SUM(E52,E181)</f>
        <v>0</v>
      </c>
      <c r="F51" s="117">
        <f>SUM(F52,F181)</f>
        <v>11289</v>
      </c>
      <c r="G51" s="118">
        <f>SUM(G52,G181)</f>
        <v>0</v>
      </c>
      <c r="H51" s="116">
        <f t="shared" si="6"/>
        <v>680299</v>
      </c>
      <c r="I51" s="117">
        <f>SUM(I52,I181)</f>
        <v>335225</v>
      </c>
      <c r="J51" s="117">
        <f>SUM(J52,J181)</f>
        <v>333785</v>
      </c>
      <c r="K51" s="117">
        <f>SUM(K52,K181)</f>
        <v>11289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356957</v>
      </c>
      <c r="D52" s="121">
        <f>SUM(D53,D75,D160,D174)</f>
        <v>345668</v>
      </c>
      <c r="E52" s="121">
        <f>SUM(E53,E75,E160,E174)</f>
        <v>0</v>
      </c>
      <c r="F52" s="121">
        <f>SUM(F53,F75,F160,F174)</f>
        <v>11289</v>
      </c>
      <c r="G52" s="122">
        <f>SUM(G53,G75,G160,G174)</f>
        <v>0</v>
      </c>
      <c r="H52" s="120">
        <f t="shared" si="6"/>
        <v>669286</v>
      </c>
      <c r="I52" s="121">
        <f>SUM(I53,I75,I160,I174)</f>
        <v>325085</v>
      </c>
      <c r="J52" s="121">
        <f>SUM(J53,J75,J160,J174)</f>
        <v>332912</v>
      </c>
      <c r="K52" s="121">
        <f>SUM(K53,K75,K160,K174)</f>
        <v>11289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274049</v>
      </c>
      <c r="D53" s="125">
        <f>SUM(D54,D67)</f>
        <v>274049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577977</v>
      </c>
      <c r="I53" s="125">
        <f>SUM(I54,I67)</f>
        <v>252789</v>
      </c>
      <c r="J53" s="125">
        <f>SUM(J54,J67)</f>
        <v>325188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193801</v>
      </c>
      <c r="D54" s="56">
        <f>SUM(D55,D58,D66)</f>
        <v>193801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435848</v>
      </c>
      <c r="I54" s="56">
        <f>SUM(I55,I58,I66)</f>
        <v>176092</v>
      </c>
      <c r="J54" s="56">
        <f>SUM(J55,J58,J66)</f>
        <v>259756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158094</v>
      </c>
      <c r="D55" s="131">
        <f>SUM(D56:D57)</f>
        <v>158094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415557</v>
      </c>
      <c r="I55" s="131">
        <f>SUM(I56:I57)</f>
        <v>158511</v>
      </c>
      <c r="J55" s="131">
        <f>SUM(J56:J57)</f>
        <v>257046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158094</v>
      </c>
      <c r="D57" s="66">
        <v>158094</v>
      </c>
      <c r="E57" s="66"/>
      <c r="F57" s="66"/>
      <c r="G57" s="134"/>
      <c r="H57" s="64">
        <f t="shared" si="6"/>
        <v>415557</v>
      </c>
      <c r="I57" s="66">
        <v>158511</v>
      </c>
      <c r="J57" s="66">
        <v>257046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32919</v>
      </c>
      <c r="D58" s="136">
        <f>SUM(D59:D65)</f>
        <v>32919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17998</v>
      </c>
      <c r="I58" s="136">
        <f>SUM(I59:I65)</f>
        <v>15288</v>
      </c>
      <c r="J58" s="136">
        <f>SUM(J59:J65)</f>
        <v>2710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4188</v>
      </c>
      <c r="D59" s="66">
        <v>4188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1030</v>
      </c>
      <c r="D60" s="66">
        <v>1030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767</v>
      </c>
      <c r="D62" s="66">
        <v>767</v>
      </c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2740</v>
      </c>
      <c r="D63" s="66">
        <v>2740</v>
      </c>
      <c r="E63" s="66"/>
      <c r="F63" s="66"/>
      <c r="G63" s="134"/>
      <c r="H63" s="64">
        <f t="shared" si="6"/>
        <v>3147</v>
      </c>
      <c r="I63" s="66">
        <v>3147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24194</v>
      </c>
      <c r="D64" s="66">
        <v>24194</v>
      </c>
      <c r="E64" s="66"/>
      <c r="F64" s="66"/>
      <c r="G64" s="134"/>
      <c r="H64" s="64">
        <f t="shared" si="6"/>
        <v>6947</v>
      </c>
      <c r="I64" s="66">
        <f>22018-15071</f>
        <v>6947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2710</v>
      </c>
      <c r="I65" s="66"/>
      <c r="J65" s="66">
        <v>2710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2788</v>
      </c>
      <c r="D66" s="138">
        <v>2788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80248</v>
      </c>
      <c r="D67" s="56">
        <f>SUM(D68:D69)</f>
        <v>80248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142129</v>
      </c>
      <c r="I67" s="56">
        <f>SUM(I68:I69)</f>
        <v>76697</v>
      </c>
      <c r="J67" s="56">
        <f>SUM(J68:J69)</f>
        <v>65432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51109</v>
      </c>
      <c r="D68" s="61">
        <v>51109</v>
      </c>
      <c r="E68" s="61"/>
      <c r="F68" s="61"/>
      <c r="G68" s="133"/>
      <c r="H68" s="59">
        <f t="shared" si="6"/>
        <v>110120</v>
      </c>
      <c r="I68" s="61">
        <f>50619-3631</f>
        <v>46988</v>
      </c>
      <c r="J68" s="61">
        <v>63132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29139</v>
      </c>
      <c r="D69" s="136">
        <f>SUM(D70:D74)</f>
        <v>29139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32009</v>
      </c>
      <c r="I69" s="136">
        <f>SUM(I70:I74)</f>
        <v>29709</v>
      </c>
      <c r="J69" s="136">
        <f>SUM(J70:J74)</f>
        <v>2300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18361</v>
      </c>
      <c r="D70" s="66">
        <v>18361</v>
      </c>
      <c r="E70" s="66"/>
      <c r="F70" s="66"/>
      <c r="G70" s="134"/>
      <c r="H70" s="64">
        <f t="shared" si="6"/>
        <v>21264</v>
      </c>
      <c r="I70" s="66">
        <v>18964</v>
      </c>
      <c r="J70" s="66">
        <v>2300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10278</v>
      </c>
      <c r="D73" s="66">
        <v>10278</v>
      </c>
      <c r="E73" s="66"/>
      <c r="F73" s="66"/>
      <c r="G73" s="134"/>
      <c r="H73" s="64">
        <f t="shared" si="6"/>
        <v>10245</v>
      </c>
      <c r="I73" s="66">
        <v>10245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82908</v>
      </c>
      <c r="D75" s="125">
        <f>SUM(D76,D83,D120,D151,D152)</f>
        <v>71619</v>
      </c>
      <c r="E75" s="125">
        <f t="shared" ref="E75:G75" si="7">SUM(E76,E83,E120,E151,E152)</f>
        <v>0</v>
      </c>
      <c r="F75" s="125">
        <f t="shared" si="7"/>
        <v>11289</v>
      </c>
      <c r="G75" s="126">
        <f t="shared" si="7"/>
        <v>0</v>
      </c>
      <c r="H75" s="124">
        <f t="shared" si="6"/>
        <v>91309</v>
      </c>
      <c r="I75" s="125">
        <f t="shared" ref="I75:L75" si="8">SUM(I76,I83,I120,I151,I152)</f>
        <v>72296</v>
      </c>
      <c r="J75" s="125">
        <f t="shared" si="8"/>
        <v>7724</v>
      </c>
      <c r="K75" s="125">
        <f t="shared" si="8"/>
        <v>11289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104</v>
      </c>
      <c r="D76" s="56">
        <f>SUM(D77,D80)</f>
        <v>104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104</v>
      </c>
      <c r="D77" s="142">
        <f>SUM(D78:D79)</f>
        <v>104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104</v>
      </c>
      <c r="D79" s="66">
        <v>104</v>
      </c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65177</v>
      </c>
      <c r="D83" s="56">
        <f>SUM(D84,D85,D91,D99,D107,D108,D114,D119)</f>
        <v>53888</v>
      </c>
      <c r="E83" s="56">
        <f>SUM(E84,E85,E91,E99,E107,E108,E114,E119)</f>
        <v>0</v>
      </c>
      <c r="F83" s="56">
        <f>SUM(F84,F85,F91,F99,F107,F108,F114,F119)</f>
        <v>11289</v>
      </c>
      <c r="G83" s="140">
        <f>SUM(G84,G85,G91,G99,G107,G108,G114,G119)</f>
        <v>0</v>
      </c>
      <c r="H83" s="51">
        <f t="shared" si="6"/>
        <v>69682</v>
      </c>
      <c r="I83" s="56">
        <f>SUM(I84,I85,I91,I99,I107,I108,I114,I119)</f>
        <v>54669</v>
      </c>
      <c r="J83" s="56">
        <f>SUM(J84,J85,J91,J99,J107,J108,J114,J119)</f>
        <v>3724</v>
      </c>
      <c r="K83" s="56">
        <f>SUM(K84,K85,K91,K99,K107,K108,K114,K119)</f>
        <v>11289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1780</v>
      </c>
      <c r="D84" s="138">
        <v>1780</v>
      </c>
      <c r="E84" s="138"/>
      <c r="F84" s="138"/>
      <c r="G84" s="138"/>
      <c r="H84" s="103">
        <f>SUM(I84:L84)</f>
        <v>1744</v>
      </c>
      <c r="I84" s="138">
        <v>1744</v>
      </c>
      <c r="J84" s="138"/>
      <c r="K84" s="138"/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48331</v>
      </c>
      <c r="D85" s="136">
        <f>SUM(D86:D90)</f>
        <v>37042</v>
      </c>
      <c r="E85" s="136">
        <f>SUM(E86:E90)</f>
        <v>0</v>
      </c>
      <c r="F85" s="136">
        <f>SUM(F86:F90)</f>
        <v>11289</v>
      </c>
      <c r="G85" s="137">
        <f>SUM(G86:G90)</f>
        <v>0</v>
      </c>
      <c r="H85" s="64">
        <f t="shared" si="6"/>
        <v>48901</v>
      </c>
      <c r="I85" s="136">
        <f>SUM(I86:I90)</f>
        <v>37612</v>
      </c>
      <c r="J85" s="136">
        <f>SUM(J86:J90)</f>
        <v>0</v>
      </c>
      <c r="K85" s="136">
        <f>SUM(K86:K90)</f>
        <v>11289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25071</v>
      </c>
      <c r="D86" s="66">
        <v>20071</v>
      </c>
      <c r="E86" s="66"/>
      <c r="F86" s="66">
        <v>5000</v>
      </c>
      <c r="G86" s="134"/>
      <c r="H86" s="64">
        <f t="shared" si="6"/>
        <v>25427</v>
      </c>
      <c r="I86" s="66">
        <v>20427</v>
      </c>
      <c r="J86" s="66"/>
      <c r="K86" s="66">
        <v>5000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3017</v>
      </c>
      <c r="D87" s="66">
        <v>2417</v>
      </c>
      <c r="E87" s="66"/>
      <c r="F87" s="66">
        <v>600</v>
      </c>
      <c r="G87" s="134"/>
      <c r="H87" s="64">
        <f t="shared" si="6"/>
        <v>3546</v>
      </c>
      <c r="I87" s="66">
        <v>2946</v>
      </c>
      <c r="J87" s="66"/>
      <c r="K87" s="66">
        <v>600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19477</v>
      </c>
      <c r="D88" s="66">
        <v>13788</v>
      </c>
      <c r="E88" s="66"/>
      <c r="F88" s="66">
        <v>5689</v>
      </c>
      <c r="G88" s="134"/>
      <c r="H88" s="64">
        <f t="shared" si="6"/>
        <v>19076</v>
      </c>
      <c r="I88" s="66">
        <v>13387</v>
      </c>
      <c r="J88" s="66"/>
      <c r="K88" s="66">
        <v>5689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766</v>
      </c>
      <c r="D89" s="66">
        <v>766</v>
      </c>
      <c r="E89" s="66"/>
      <c r="F89" s="66"/>
      <c r="G89" s="134"/>
      <c r="H89" s="64">
        <f t="shared" si="6"/>
        <v>852</v>
      </c>
      <c r="I89" s="66">
        <v>852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2918</v>
      </c>
      <c r="D91" s="136">
        <f>SUM(D92:D98)</f>
        <v>2918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2548</v>
      </c>
      <c r="I91" s="136">
        <f>SUM(I92:I98)</f>
        <v>2548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220</v>
      </c>
      <c r="D92" s="66">
        <v>220</v>
      </c>
      <c r="E92" s="66"/>
      <c r="F92" s="66"/>
      <c r="G92" s="134"/>
      <c r="H92" s="64">
        <f t="shared" si="6"/>
        <v>70</v>
      </c>
      <c r="I92" s="66">
        <v>70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2698</v>
      </c>
      <c r="D98" s="66">
        <v>2698</v>
      </c>
      <c r="E98" s="66"/>
      <c r="F98" s="66"/>
      <c r="G98" s="134"/>
      <c r="H98" s="64">
        <f t="shared" si="6"/>
        <v>2478</v>
      </c>
      <c r="I98" s="66">
        <v>2478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10127</v>
      </c>
      <c r="D99" s="136">
        <f>SUM(D100:D106)</f>
        <v>10127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9167</v>
      </c>
      <c r="I99" s="136">
        <f>SUM(I100:I106)</f>
        <v>9167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797</v>
      </c>
      <c r="D102" s="66">
        <v>797</v>
      </c>
      <c r="E102" s="66"/>
      <c r="F102" s="66"/>
      <c r="G102" s="134"/>
      <c r="H102" s="64">
        <f t="shared" si="6"/>
        <v>797</v>
      </c>
      <c r="I102" s="66">
        <v>797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9180</v>
      </c>
      <c r="D103" s="66">
        <v>9180</v>
      </c>
      <c r="E103" s="66"/>
      <c r="F103" s="66"/>
      <c r="G103" s="134"/>
      <c r="H103" s="64">
        <f t="shared" si="6"/>
        <v>8370</v>
      </c>
      <c r="I103" s="66">
        <v>8370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150</v>
      </c>
      <c r="D106" s="66">
        <v>150</v>
      </c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1969</v>
      </c>
      <c r="D107" s="136">
        <v>1969</v>
      </c>
      <c r="E107" s="136"/>
      <c r="F107" s="136"/>
      <c r="G107" s="145"/>
      <c r="H107" s="64">
        <f t="shared" si="6"/>
        <v>1509</v>
      </c>
      <c r="I107" s="136">
        <v>1509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52</v>
      </c>
      <c r="D108" s="136">
        <f>SUM(D109:D113)</f>
        <v>52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52</v>
      </c>
      <c r="I108" s="136">
        <f>SUM(I109:I113)</f>
        <v>52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52</v>
      </c>
      <c r="D113" s="66">
        <v>52</v>
      </c>
      <c r="E113" s="66"/>
      <c r="F113" s="66"/>
      <c r="G113" s="134"/>
      <c r="H113" s="64">
        <f t="shared" si="9"/>
        <v>52</v>
      </c>
      <c r="I113" s="66">
        <v>52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5761</v>
      </c>
      <c r="I114" s="136">
        <f>SUM(I115:I118)</f>
        <v>2037</v>
      </c>
      <c r="J114" s="136">
        <f>SUM(J115:J118)</f>
        <v>3724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5761</v>
      </c>
      <c r="I117" s="66">
        <v>2037</v>
      </c>
      <c r="J117" s="66">
        <v>3724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17627</v>
      </c>
      <c r="D120" s="149">
        <f>SUM(D121,D126,D130,D131,D134,D138,D146,D147,D150)</f>
        <v>17627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21627</v>
      </c>
      <c r="I120" s="149">
        <f>SUM(I121,I126,I130,I131,I134,I138,I146,I147,I150)</f>
        <v>17627</v>
      </c>
      <c r="J120" s="149">
        <f>SUM(J121,J126,J130,J131,J134,J138,J146,J147,J150)</f>
        <v>4000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8052</v>
      </c>
      <c r="D121" s="142">
        <f>SUM(D122:D125)</f>
        <v>8052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8052</v>
      </c>
      <c r="I121" s="142">
        <f t="shared" si="11"/>
        <v>8052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1440</v>
      </c>
      <c r="D122" s="66">
        <v>1440</v>
      </c>
      <c r="E122" s="66"/>
      <c r="F122" s="66"/>
      <c r="G122" s="134"/>
      <c r="H122" s="64">
        <f t="shared" si="9"/>
        <v>1440</v>
      </c>
      <c r="I122" s="66">
        <v>1440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6572</v>
      </c>
      <c r="D123" s="66">
        <v>6572</v>
      </c>
      <c r="E123" s="66"/>
      <c r="F123" s="66"/>
      <c r="G123" s="134"/>
      <c r="H123" s="64">
        <f t="shared" si="9"/>
        <v>6572</v>
      </c>
      <c r="I123" s="66">
        <v>6572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27" customHeight="1" x14ac:dyDescent="0.25">
      <c r="A125" s="39">
        <v>2314</v>
      </c>
      <c r="B125" s="63" t="s">
        <v>135</v>
      </c>
      <c r="C125" s="64">
        <f t="shared" si="10"/>
        <v>40</v>
      </c>
      <c r="D125" s="66">
        <v>40</v>
      </c>
      <c r="E125" s="66"/>
      <c r="F125" s="66"/>
      <c r="G125" s="134"/>
      <c r="H125" s="64">
        <f t="shared" si="9"/>
        <v>40</v>
      </c>
      <c r="I125" s="66">
        <v>40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261</v>
      </c>
      <c r="D131" s="136">
        <f>SUM(D132:D133)</f>
        <v>261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261</v>
      </c>
      <c r="I131" s="136">
        <f>SUM(I132:I133)</f>
        <v>261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261</v>
      </c>
      <c r="D132" s="66">
        <v>261</v>
      </c>
      <c r="E132" s="66"/>
      <c r="F132" s="66"/>
      <c r="G132" s="134"/>
      <c r="H132" s="64">
        <f t="shared" si="9"/>
        <v>261</v>
      </c>
      <c r="I132" s="66">
        <v>261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3.5" customHeight="1" x14ac:dyDescent="0.25">
      <c r="A134" s="130">
        <v>2350</v>
      </c>
      <c r="B134" s="99" t="s">
        <v>144</v>
      </c>
      <c r="C134" s="103">
        <f t="shared" si="10"/>
        <v>5224</v>
      </c>
      <c r="D134" s="131">
        <f>SUM(D135:D137)</f>
        <v>5224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5224</v>
      </c>
      <c r="I134" s="131">
        <f>SUM(I135:I137)</f>
        <v>5224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1924</v>
      </c>
      <c r="D135" s="61">
        <v>1924</v>
      </c>
      <c r="E135" s="61"/>
      <c r="F135" s="61"/>
      <c r="G135" s="133"/>
      <c r="H135" s="59">
        <f t="shared" si="9"/>
        <v>1924</v>
      </c>
      <c r="I135" s="61">
        <v>1924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3300</v>
      </c>
      <c r="D136" s="66">
        <f>2967+333</f>
        <v>3300</v>
      </c>
      <c r="E136" s="66"/>
      <c r="F136" s="66"/>
      <c r="G136" s="134"/>
      <c r="H136" s="64">
        <f t="shared" si="9"/>
        <v>3300</v>
      </c>
      <c r="I136" s="66">
        <f>2967+333</f>
        <v>3300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4090</v>
      </c>
      <c r="D146" s="138">
        <v>4090</v>
      </c>
      <c r="E146" s="138"/>
      <c r="F146" s="138"/>
      <c r="G146" s="139"/>
      <c r="H146" s="103">
        <f t="shared" si="9"/>
        <v>8090</v>
      </c>
      <c r="I146" s="138">
        <v>4090</v>
      </c>
      <c r="J146" s="138">
        <v>4000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4500</v>
      </c>
      <c r="D181" s="121">
        <f>SUM(D182,D211,D252,D265)</f>
        <v>4500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11013</v>
      </c>
      <c r="I181" s="121">
        <f t="shared" ref="I181:L181" si="27">SUM(I182,I211,I252,I265)</f>
        <v>10140</v>
      </c>
      <c r="J181" s="121">
        <f t="shared" si="27"/>
        <v>873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4500</v>
      </c>
      <c r="D182" s="125">
        <f>D183+D187</f>
        <v>4500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11013</v>
      </c>
      <c r="I182" s="125">
        <f>I183+I187</f>
        <v>10140</v>
      </c>
      <c r="J182" s="125">
        <f>J183+J187</f>
        <v>873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4500</v>
      </c>
      <c r="D187" s="56">
        <f>D188+D198+D199+D206+D207+D208+D210</f>
        <v>4500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11013</v>
      </c>
      <c r="I187" s="56">
        <f>I188+I198+I199+I206+I207+I208+I210</f>
        <v>10140</v>
      </c>
      <c r="J187" s="56">
        <f>J188+J198+J199+J206+J207+J208+J210</f>
        <v>873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4500</v>
      </c>
      <c r="D199" s="136">
        <f>SUM(D200:D205)</f>
        <v>4500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11013</v>
      </c>
      <c r="I199" s="136">
        <f>SUM(I200:I205)</f>
        <v>10140</v>
      </c>
      <c r="J199" s="136">
        <f>SUM(J200:J205)</f>
        <v>873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2000</v>
      </c>
      <c r="D201" s="66">
        <v>2000</v>
      </c>
      <c r="E201" s="66"/>
      <c r="F201" s="66"/>
      <c r="G201" s="134"/>
      <c r="H201" s="64">
        <f t="shared" si="25"/>
        <v>2873</v>
      </c>
      <c r="I201" s="66">
        <v>2000</v>
      </c>
      <c r="J201" s="66">
        <v>873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5640</v>
      </c>
      <c r="I204" s="66">
        <v>5640</v>
      </c>
      <c r="J204" s="66"/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2500</v>
      </c>
      <c r="D205" s="66">
        <v>2500</v>
      </c>
      <c r="E205" s="66"/>
      <c r="F205" s="66"/>
      <c r="G205" s="134"/>
      <c r="H205" s="64">
        <f t="shared" si="25"/>
        <v>2500</v>
      </c>
      <c r="I205" s="66">
        <v>2500</v>
      </c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361457</v>
      </c>
      <c r="D272" s="206">
        <f>SUM(D269,D252,D211,D182,D174,D160,D75,D53,)</f>
        <v>350168</v>
      </c>
      <c r="E272" s="206">
        <f t="shared" ref="E272:L272" si="55">SUM(E269,E252,E211,E182,E174,E160,E75,E53)</f>
        <v>0</v>
      </c>
      <c r="F272" s="206">
        <f t="shared" si="55"/>
        <v>11289</v>
      </c>
      <c r="G272" s="207">
        <f t="shared" si="55"/>
        <v>0</v>
      </c>
      <c r="H272" s="208">
        <f t="shared" si="55"/>
        <v>680299</v>
      </c>
      <c r="I272" s="206">
        <f t="shared" si="55"/>
        <v>335225</v>
      </c>
      <c r="J272" s="206">
        <f t="shared" si="55"/>
        <v>333785</v>
      </c>
      <c r="K272" s="206">
        <f t="shared" si="55"/>
        <v>11289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XGA5pqvIwsEKmntH/bMpZeWrUdg+FAJLyKODW7iIWFKZYX/GC7kPdhP5kfhgIEBOS7OoGTkxftFmNXa8WtH1TA==" saltValue="e2BsvImjqy7V9ARJEKykzg==" spinCount="100000" sheet="1" objects="1" scenarios="1"/>
  <autoFilter ref="A18:L284">
    <filterColumn colId="7">
      <filters>
        <filter val="1 025"/>
        <filter val="1 440"/>
        <filter val="1 509"/>
        <filter val="1 744"/>
        <filter val="1 924"/>
        <filter val="10 245"/>
        <filter val="11 013"/>
        <filter val="11 289"/>
        <filter val="110 120"/>
        <filter val="142 129"/>
        <filter val="17 998"/>
        <filter val="19 076"/>
        <filter val="2 293"/>
        <filter val="2 478"/>
        <filter val="2 500"/>
        <filter val="2 548"/>
        <filter val="2 710"/>
        <filter val="2 873"/>
        <filter val="21 264"/>
        <filter val="21 627"/>
        <filter val="25 427"/>
        <filter val="261"/>
        <filter val="3 147"/>
        <filter val="3 300"/>
        <filter val="3 546"/>
        <filter val="32 009"/>
        <filter val="4 169"/>
        <filter val="40"/>
        <filter val="415 557"/>
        <filter val="435 848"/>
        <filter val="48 901"/>
        <filter val="5 220"/>
        <filter val="5 224"/>
        <filter val="5 640"/>
        <filter val="5 761"/>
        <filter val="500"/>
        <filter val="52"/>
        <filter val="577 977"/>
        <filter val="6 069"/>
        <filter val="6 572"/>
        <filter val="6 947"/>
        <filter val="669 010"/>
        <filter val="669 286"/>
        <filter val="680 299"/>
        <filter val="69 682"/>
        <filter val="70"/>
        <filter val="797"/>
        <filter val="8 052"/>
        <filter val="8 090"/>
        <filter val="8 370"/>
        <filter val="852"/>
        <filter val="9 167"/>
        <filter val="91 309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N4" sqref="N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643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383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384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477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386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387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388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68539</v>
      </c>
      <c r="D20" s="26">
        <f>SUM(D21,D24,D25,D41,D43)</f>
        <v>42135</v>
      </c>
      <c r="E20" s="26">
        <f>SUM(E21,E24,E43)</f>
        <v>26404</v>
      </c>
      <c r="F20" s="26">
        <f>SUM(F21,F26,F43)</f>
        <v>0</v>
      </c>
      <c r="G20" s="27">
        <f>SUM(G21,G45)</f>
        <v>0</v>
      </c>
      <c r="H20" s="25">
        <f>SUM(I20:L20)</f>
        <v>77557</v>
      </c>
      <c r="I20" s="26">
        <f>SUM(I21,I24,I25,I41,I43)</f>
        <v>64197</v>
      </c>
      <c r="J20" s="26">
        <f>SUM(J21,J24,J43)</f>
        <v>13360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68539</v>
      </c>
      <c r="D24" s="46">
        <v>42135</v>
      </c>
      <c r="E24" s="46">
        <v>26404</v>
      </c>
      <c r="F24" s="47" t="s">
        <v>37</v>
      </c>
      <c r="G24" s="48" t="s">
        <v>37</v>
      </c>
      <c r="H24" s="45">
        <f t="shared" si="1"/>
        <v>77557</v>
      </c>
      <c r="I24" s="46">
        <f>I51</f>
        <v>64197</v>
      </c>
      <c r="J24" s="46">
        <f>J51</f>
        <v>13360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68539</v>
      </c>
      <c r="D50" s="112">
        <f>SUM(D51,D269)</f>
        <v>42135</v>
      </c>
      <c r="E50" s="112">
        <f>SUM(E51,E269)</f>
        <v>26404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77557</v>
      </c>
      <c r="I50" s="112">
        <f>SUM(I51,I269)</f>
        <v>64197</v>
      </c>
      <c r="J50" s="112">
        <f>SUM(J51,J269)</f>
        <v>13360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68539</v>
      </c>
      <c r="D51" s="117">
        <f>SUM(D52,D181)</f>
        <v>42135</v>
      </c>
      <c r="E51" s="117">
        <f>SUM(E52,E181)</f>
        <v>26404</v>
      </c>
      <c r="F51" s="117">
        <f>SUM(F52,F181)</f>
        <v>0</v>
      </c>
      <c r="G51" s="118">
        <f>SUM(G52,G181)</f>
        <v>0</v>
      </c>
      <c r="H51" s="116">
        <f t="shared" si="6"/>
        <v>77557</v>
      </c>
      <c r="I51" s="117">
        <f>SUM(I52,I181)</f>
        <v>64197</v>
      </c>
      <c r="J51" s="117">
        <f>SUM(J52,J181)</f>
        <v>13360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68539</v>
      </c>
      <c r="D52" s="121">
        <f>SUM(D53,D75,D160,D174)</f>
        <v>42135</v>
      </c>
      <c r="E52" s="121">
        <f>SUM(E53,E75,E160,E174)</f>
        <v>26404</v>
      </c>
      <c r="F52" s="121">
        <f>SUM(F53,F75,F160,F174)</f>
        <v>0</v>
      </c>
      <c r="G52" s="122">
        <f>SUM(G53,G75,G160,G174)</f>
        <v>0</v>
      </c>
      <c r="H52" s="120">
        <f t="shared" si="6"/>
        <v>77557</v>
      </c>
      <c r="I52" s="121">
        <f>SUM(I53,I75,I160,I174)</f>
        <v>64197</v>
      </c>
      <c r="J52" s="121">
        <f>SUM(J53,J75,J160,J174)</f>
        <v>13360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68539</v>
      </c>
      <c r="D75" s="125">
        <f>SUM(D76,D83,D120,D151,D152)</f>
        <v>42135</v>
      </c>
      <c r="E75" s="125">
        <f t="shared" ref="E75:G75" si="7">SUM(E76,E83,E120,E151,E152)</f>
        <v>26404</v>
      </c>
      <c r="F75" s="125">
        <f t="shared" si="7"/>
        <v>0</v>
      </c>
      <c r="G75" s="125">
        <f t="shared" si="7"/>
        <v>0</v>
      </c>
      <c r="H75" s="124">
        <f t="shared" si="6"/>
        <v>77557</v>
      </c>
      <c r="I75" s="125">
        <f t="shared" ref="I75:L75" si="8">SUM(I76,I83,I120,I151,I152)</f>
        <v>64197</v>
      </c>
      <c r="J75" s="125">
        <f t="shared" si="8"/>
        <v>13360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68539</v>
      </c>
      <c r="D120" s="149">
        <f>SUM(D121,D126,D130,D131,D134,D138,D146,D147,D150)</f>
        <v>42135</v>
      </c>
      <c r="E120" s="149">
        <f>SUM(E121,E126,E130,E131,E134,E138,E146,E147,E150)</f>
        <v>26404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77557</v>
      </c>
      <c r="I120" s="149">
        <f>SUM(I121,I126,I130,I131,I134,I138,I146,I147,I150)</f>
        <v>64197</v>
      </c>
      <c r="J120" s="149">
        <f>SUM(J121,J126,J130,J131,J134,J138,J146,J147,J150)</f>
        <v>13360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.75" customHeight="1" x14ac:dyDescent="0.25">
      <c r="A138" s="135">
        <v>2360</v>
      </c>
      <c r="B138" s="63" t="s">
        <v>148</v>
      </c>
      <c r="C138" s="64">
        <f t="shared" si="10"/>
        <v>68539</v>
      </c>
      <c r="D138" s="136">
        <f>SUM(D139:D145)</f>
        <v>42135</v>
      </c>
      <c r="E138" s="136">
        <f>SUM(E139:E145)</f>
        <v>26404</v>
      </c>
      <c r="F138" s="136">
        <f>SUM(F139:F145)</f>
        <v>0</v>
      </c>
      <c r="G138" s="137">
        <f>SUM(G139:G145)</f>
        <v>0</v>
      </c>
      <c r="H138" s="64">
        <f t="shared" si="9"/>
        <v>77557</v>
      </c>
      <c r="I138" s="136">
        <f>SUM(I139:I145)</f>
        <v>64197</v>
      </c>
      <c r="J138" s="136">
        <f>SUM(J139:J145)</f>
        <v>13360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68539</v>
      </c>
      <c r="D141" s="66">
        <v>42135</v>
      </c>
      <c r="E141" s="66">
        <v>26404</v>
      </c>
      <c r="F141" s="66"/>
      <c r="G141" s="134"/>
      <c r="H141" s="64">
        <f t="shared" si="9"/>
        <v>77557</v>
      </c>
      <c r="I141" s="66">
        <v>64197</v>
      </c>
      <c r="J141" s="66">
        <v>13360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240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68539</v>
      </c>
      <c r="D272" s="206">
        <f>SUM(D269,D252,D211,D182,D174,D160,D75,D53,)</f>
        <v>42135</v>
      </c>
      <c r="E272" s="206">
        <f t="shared" ref="E272:L272" si="56">SUM(E269,E252,E211,E182,E174,E160,E75,E53)</f>
        <v>26404</v>
      </c>
      <c r="F272" s="206">
        <f t="shared" si="56"/>
        <v>0</v>
      </c>
      <c r="G272" s="207">
        <f t="shared" si="56"/>
        <v>0</v>
      </c>
      <c r="H272" s="208">
        <f t="shared" si="56"/>
        <v>77557</v>
      </c>
      <c r="I272" s="206">
        <f t="shared" si="56"/>
        <v>64197</v>
      </c>
      <c r="J272" s="206">
        <f t="shared" si="56"/>
        <v>13360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jPHcT8/9d4DK+uCDYd9AfawQEl7+OHWoXV0t9nq3PvqCY1iAYF07zqwnVishdI2V1zaxjN4PA+xqSsWgKaRbqQ==" saltValue="CdszK9EdlD7F/DVJLfFQlw==" spinCount="100000" sheet="1" objects="1" scenarios="1"/>
  <autoFilter ref="A18:L284">
    <filterColumn colId="7">
      <filters>
        <filter val="77 557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2" sqref="O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476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383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384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477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3.25" customHeight="1" x14ac:dyDescent="0.25">
      <c r="A7" s="4" t="s">
        <v>10</v>
      </c>
      <c r="B7" s="5"/>
      <c r="C7" s="330" t="s">
        <v>410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478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3669</v>
      </c>
      <c r="D20" s="26">
        <f>SUM(D21,D24,D25,D41,D43)</f>
        <v>3669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3669</v>
      </c>
      <c r="I20" s="26">
        <f>SUM(I21,I24,I25,I41,I43)</f>
        <v>3669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3669</v>
      </c>
      <c r="D24" s="46">
        <v>3669</v>
      </c>
      <c r="E24" s="46"/>
      <c r="F24" s="47" t="s">
        <v>37</v>
      </c>
      <c r="G24" s="48" t="s">
        <v>37</v>
      </c>
      <c r="H24" s="45">
        <f t="shared" si="1"/>
        <v>3669</v>
      </c>
      <c r="I24" s="46">
        <v>3669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3669</v>
      </c>
      <c r="D50" s="112">
        <f>SUM(D51,D269)</f>
        <v>3669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3669</v>
      </c>
      <c r="I50" s="112">
        <f>SUM(I51,I269)</f>
        <v>3669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3669</v>
      </c>
      <c r="D51" s="117">
        <f>SUM(D52,D181)</f>
        <v>3669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3669</v>
      </c>
      <c r="I51" s="117">
        <f>SUM(I52,I181)</f>
        <v>3669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3669</v>
      </c>
      <c r="D52" s="121">
        <f>SUM(D53,D75,D160,D174)</f>
        <v>3669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3669</v>
      </c>
      <c r="I52" s="121">
        <f>SUM(I53,I75,I160,I174)</f>
        <v>3669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3669</v>
      </c>
      <c r="D53" s="125">
        <f>SUM(D54,D67)</f>
        <v>3669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3669</v>
      </c>
      <c r="I53" s="125">
        <f>SUM(I54,I67)</f>
        <v>3669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2907</v>
      </c>
      <c r="D54" s="56">
        <f>SUM(D55,D58,D66)</f>
        <v>2907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2907</v>
      </c>
      <c r="I54" s="56">
        <f>SUM(I55,I58,I66)</f>
        <v>2907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2907</v>
      </c>
      <c r="D55" s="131">
        <f>SUM(D56:D57)</f>
        <v>2907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2907</v>
      </c>
      <c r="I55" s="131">
        <f>SUM(I56:I57)</f>
        <v>2907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2907</v>
      </c>
      <c r="D57" s="66">
        <v>2907</v>
      </c>
      <c r="E57" s="66"/>
      <c r="F57" s="66"/>
      <c r="G57" s="134"/>
      <c r="H57" s="64">
        <f t="shared" si="6"/>
        <v>2907</v>
      </c>
      <c r="I57" s="66">
        <v>2907</v>
      </c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762</v>
      </c>
      <c r="D67" s="56">
        <f>SUM(D68:D69)</f>
        <v>762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762</v>
      </c>
      <c r="I67" s="56">
        <f>SUM(I68:I69)</f>
        <v>762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701</v>
      </c>
      <c r="D68" s="61">
        <v>701</v>
      </c>
      <c r="E68" s="61"/>
      <c r="F68" s="61"/>
      <c r="G68" s="133"/>
      <c r="H68" s="59">
        <f t="shared" si="6"/>
        <v>701</v>
      </c>
      <c r="I68" s="61">
        <v>701</v>
      </c>
      <c r="J68" s="61"/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61</v>
      </c>
      <c r="D69" s="136">
        <f>SUM(D70:D74)</f>
        <v>61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61</v>
      </c>
      <c r="I69" s="136">
        <f>SUM(I70:I74)</f>
        <v>61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61</v>
      </c>
      <c r="D73" s="66">
        <v>61</v>
      </c>
      <c r="E73" s="66"/>
      <c r="F73" s="66"/>
      <c r="G73" s="134"/>
      <c r="H73" s="64">
        <f t="shared" si="6"/>
        <v>61</v>
      </c>
      <c r="I73" s="66">
        <v>61</v>
      </c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3669</v>
      </c>
      <c r="D272" s="206">
        <f>SUM(D269,D252,D211,D182,D174,D160,D75,D53,)</f>
        <v>3669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3669</v>
      </c>
      <c r="I272" s="206">
        <f t="shared" si="56"/>
        <v>3669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2.75" hidden="1" customHeight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G23r8ho9bkt1tPYpAyhevDEmW6rr9fuAEDq/E7xRaPnzAklGRi2VPHn4ofb7KfjHp8IoZqouV3KdtEj2Rkw7Hw==" saltValue="APgR9mVgKCAsYFYtz/NIFA==" spinCount="100000" sheet="1" objects="1" scenarios="1"/>
  <autoFilter ref="A18:L284">
    <filterColumn colId="7">
      <filters>
        <filter val="2 907"/>
        <filter val="3 669"/>
        <filter val="61"/>
        <filter val="701"/>
        <filter val="76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O204" sqref="O20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389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390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391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392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53" t="s">
        <v>393</v>
      </c>
      <c r="D8" s="353"/>
      <c r="E8" s="353"/>
      <c r="F8" s="353"/>
      <c r="G8" s="353"/>
      <c r="H8" s="353"/>
      <c r="I8" s="353"/>
      <c r="J8" s="353"/>
      <c r="K8" s="353"/>
      <c r="L8" s="354"/>
    </row>
    <row r="9" spans="1:12" ht="12.75" customHeight="1" x14ac:dyDescent="0.25">
      <c r="A9" s="4"/>
      <c r="B9" s="5" t="s">
        <v>13</v>
      </c>
      <c r="C9" s="315" t="s">
        <v>394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395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396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397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944634</v>
      </c>
      <c r="D20" s="26">
        <f>SUM(D21,D24,D25,D41,D43)</f>
        <v>90934</v>
      </c>
      <c r="E20" s="26">
        <f>SUM(E21,E24,E43)</f>
        <v>849027</v>
      </c>
      <c r="F20" s="26">
        <f>SUM(F21,F26,F43)</f>
        <v>4673</v>
      </c>
      <c r="G20" s="27">
        <f>SUM(G21,G45)</f>
        <v>0</v>
      </c>
      <c r="H20" s="25">
        <f>SUM(I20:L20)</f>
        <v>909244</v>
      </c>
      <c r="I20" s="26">
        <f>SUM(I21,I24,I25,I41,I43)</f>
        <v>38778</v>
      </c>
      <c r="J20" s="26">
        <f>SUM(J21,J24,J43)</f>
        <v>865793</v>
      </c>
      <c r="K20" s="26">
        <f>SUM(K21,K26,K43)</f>
        <v>4673</v>
      </c>
      <c r="L20" s="27">
        <f>SUM(L21,L45)</f>
        <v>0</v>
      </c>
    </row>
    <row r="21" spans="1:12" ht="12.75" thickTop="1" x14ac:dyDescent="0.25">
      <c r="A21" s="28"/>
      <c r="B21" s="29" t="s">
        <v>33</v>
      </c>
      <c r="C21" s="30">
        <f t="shared" si="0"/>
        <v>942461</v>
      </c>
      <c r="D21" s="31">
        <f>SUM(D22:D23)</f>
        <v>90934</v>
      </c>
      <c r="E21" s="31">
        <f>SUM(E22:E23)</f>
        <v>849027</v>
      </c>
      <c r="F21" s="31">
        <f>SUM(F22:F23)</f>
        <v>2500</v>
      </c>
      <c r="G21" s="32">
        <f>SUM(G22:G23)</f>
        <v>0</v>
      </c>
      <c r="H21" s="30">
        <f t="shared" ref="H21:H47" si="1">SUM(I21:L21)</f>
        <v>2500</v>
      </c>
      <c r="I21" s="31">
        <f>SUM(I22:I23)</f>
        <v>0</v>
      </c>
      <c r="J21" s="31">
        <f>SUM(J22:J23)</f>
        <v>0</v>
      </c>
      <c r="K21" s="31">
        <f>SUM(K22:K23)</f>
        <v>2500</v>
      </c>
      <c r="L21" s="32">
        <f>SUM(L22:L23)</f>
        <v>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942461</v>
      </c>
      <c r="D23" s="41">
        <v>90934</v>
      </c>
      <c r="E23" s="41">
        <v>849027</v>
      </c>
      <c r="F23" s="41">
        <v>2500</v>
      </c>
      <c r="G23" s="42"/>
      <c r="H23" s="40">
        <f t="shared" si="1"/>
        <v>2500</v>
      </c>
      <c r="I23" s="41"/>
      <c r="J23" s="41"/>
      <c r="K23" s="41">
        <v>2500</v>
      </c>
      <c r="L23" s="43"/>
    </row>
    <row r="24" spans="1:12" s="22" customFormat="1" ht="24.75" thickBot="1" x14ac:dyDescent="0.3">
      <c r="A24" s="44">
        <v>19300</v>
      </c>
      <c r="B24" s="44" t="s">
        <v>36</v>
      </c>
      <c r="C24" s="45">
        <f t="shared" si="0"/>
        <v>0</v>
      </c>
      <c r="D24" s="46"/>
      <c r="E24" s="46"/>
      <c r="F24" s="47" t="s">
        <v>37</v>
      </c>
      <c r="G24" s="48" t="s">
        <v>37</v>
      </c>
      <c r="H24" s="45">
        <f t="shared" si="1"/>
        <v>904571</v>
      </c>
      <c r="I24" s="46">
        <f>I51</f>
        <v>38778</v>
      </c>
      <c r="J24" s="46">
        <f>J51</f>
        <v>865793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2107</v>
      </c>
      <c r="D26" s="53" t="s">
        <v>37</v>
      </c>
      <c r="E26" s="53" t="s">
        <v>37</v>
      </c>
      <c r="F26" s="56">
        <f>SUM(F27,F31,F33,F36)</f>
        <v>2107</v>
      </c>
      <c r="G26" s="54" t="s">
        <v>37</v>
      </c>
      <c r="H26" s="51">
        <f>SUM(I26:L26)</f>
        <v>2107</v>
      </c>
      <c r="I26" s="53" t="s">
        <v>37</v>
      </c>
      <c r="J26" s="53" t="s">
        <v>37</v>
      </c>
      <c r="K26" s="56">
        <f>SUM(K27,K31,K33,K36)</f>
        <v>2107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497</v>
      </c>
      <c r="D33" s="53" t="s">
        <v>37</v>
      </c>
      <c r="E33" s="53" t="s">
        <v>37</v>
      </c>
      <c r="F33" s="56">
        <f>SUM(F34:F35)</f>
        <v>497</v>
      </c>
      <c r="G33" s="54" t="s">
        <v>37</v>
      </c>
      <c r="H33" s="51">
        <f t="shared" si="1"/>
        <v>497</v>
      </c>
      <c r="I33" s="53" t="s">
        <v>37</v>
      </c>
      <c r="J33" s="53" t="s">
        <v>37</v>
      </c>
      <c r="K33" s="56">
        <f>SUM(K34:K35)</f>
        <v>497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497</v>
      </c>
      <c r="D34" s="60" t="s">
        <v>37</v>
      </c>
      <c r="E34" s="60" t="s">
        <v>37</v>
      </c>
      <c r="F34" s="61">
        <v>497</v>
      </c>
      <c r="G34" s="62" t="s">
        <v>37</v>
      </c>
      <c r="H34" s="59">
        <f t="shared" si="1"/>
        <v>497</v>
      </c>
      <c r="I34" s="60" t="s">
        <v>37</v>
      </c>
      <c r="J34" s="60" t="s">
        <v>37</v>
      </c>
      <c r="K34" s="61">
        <v>497</v>
      </c>
      <c r="L34" s="62" t="s">
        <v>37</v>
      </c>
    </row>
    <row r="35" spans="1:12" ht="24" hidden="1" x14ac:dyDescent="0.25">
      <c r="A35" s="159">
        <v>21383</v>
      </c>
      <c r="B35" s="185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156">
        <f t="shared" si="1"/>
        <v>0</v>
      </c>
      <c r="I35" s="362" t="s">
        <v>37</v>
      </c>
      <c r="J35" s="362" t="s">
        <v>37</v>
      </c>
      <c r="K35" s="160"/>
      <c r="L35" s="363" t="s">
        <v>37</v>
      </c>
    </row>
    <row r="36" spans="1:12" s="22" customFormat="1" ht="25.5" customHeight="1" x14ac:dyDescent="0.25">
      <c r="A36" s="364">
        <v>21390</v>
      </c>
      <c r="B36" s="163" t="s">
        <v>49</v>
      </c>
      <c r="C36" s="51">
        <f t="shared" si="0"/>
        <v>1610</v>
      </c>
      <c r="D36" s="53" t="s">
        <v>37</v>
      </c>
      <c r="E36" s="53" t="s">
        <v>37</v>
      </c>
      <c r="F36" s="56">
        <f>SUM(F37:F40)</f>
        <v>1610</v>
      </c>
      <c r="G36" s="54" t="s">
        <v>37</v>
      </c>
      <c r="H36" s="164">
        <f t="shared" si="1"/>
        <v>1610</v>
      </c>
      <c r="I36" s="365" t="s">
        <v>37</v>
      </c>
      <c r="J36" s="365" t="s">
        <v>37</v>
      </c>
      <c r="K36" s="165">
        <f>SUM(K37:K40)</f>
        <v>1610</v>
      </c>
      <c r="L36" s="366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1610</v>
      </c>
      <c r="D40" s="77" t="s">
        <v>37</v>
      </c>
      <c r="E40" s="77" t="s">
        <v>37</v>
      </c>
      <c r="F40" s="78">
        <v>1610</v>
      </c>
      <c r="G40" s="79" t="s">
        <v>37</v>
      </c>
      <c r="H40" s="76">
        <f t="shared" si="1"/>
        <v>1610</v>
      </c>
      <c r="I40" s="77" t="s">
        <v>37</v>
      </c>
      <c r="J40" s="77" t="s">
        <v>37</v>
      </c>
      <c r="K40" s="78">
        <v>1610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66</v>
      </c>
      <c r="D43" s="87">
        <f>D44</f>
        <v>0</v>
      </c>
      <c r="E43" s="87">
        <f t="shared" ref="E43:F43" si="3">E44</f>
        <v>0</v>
      </c>
      <c r="F43" s="56">
        <f t="shared" si="3"/>
        <v>66</v>
      </c>
      <c r="G43" s="54" t="s">
        <v>37</v>
      </c>
      <c r="H43" s="88">
        <f t="shared" si="2"/>
        <v>66</v>
      </c>
      <c r="I43" s="87">
        <f>I44</f>
        <v>0</v>
      </c>
      <c r="J43" s="87">
        <f t="shared" ref="J43:K43" si="4">J44</f>
        <v>0</v>
      </c>
      <c r="K43" s="87">
        <f t="shared" si="4"/>
        <v>66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66</v>
      </c>
      <c r="D44" s="89"/>
      <c r="E44" s="90"/>
      <c r="F44" s="72">
        <v>66</v>
      </c>
      <c r="G44" s="91" t="s">
        <v>37</v>
      </c>
      <c r="H44" s="92">
        <f t="shared" si="2"/>
        <v>66</v>
      </c>
      <c r="I44" s="36"/>
      <c r="J44" s="93"/>
      <c r="K44" s="93">
        <v>66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944634</v>
      </c>
      <c r="D50" s="112">
        <f>SUM(D51,D269)</f>
        <v>90934</v>
      </c>
      <c r="E50" s="112">
        <f>SUM(E51,E269)</f>
        <v>849027</v>
      </c>
      <c r="F50" s="112">
        <f>SUM(F51,F269)</f>
        <v>4673</v>
      </c>
      <c r="G50" s="113">
        <f>SUM(G51,G269)</f>
        <v>0</v>
      </c>
      <c r="H50" s="111">
        <f t="shared" ref="H50:H107" si="6">SUM(I50:L50)</f>
        <v>909244</v>
      </c>
      <c r="I50" s="112">
        <f>SUM(I51,I269)</f>
        <v>38778</v>
      </c>
      <c r="J50" s="112">
        <f>SUM(J51,J269)</f>
        <v>865793</v>
      </c>
      <c r="K50" s="112">
        <f>SUM(K51,K269)</f>
        <v>4673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944634</v>
      </c>
      <c r="D51" s="117">
        <f>SUM(D52,D181)</f>
        <v>90934</v>
      </c>
      <c r="E51" s="117">
        <f>SUM(E52,E181)</f>
        <v>849027</v>
      </c>
      <c r="F51" s="117">
        <f>SUM(F52,F181)</f>
        <v>4673</v>
      </c>
      <c r="G51" s="118">
        <f>SUM(G52,G181)</f>
        <v>0</v>
      </c>
      <c r="H51" s="116">
        <f t="shared" si="6"/>
        <v>909244</v>
      </c>
      <c r="I51" s="117">
        <f>SUM(I52,I181)</f>
        <v>38778</v>
      </c>
      <c r="J51" s="117">
        <f>SUM(J52,J181)</f>
        <v>865793</v>
      </c>
      <c r="K51" s="117">
        <f>SUM(K52,K181)</f>
        <v>4673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934967</v>
      </c>
      <c r="D52" s="121">
        <f>SUM(D53,D75,D160,D174)</f>
        <v>82834</v>
      </c>
      <c r="E52" s="121">
        <f>SUM(E53,E75,E160,E174)</f>
        <v>847460</v>
      </c>
      <c r="F52" s="121">
        <f>SUM(F53,F75,F160,F174)</f>
        <v>4673</v>
      </c>
      <c r="G52" s="122">
        <f>SUM(G53,G75,G160,G174)</f>
        <v>0</v>
      </c>
      <c r="H52" s="120">
        <f t="shared" si="6"/>
        <v>904792</v>
      </c>
      <c r="I52" s="121">
        <f>SUM(I53,I75,I160,I174)</f>
        <v>38778</v>
      </c>
      <c r="J52" s="121">
        <f>SUM(J53,J75,J160,J174)</f>
        <v>861341</v>
      </c>
      <c r="K52" s="121">
        <f>SUM(K53,K75,K160,K174)</f>
        <v>4673</v>
      </c>
      <c r="L52" s="122">
        <f>SUM(L53,L75,L160,L174)</f>
        <v>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793583</v>
      </c>
      <c r="D53" s="125">
        <f>SUM(D54,D67)</f>
        <v>76691</v>
      </c>
      <c r="E53" s="125">
        <f>SUM(E54,E67)</f>
        <v>716892</v>
      </c>
      <c r="F53" s="125">
        <f>SUM(F54,F67)</f>
        <v>0</v>
      </c>
      <c r="G53" s="126">
        <f>SUM(G54,G67)</f>
        <v>0</v>
      </c>
      <c r="H53" s="124">
        <f t="shared" si="6"/>
        <v>770744</v>
      </c>
      <c r="I53" s="125">
        <f>SUM(I54,I67)</f>
        <v>38778</v>
      </c>
      <c r="J53" s="125">
        <f>SUM(J54,J67)</f>
        <v>731966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603365</v>
      </c>
      <c r="D54" s="56">
        <f>SUM(D55,D58,D66)</f>
        <v>34833</v>
      </c>
      <c r="E54" s="56">
        <f>SUM(E55,E58,E66)</f>
        <v>568532</v>
      </c>
      <c r="F54" s="56">
        <f>SUM(F55,F58,F66)</f>
        <v>0</v>
      </c>
      <c r="G54" s="128">
        <f>SUM(G55,G58,G66)</f>
        <v>0</v>
      </c>
      <c r="H54" s="51">
        <f t="shared" si="6"/>
        <v>583734</v>
      </c>
      <c r="I54" s="56">
        <f>SUM(I55,I58,I66)</f>
        <v>4012</v>
      </c>
      <c r="J54" s="56">
        <f>SUM(J55,J58,J66)</f>
        <v>579722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503740</v>
      </c>
      <c r="D55" s="131">
        <f>SUM(D56:D57)</f>
        <v>0</v>
      </c>
      <c r="E55" s="131">
        <f>SUM(E56:E57)</f>
        <v>503740</v>
      </c>
      <c r="F55" s="131">
        <f>SUM(F56:F57)</f>
        <v>0</v>
      </c>
      <c r="G55" s="132">
        <f>SUM(G56:G57)</f>
        <v>0</v>
      </c>
      <c r="H55" s="103">
        <f t="shared" si="6"/>
        <v>518828</v>
      </c>
      <c r="I55" s="131">
        <f>SUM(I56:I57)</f>
        <v>0</v>
      </c>
      <c r="J55" s="131">
        <f>SUM(J56:J57)</f>
        <v>518828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503740</v>
      </c>
      <c r="D57" s="66"/>
      <c r="E57" s="66">
        <v>503740</v>
      </c>
      <c r="F57" s="66"/>
      <c r="G57" s="134"/>
      <c r="H57" s="64">
        <f t="shared" si="6"/>
        <v>518828</v>
      </c>
      <c r="I57" s="66"/>
      <c r="J57" s="66">
        <f>356240+5400+157188</f>
        <v>518828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99275</v>
      </c>
      <c r="D58" s="136">
        <f>SUM(D59:D65)</f>
        <v>34833</v>
      </c>
      <c r="E58" s="136">
        <f>SUM(E59:E65)</f>
        <v>64442</v>
      </c>
      <c r="F58" s="136">
        <f>SUM(F59:F65)</f>
        <v>0</v>
      </c>
      <c r="G58" s="137">
        <f>SUM(G59:G65)</f>
        <v>0</v>
      </c>
      <c r="H58" s="64">
        <f t="shared" si="6"/>
        <v>64556</v>
      </c>
      <c r="I58" s="136">
        <f>SUM(I59:I65)</f>
        <v>4012</v>
      </c>
      <c r="J58" s="136">
        <f>SUM(J59:J65)</f>
        <v>60544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4290</v>
      </c>
      <c r="D59" s="66"/>
      <c r="E59" s="66">
        <v>4290</v>
      </c>
      <c r="F59" s="66"/>
      <c r="G59" s="134"/>
      <c r="H59" s="64">
        <f t="shared" si="6"/>
        <v>1290</v>
      </c>
      <c r="I59" s="66"/>
      <c r="J59" s="66">
        <v>1290</v>
      </c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1444</v>
      </c>
      <c r="D60" s="66"/>
      <c r="E60" s="66">
        <v>1444</v>
      </c>
      <c r="F60" s="66"/>
      <c r="G60" s="134"/>
      <c r="H60" s="64">
        <f t="shared" si="6"/>
        <v>1444</v>
      </c>
      <c r="I60" s="66"/>
      <c r="J60" s="66">
        <v>1444</v>
      </c>
      <c r="K60" s="66"/>
      <c r="L60" s="134"/>
    </row>
    <row r="61" spans="1:12" ht="24" x14ac:dyDescent="0.25">
      <c r="A61" s="39">
        <v>1145</v>
      </c>
      <c r="B61" s="63" t="s">
        <v>73</v>
      </c>
      <c r="C61" s="64">
        <f t="shared" si="5"/>
        <v>52406</v>
      </c>
      <c r="D61" s="66"/>
      <c r="E61" s="66">
        <v>52406</v>
      </c>
      <c r="F61" s="66"/>
      <c r="G61" s="134"/>
      <c r="H61" s="64">
        <f t="shared" si="6"/>
        <v>52818</v>
      </c>
      <c r="I61" s="66"/>
      <c r="J61" s="66">
        <f>43480+9338</f>
        <v>52818</v>
      </c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2502</v>
      </c>
      <c r="D63" s="66"/>
      <c r="E63" s="66">
        <v>2502</v>
      </c>
      <c r="F63" s="66"/>
      <c r="G63" s="134"/>
      <c r="H63" s="64">
        <f t="shared" si="6"/>
        <v>2502</v>
      </c>
      <c r="I63" s="66"/>
      <c r="J63" s="66">
        <v>2502</v>
      </c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34833</v>
      </c>
      <c r="D64" s="66">
        <v>34833</v>
      </c>
      <c r="E64" s="66"/>
      <c r="F64" s="66"/>
      <c r="G64" s="134"/>
      <c r="H64" s="64">
        <f t="shared" si="6"/>
        <v>4012</v>
      </c>
      <c r="I64" s="66">
        <f>19481-15469</f>
        <v>4012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3800</v>
      </c>
      <c r="D65" s="66"/>
      <c r="E65" s="66">
        <v>3800</v>
      </c>
      <c r="F65" s="66"/>
      <c r="G65" s="134"/>
      <c r="H65" s="64">
        <f t="shared" si="6"/>
        <v>2490</v>
      </c>
      <c r="I65" s="66"/>
      <c r="J65" s="66">
        <v>2490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350</v>
      </c>
      <c r="D66" s="138"/>
      <c r="E66" s="138">
        <v>350</v>
      </c>
      <c r="F66" s="138"/>
      <c r="G66" s="139"/>
      <c r="H66" s="103">
        <f t="shared" si="6"/>
        <v>350</v>
      </c>
      <c r="I66" s="138"/>
      <c r="J66" s="138">
        <v>350</v>
      </c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190218</v>
      </c>
      <c r="D67" s="56">
        <f>SUM(D68:D69)</f>
        <v>41858</v>
      </c>
      <c r="E67" s="56">
        <f>SUM(E68:E69)</f>
        <v>148360</v>
      </c>
      <c r="F67" s="56">
        <f>SUM(F68:F69)</f>
        <v>0</v>
      </c>
      <c r="G67" s="140">
        <f>SUM(G68:G69)</f>
        <v>0</v>
      </c>
      <c r="H67" s="51">
        <f t="shared" si="6"/>
        <v>187010</v>
      </c>
      <c r="I67" s="56">
        <f>SUM(I68:I69)</f>
        <v>34766</v>
      </c>
      <c r="J67" s="56">
        <f>SUM(J68:J69)</f>
        <v>152244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151505</v>
      </c>
      <c r="D68" s="61">
        <v>13341</v>
      </c>
      <c r="E68" s="61">
        <v>138164</v>
      </c>
      <c r="F68" s="61"/>
      <c r="G68" s="133"/>
      <c r="H68" s="59">
        <f t="shared" si="6"/>
        <v>147965</v>
      </c>
      <c r="I68" s="61">
        <f>9643-3726</f>
        <v>5917</v>
      </c>
      <c r="J68" s="61">
        <f>97363+1296+43389</f>
        <v>142048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38713</v>
      </c>
      <c r="D69" s="136">
        <f>SUM(D70:D74)</f>
        <v>28517</v>
      </c>
      <c r="E69" s="136">
        <f>SUM(E70:E74)</f>
        <v>10196</v>
      </c>
      <c r="F69" s="136">
        <f>SUM(F70:F74)</f>
        <v>0</v>
      </c>
      <c r="G69" s="137">
        <f>SUM(G70:G74)</f>
        <v>0</v>
      </c>
      <c r="H69" s="64">
        <f t="shared" si="6"/>
        <v>39045</v>
      </c>
      <c r="I69" s="136">
        <f>SUM(I70:I74)</f>
        <v>28849</v>
      </c>
      <c r="J69" s="136">
        <f>SUM(J70:J74)</f>
        <v>10196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25547</v>
      </c>
      <c r="D70" s="66">
        <v>20547</v>
      </c>
      <c r="E70" s="66">
        <v>5000</v>
      </c>
      <c r="F70" s="66"/>
      <c r="G70" s="134"/>
      <c r="H70" s="64">
        <f t="shared" si="6"/>
        <v>25548</v>
      </c>
      <c r="I70" s="66">
        <v>20548</v>
      </c>
      <c r="J70" s="66">
        <f>2000+3000</f>
        <v>5000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12166</v>
      </c>
      <c r="D73" s="66">
        <v>7470</v>
      </c>
      <c r="E73" s="66">
        <v>4696</v>
      </c>
      <c r="F73" s="66"/>
      <c r="G73" s="134"/>
      <c r="H73" s="64">
        <f t="shared" si="6"/>
        <v>12497</v>
      </c>
      <c r="I73" s="66">
        <v>7801</v>
      </c>
      <c r="J73" s="66">
        <v>4696</v>
      </c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1000</v>
      </c>
      <c r="D74" s="66">
        <v>500</v>
      </c>
      <c r="E74" s="66">
        <v>500</v>
      </c>
      <c r="F74" s="66"/>
      <c r="G74" s="134"/>
      <c r="H74" s="64">
        <f t="shared" si="6"/>
        <v>1000</v>
      </c>
      <c r="I74" s="66">
        <v>500</v>
      </c>
      <c r="J74" s="66">
        <v>500</v>
      </c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141384</v>
      </c>
      <c r="D75" s="125">
        <f>SUM(D76,D83,D120,D151,D152)</f>
        <v>6143</v>
      </c>
      <c r="E75" s="125">
        <f t="shared" ref="E75:G75" si="7">SUM(E76,E83,E120,E151,E152)</f>
        <v>130568</v>
      </c>
      <c r="F75" s="125">
        <f t="shared" si="7"/>
        <v>4673</v>
      </c>
      <c r="G75" s="126">
        <f t="shared" si="7"/>
        <v>0</v>
      </c>
      <c r="H75" s="124">
        <f t="shared" si="6"/>
        <v>134048</v>
      </c>
      <c r="I75" s="125">
        <f t="shared" ref="I75:L75" si="8">SUM(I76,I83,I120,I151,I152)</f>
        <v>0</v>
      </c>
      <c r="J75" s="125">
        <f t="shared" si="8"/>
        <v>129375</v>
      </c>
      <c r="K75" s="125">
        <f t="shared" si="8"/>
        <v>4673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46267</v>
      </c>
      <c r="D83" s="56">
        <f>SUM(D84,D85,D91,D99,D107,D108,D114,D119)</f>
        <v>4843</v>
      </c>
      <c r="E83" s="56">
        <f>SUM(E84,E85,E91,E99,E107,E108,E114,E119)</f>
        <v>39932</v>
      </c>
      <c r="F83" s="56">
        <f>SUM(F84,F85,F91,F99,F107,F108,F114,F119)</f>
        <v>1492</v>
      </c>
      <c r="G83" s="140">
        <f>SUM(G84,G85,G91,G99,G107,G108,G114,G119)</f>
        <v>0</v>
      </c>
      <c r="H83" s="51">
        <f t="shared" si="6"/>
        <v>42405</v>
      </c>
      <c r="I83" s="56">
        <f>SUM(I84,I85,I91,I99,I107,I108,I114,I119)</f>
        <v>0</v>
      </c>
      <c r="J83" s="56">
        <f>SUM(J84,J85,J91,J99,J107,J108,J114,J119)</f>
        <v>40913</v>
      </c>
      <c r="K83" s="56">
        <f>SUM(K84,K85,K91,K99,K107,K108,K114,K119)</f>
        <v>1492</v>
      </c>
      <c r="L83" s="144">
        <f>SUM(L84,L85,L91,L99,L107,L108,L114,L119)</f>
        <v>0</v>
      </c>
    </row>
    <row r="84" spans="1:12" x14ac:dyDescent="0.25">
      <c r="A84" s="130">
        <v>2210</v>
      </c>
      <c r="B84" s="99" t="s">
        <v>94</v>
      </c>
      <c r="C84" s="103">
        <f>SUM(D84:G84)</f>
        <v>1912</v>
      </c>
      <c r="D84" s="138"/>
      <c r="E84" s="138">
        <v>1759</v>
      </c>
      <c r="F84" s="138">
        <v>153</v>
      </c>
      <c r="G84" s="138"/>
      <c r="H84" s="103">
        <f>SUM(I84:L84)</f>
        <v>1878</v>
      </c>
      <c r="I84" s="138"/>
      <c r="J84" s="138">
        <v>1725</v>
      </c>
      <c r="K84" s="138">
        <v>153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16410</v>
      </c>
      <c r="D85" s="136">
        <f>SUM(D86:D90)</f>
        <v>0</v>
      </c>
      <c r="E85" s="136">
        <f>SUM(E86:E90)</f>
        <v>15850</v>
      </c>
      <c r="F85" s="136">
        <f>SUM(F86:F90)</f>
        <v>560</v>
      </c>
      <c r="G85" s="137">
        <f>SUM(G86:G90)</f>
        <v>0</v>
      </c>
      <c r="H85" s="64">
        <f t="shared" si="6"/>
        <v>16553</v>
      </c>
      <c r="I85" s="136">
        <f>SUM(I86:I90)</f>
        <v>0</v>
      </c>
      <c r="J85" s="136">
        <f>SUM(J86:J90)</f>
        <v>15983</v>
      </c>
      <c r="K85" s="136">
        <f>SUM(K86:K90)</f>
        <v>570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3547</v>
      </c>
      <c r="D87" s="66"/>
      <c r="E87" s="66">
        <v>3347</v>
      </c>
      <c r="F87" s="66">
        <v>200</v>
      </c>
      <c r="G87" s="134"/>
      <c r="H87" s="64">
        <f t="shared" si="6"/>
        <v>3442</v>
      </c>
      <c r="I87" s="66"/>
      <c r="J87" s="66">
        <v>3232</v>
      </c>
      <c r="K87" s="66">
        <f>200+10</f>
        <v>210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11921</v>
      </c>
      <c r="D88" s="66"/>
      <c r="E88" s="66">
        <v>11721</v>
      </c>
      <c r="F88" s="66">
        <v>200</v>
      </c>
      <c r="G88" s="134"/>
      <c r="H88" s="64">
        <f t="shared" si="6"/>
        <v>11921</v>
      </c>
      <c r="I88" s="66"/>
      <c r="J88" s="66">
        <v>11721</v>
      </c>
      <c r="K88" s="66">
        <v>200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942</v>
      </c>
      <c r="D89" s="66"/>
      <c r="E89" s="66">
        <v>782</v>
      </c>
      <c r="F89" s="66">
        <v>160</v>
      </c>
      <c r="G89" s="134"/>
      <c r="H89" s="64">
        <f t="shared" si="6"/>
        <v>1190</v>
      </c>
      <c r="I89" s="66"/>
      <c r="J89" s="66">
        <v>1030</v>
      </c>
      <c r="K89" s="66">
        <v>160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2868</v>
      </c>
      <c r="D91" s="136">
        <f>SUM(D92:D98)</f>
        <v>0</v>
      </c>
      <c r="E91" s="136">
        <f>SUM(E92:E98)</f>
        <v>2858</v>
      </c>
      <c r="F91" s="136">
        <f>SUM(F92:F98)</f>
        <v>10</v>
      </c>
      <c r="G91" s="137">
        <f>SUM(G92:G98)</f>
        <v>0</v>
      </c>
      <c r="H91" s="64">
        <f t="shared" si="6"/>
        <v>1529</v>
      </c>
      <c r="I91" s="136">
        <f>SUM(I92:I98)</f>
        <v>0</v>
      </c>
      <c r="J91" s="136">
        <f>SUM(J92:J98)</f>
        <v>1529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800</v>
      </c>
      <c r="D92" s="66"/>
      <c r="E92" s="66">
        <v>800</v>
      </c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x14ac:dyDescent="0.25">
      <c r="A95" s="39">
        <v>2234</v>
      </c>
      <c r="B95" s="63" t="s">
        <v>105</v>
      </c>
      <c r="C95" s="64">
        <f t="shared" si="5"/>
        <v>38</v>
      </c>
      <c r="D95" s="66"/>
      <c r="E95" s="66">
        <v>38</v>
      </c>
      <c r="F95" s="66"/>
      <c r="G95" s="134"/>
      <c r="H95" s="64">
        <f t="shared" si="6"/>
        <v>38</v>
      </c>
      <c r="I95" s="66"/>
      <c r="J95" s="66">
        <v>38</v>
      </c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750</v>
      </c>
      <c r="D96" s="66"/>
      <c r="E96" s="66">
        <v>750</v>
      </c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39</v>
      </c>
      <c r="D97" s="66"/>
      <c r="E97" s="66">
        <v>29</v>
      </c>
      <c r="F97" s="66">
        <v>10</v>
      </c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1241</v>
      </c>
      <c r="D98" s="66"/>
      <c r="E98" s="66">
        <f>1141+100</f>
        <v>1241</v>
      </c>
      <c r="F98" s="66"/>
      <c r="G98" s="134"/>
      <c r="H98" s="64">
        <f t="shared" si="6"/>
        <v>1491</v>
      </c>
      <c r="I98" s="66"/>
      <c r="J98" s="66">
        <v>1491</v>
      </c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21048</v>
      </c>
      <c r="D99" s="136">
        <f>SUM(D100:D106)</f>
        <v>4843</v>
      </c>
      <c r="E99" s="136">
        <f>SUM(E100:E106)</f>
        <v>15436</v>
      </c>
      <c r="F99" s="136">
        <f>SUM(F100:F106)</f>
        <v>769</v>
      </c>
      <c r="G99" s="137">
        <f>SUM(G100:G106)</f>
        <v>0</v>
      </c>
      <c r="H99" s="64">
        <f t="shared" si="6"/>
        <v>14723</v>
      </c>
      <c r="I99" s="136">
        <f>SUM(I100:I106)</f>
        <v>0</v>
      </c>
      <c r="J99" s="136">
        <f>SUM(J100:J106)</f>
        <v>13954</v>
      </c>
      <c r="K99" s="136">
        <f>SUM(K100:K106)</f>
        <v>769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 t="s">
        <v>393</v>
      </c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x14ac:dyDescent="0.25">
      <c r="A101" s="39">
        <v>2242</v>
      </c>
      <c r="B101" s="63" t="s">
        <v>111</v>
      </c>
      <c r="C101" s="64">
        <f t="shared" si="5"/>
        <v>5609</v>
      </c>
      <c r="D101" s="66"/>
      <c r="E101" s="66">
        <v>4840</v>
      </c>
      <c r="F101" s="66">
        <v>769</v>
      </c>
      <c r="G101" s="134"/>
      <c r="H101" s="64">
        <f t="shared" si="6"/>
        <v>4589</v>
      </c>
      <c r="I101" s="66"/>
      <c r="J101" s="66">
        <v>3820</v>
      </c>
      <c r="K101" s="66">
        <v>769</v>
      </c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1104</v>
      </c>
      <c r="D102" s="66"/>
      <c r="E102" s="66">
        <v>1104</v>
      </c>
      <c r="F102" s="66"/>
      <c r="G102" s="134"/>
      <c r="H102" s="64">
        <f t="shared" si="6"/>
        <v>1104</v>
      </c>
      <c r="I102" s="66"/>
      <c r="J102" s="66">
        <v>1104</v>
      </c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13905</v>
      </c>
      <c r="D103" s="66">
        <v>4843</v>
      </c>
      <c r="E103" s="66">
        <v>9062</v>
      </c>
      <c r="F103" s="66"/>
      <c r="G103" s="134"/>
      <c r="H103" s="64">
        <f t="shared" si="6"/>
        <v>8920</v>
      </c>
      <c r="I103" s="66"/>
      <c r="J103" s="66">
        <v>8920</v>
      </c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430</v>
      </c>
      <c r="D106" s="66"/>
      <c r="E106" s="66">
        <v>430</v>
      </c>
      <c r="F106" s="66"/>
      <c r="G106" s="134"/>
      <c r="H106" s="64">
        <f t="shared" si="6"/>
        <v>110</v>
      </c>
      <c r="I106" s="66"/>
      <c r="J106" s="66">
        <v>110</v>
      </c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1927</v>
      </c>
      <c r="D107" s="136"/>
      <c r="E107" s="136">
        <v>1927</v>
      </c>
      <c r="F107" s="136"/>
      <c r="G107" s="145"/>
      <c r="H107" s="64">
        <f t="shared" si="6"/>
        <v>1201</v>
      </c>
      <c r="I107" s="136"/>
      <c r="J107" s="136">
        <v>1201</v>
      </c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100</v>
      </c>
      <c r="D108" s="136">
        <f>SUM(D109:D113)</f>
        <v>0</v>
      </c>
      <c r="E108" s="136">
        <f>SUM(E109:E113)</f>
        <v>100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70</v>
      </c>
      <c r="I108" s="136">
        <f>SUM(I109:I113)</f>
        <v>0</v>
      </c>
      <c r="J108" s="136">
        <f>SUM(J109:J113)</f>
        <v>70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100</v>
      </c>
      <c r="D113" s="66"/>
      <c r="E113" s="66">
        <v>100</v>
      </c>
      <c r="F113" s="66"/>
      <c r="G113" s="134"/>
      <c r="H113" s="64">
        <f t="shared" si="9"/>
        <v>70</v>
      </c>
      <c r="I113" s="66"/>
      <c r="J113" s="66">
        <v>70</v>
      </c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2002</v>
      </c>
      <c r="D114" s="136">
        <f>SUM(D115:D118)</f>
        <v>0</v>
      </c>
      <c r="E114" s="136">
        <f>SUM(E115:E118)</f>
        <v>2002</v>
      </c>
      <c r="F114" s="136">
        <f>SUM(F115:F118)</f>
        <v>0</v>
      </c>
      <c r="G114" s="137">
        <f>SUM(G115:G118)</f>
        <v>0</v>
      </c>
      <c r="H114" s="64">
        <f t="shared" si="9"/>
        <v>6451</v>
      </c>
      <c r="I114" s="136">
        <f>SUM(I115:I118)</f>
        <v>0</v>
      </c>
      <c r="J114" s="136">
        <f>SUM(J115:J118)</f>
        <v>6451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2002</v>
      </c>
      <c r="D117" s="66"/>
      <c r="E117" s="66">
        <v>2002</v>
      </c>
      <c r="F117" s="66"/>
      <c r="G117" s="134"/>
      <c r="H117" s="64">
        <f t="shared" si="9"/>
        <v>6451</v>
      </c>
      <c r="I117" s="66"/>
      <c r="J117" s="66">
        <f>1456+4995</f>
        <v>6451</v>
      </c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94683</v>
      </c>
      <c r="D120" s="149">
        <f>SUM(D121,D126,D130,D131,D134,D138,D146,D147,D150)</f>
        <v>1300</v>
      </c>
      <c r="E120" s="149">
        <f>SUM(E121,E126,E130,E131,E134,E138,E146,E147,E150)</f>
        <v>90202</v>
      </c>
      <c r="F120" s="149">
        <f>SUM(F121,F126,F130,F131,F134,F138,F146,F147,F150)</f>
        <v>3181</v>
      </c>
      <c r="G120" s="150">
        <f>SUM(G121,G126,G130,G131,G134,G138,G146,G147,G150)</f>
        <v>0</v>
      </c>
      <c r="H120" s="76">
        <f t="shared" si="9"/>
        <v>91209</v>
      </c>
      <c r="I120" s="149">
        <f>SUM(I121,I126,I130,I131,I134,I138,I146,I147,I150)</f>
        <v>0</v>
      </c>
      <c r="J120" s="149">
        <f>SUM(J121,J126,J130,J131,J134,J138,J146,J147,J150)</f>
        <v>88028</v>
      </c>
      <c r="K120" s="149">
        <f>SUM(K121,K126,K130,K131,K134,K138,K146,K147,K150)</f>
        <v>3181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6046</v>
      </c>
      <c r="D121" s="142">
        <f>SUM(D122:D125)</f>
        <v>0</v>
      </c>
      <c r="E121" s="142">
        <f t="shared" ref="E121:L121" si="11">SUM(E122:E125)</f>
        <v>6046</v>
      </c>
      <c r="F121" s="142">
        <f t="shared" si="11"/>
        <v>0</v>
      </c>
      <c r="G121" s="143">
        <f t="shared" si="11"/>
        <v>0</v>
      </c>
      <c r="H121" s="59">
        <f t="shared" si="9"/>
        <v>5726</v>
      </c>
      <c r="I121" s="142">
        <f t="shared" si="11"/>
        <v>0</v>
      </c>
      <c r="J121" s="142">
        <f t="shared" si="11"/>
        <v>5726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2120</v>
      </c>
      <c r="D122" s="66"/>
      <c r="E122" s="66">
        <v>2120</v>
      </c>
      <c r="F122" s="66" t="s">
        <v>393</v>
      </c>
      <c r="G122" s="134"/>
      <c r="H122" s="64">
        <f t="shared" si="9"/>
        <v>1800</v>
      </c>
      <c r="I122" s="66"/>
      <c r="J122" s="66">
        <v>1800</v>
      </c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3526</v>
      </c>
      <c r="D123" s="66">
        <v>0</v>
      </c>
      <c r="E123" s="66">
        <v>3526</v>
      </c>
      <c r="F123" s="66"/>
      <c r="G123" s="134"/>
      <c r="H123" s="64">
        <f t="shared" si="9"/>
        <v>3526</v>
      </c>
      <c r="I123" s="66"/>
      <c r="J123" s="66">
        <v>3526</v>
      </c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customHeight="1" x14ac:dyDescent="0.25">
      <c r="A125" s="39">
        <v>2314</v>
      </c>
      <c r="B125" s="63" t="s">
        <v>135</v>
      </c>
      <c r="C125" s="64">
        <f t="shared" si="10"/>
        <v>400</v>
      </c>
      <c r="D125" s="66"/>
      <c r="E125" s="66">
        <v>400</v>
      </c>
      <c r="F125" s="66"/>
      <c r="G125" s="134"/>
      <c r="H125" s="64">
        <f t="shared" si="9"/>
        <v>400</v>
      </c>
      <c r="I125" s="66"/>
      <c r="J125" s="66">
        <v>400</v>
      </c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21910</v>
      </c>
      <c r="D126" s="136">
        <f>SUM(D127:D129)</f>
        <v>0</v>
      </c>
      <c r="E126" s="136">
        <f>SUM(E127:E129)</f>
        <v>19864</v>
      </c>
      <c r="F126" s="136">
        <f>SUM(F127:F129)</f>
        <v>2046</v>
      </c>
      <c r="G126" s="137">
        <f>SUM(G127:G129)</f>
        <v>0</v>
      </c>
      <c r="H126" s="64">
        <f t="shared" si="9"/>
        <v>20410</v>
      </c>
      <c r="I126" s="136">
        <f>SUM(I127:I129)</f>
        <v>0</v>
      </c>
      <c r="J126" s="136">
        <f>SUM(J127:J129)</f>
        <v>18364</v>
      </c>
      <c r="K126" s="136">
        <f>SUM(K127:K129)</f>
        <v>2046</v>
      </c>
      <c r="L126" s="137">
        <f>SUM(L127:L129)</f>
        <v>0</v>
      </c>
    </row>
    <row r="127" spans="1:12" x14ac:dyDescent="0.25">
      <c r="A127" s="39">
        <v>2321</v>
      </c>
      <c r="B127" s="63" t="s">
        <v>137</v>
      </c>
      <c r="C127" s="64">
        <f t="shared" si="10"/>
        <v>16716</v>
      </c>
      <c r="D127" s="66"/>
      <c r="E127" s="66">
        <v>15137</v>
      </c>
      <c r="F127" s="66">
        <v>1579</v>
      </c>
      <c r="G127" s="134"/>
      <c r="H127" s="64">
        <f t="shared" si="9"/>
        <v>15216</v>
      </c>
      <c r="I127" s="66"/>
      <c r="J127" s="66">
        <v>13637</v>
      </c>
      <c r="K127" s="66">
        <v>1579</v>
      </c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5194</v>
      </c>
      <c r="D128" s="66"/>
      <c r="E128" s="66">
        <v>4727</v>
      </c>
      <c r="F128" s="66">
        <v>467</v>
      </c>
      <c r="G128" s="134"/>
      <c r="H128" s="64">
        <f t="shared" si="9"/>
        <v>5194</v>
      </c>
      <c r="I128" s="66"/>
      <c r="J128" s="66">
        <v>4727</v>
      </c>
      <c r="K128" s="66">
        <v>467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1565</v>
      </c>
      <c r="D131" s="136">
        <f>SUM(D132:D133)</f>
        <v>0</v>
      </c>
      <c r="E131" s="136">
        <f>SUM(E132:E133)</f>
        <v>1565</v>
      </c>
      <c r="F131" s="136">
        <f>SUM(F132:F133)</f>
        <v>0</v>
      </c>
      <c r="G131" s="137">
        <f>SUM(G132:G133)</f>
        <v>0</v>
      </c>
      <c r="H131" s="64">
        <f t="shared" si="9"/>
        <v>1420</v>
      </c>
      <c r="I131" s="136">
        <f>SUM(I132:I133)</f>
        <v>0</v>
      </c>
      <c r="J131" s="136">
        <f>SUM(J132:J133)</f>
        <v>1420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1565</v>
      </c>
      <c r="D132" s="66"/>
      <c r="E132" s="66">
        <v>1565</v>
      </c>
      <c r="F132" s="66"/>
      <c r="G132" s="134"/>
      <c r="H132" s="64">
        <f t="shared" si="9"/>
        <v>1420</v>
      </c>
      <c r="I132" s="66"/>
      <c r="J132" s="66">
        <v>1420</v>
      </c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x14ac:dyDescent="0.25">
      <c r="A134" s="130">
        <v>2350</v>
      </c>
      <c r="B134" s="99" t="s">
        <v>144</v>
      </c>
      <c r="C134" s="103">
        <f t="shared" si="10"/>
        <v>11193</v>
      </c>
      <c r="D134" s="131">
        <f>SUM(D135:D137)</f>
        <v>0</v>
      </c>
      <c r="E134" s="131">
        <f>SUM(E135:E137)</f>
        <v>11039</v>
      </c>
      <c r="F134" s="131">
        <f>SUM(F135:F137)</f>
        <v>154</v>
      </c>
      <c r="G134" s="132">
        <f>SUM(G135:G137)</f>
        <v>0</v>
      </c>
      <c r="H134" s="103">
        <f t="shared" si="9"/>
        <v>11193</v>
      </c>
      <c r="I134" s="131">
        <f>SUM(I135:I137)</f>
        <v>0</v>
      </c>
      <c r="J134" s="131">
        <f>SUM(J135:J137)</f>
        <v>11039</v>
      </c>
      <c r="K134" s="131">
        <f>SUM(K135:K137)</f>
        <v>154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6750</v>
      </c>
      <c r="D135" s="61"/>
      <c r="E135" s="61">
        <v>6750</v>
      </c>
      <c r="F135" s="61"/>
      <c r="G135" s="133"/>
      <c r="H135" s="59">
        <f t="shared" si="9"/>
        <v>6750</v>
      </c>
      <c r="I135" s="61"/>
      <c r="J135" s="61">
        <v>6750</v>
      </c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3860</v>
      </c>
      <c r="D136" s="66"/>
      <c r="E136" s="66">
        <f>3386+120+200</f>
        <v>3706</v>
      </c>
      <c r="F136" s="66">
        <v>154</v>
      </c>
      <c r="G136" s="134"/>
      <c r="H136" s="64">
        <f t="shared" si="9"/>
        <v>3860</v>
      </c>
      <c r="I136" s="66"/>
      <c r="J136" s="66">
        <f>3386+120+200</f>
        <v>3706</v>
      </c>
      <c r="K136" s="66">
        <v>154</v>
      </c>
      <c r="L136" s="134"/>
    </row>
    <row r="137" spans="1:12" ht="24" x14ac:dyDescent="0.25">
      <c r="A137" s="39">
        <v>2353</v>
      </c>
      <c r="B137" s="63" t="s">
        <v>147</v>
      </c>
      <c r="C137" s="64">
        <f t="shared" si="10"/>
        <v>583</v>
      </c>
      <c r="D137" s="66"/>
      <c r="E137" s="66">
        <f>583</f>
        <v>583</v>
      </c>
      <c r="F137" s="66"/>
      <c r="G137" s="134"/>
      <c r="H137" s="64">
        <f t="shared" si="9"/>
        <v>583</v>
      </c>
      <c r="I137" s="66"/>
      <c r="J137" s="66">
        <f>583</f>
        <v>583</v>
      </c>
      <c r="K137" s="66"/>
      <c r="L137" s="134"/>
    </row>
    <row r="138" spans="1:12" ht="36" customHeight="1" x14ac:dyDescent="0.25">
      <c r="A138" s="135">
        <v>2360</v>
      </c>
      <c r="B138" s="63" t="s">
        <v>148</v>
      </c>
      <c r="C138" s="64">
        <f t="shared" si="10"/>
        <v>49463</v>
      </c>
      <c r="D138" s="136">
        <f>SUM(D139:D145)</f>
        <v>1300</v>
      </c>
      <c r="E138" s="136">
        <f>SUM(E139:E145)</f>
        <v>47182</v>
      </c>
      <c r="F138" s="136">
        <f>SUM(F139:F145)</f>
        <v>981</v>
      </c>
      <c r="G138" s="137">
        <f>SUM(G139:G145)</f>
        <v>0</v>
      </c>
      <c r="H138" s="64">
        <f t="shared" si="9"/>
        <v>47954</v>
      </c>
      <c r="I138" s="136">
        <f>SUM(I139:I145)</f>
        <v>0</v>
      </c>
      <c r="J138" s="136">
        <f>SUM(J139:J145)</f>
        <v>46973</v>
      </c>
      <c r="K138" s="136">
        <f>SUM(K139:K145)</f>
        <v>981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4800</v>
      </c>
      <c r="D139" s="66">
        <v>1300</v>
      </c>
      <c r="E139" s="66">
        <v>3500</v>
      </c>
      <c r="F139" s="66"/>
      <c r="G139" s="134"/>
      <c r="H139" s="64">
        <f t="shared" si="9"/>
        <v>3500</v>
      </c>
      <c r="I139" s="66"/>
      <c r="J139" s="66">
        <v>3500</v>
      </c>
      <c r="K139" s="66"/>
      <c r="L139" s="134"/>
    </row>
    <row r="140" spans="1:12" ht="24" x14ac:dyDescent="0.25">
      <c r="A140" s="38">
        <v>2362</v>
      </c>
      <c r="B140" s="63" t="s">
        <v>150</v>
      </c>
      <c r="C140" s="64">
        <f t="shared" si="10"/>
        <v>792</v>
      </c>
      <c r="D140" s="66"/>
      <c r="E140" s="66">
        <v>792</v>
      </c>
      <c r="F140" s="66"/>
      <c r="G140" s="134"/>
      <c r="H140" s="64">
        <f t="shared" si="9"/>
        <v>792</v>
      </c>
      <c r="I140" s="66"/>
      <c r="J140" s="66">
        <v>792</v>
      </c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43289</v>
      </c>
      <c r="D141" s="66"/>
      <c r="E141" s="66">
        <v>42308</v>
      </c>
      <c r="F141" s="66">
        <v>981</v>
      </c>
      <c r="G141" s="134"/>
      <c r="H141" s="64">
        <f t="shared" si="9"/>
        <v>43289</v>
      </c>
      <c r="I141" s="66"/>
      <c r="J141" s="66">
        <v>42308</v>
      </c>
      <c r="K141" s="66">
        <v>981</v>
      </c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x14ac:dyDescent="0.25">
      <c r="A145" s="38">
        <v>2369</v>
      </c>
      <c r="B145" s="63" t="s">
        <v>155</v>
      </c>
      <c r="C145" s="64">
        <f t="shared" si="10"/>
        <v>582</v>
      </c>
      <c r="D145" s="66"/>
      <c r="E145" s="66">
        <v>582</v>
      </c>
      <c r="F145" s="66"/>
      <c r="G145" s="134"/>
      <c r="H145" s="64">
        <f t="shared" si="9"/>
        <v>373</v>
      </c>
      <c r="I145" s="66"/>
      <c r="J145" s="66">
        <v>373</v>
      </c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4506</v>
      </c>
      <c r="D146" s="138"/>
      <c r="E146" s="138">
        <v>4506</v>
      </c>
      <c r="F146" s="138"/>
      <c r="G146" s="139"/>
      <c r="H146" s="103">
        <f t="shared" si="9"/>
        <v>4506</v>
      </c>
      <c r="I146" s="138"/>
      <c r="J146" s="138">
        <v>4506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33"/>
    </row>
    <row r="152" spans="1:12" ht="24" x14ac:dyDescent="0.25">
      <c r="A152" s="50">
        <v>2500</v>
      </c>
      <c r="B152" s="127" t="s">
        <v>162</v>
      </c>
      <c r="C152" s="51">
        <f t="shared" si="10"/>
        <v>434</v>
      </c>
      <c r="D152" s="56">
        <f>SUM(D153,D159)</f>
        <v>0</v>
      </c>
      <c r="E152" s="56">
        <f t="shared" ref="E152:G152" si="12">SUM(E153,E159)</f>
        <v>434</v>
      </c>
      <c r="F152" s="56">
        <f t="shared" si="12"/>
        <v>0</v>
      </c>
      <c r="G152" s="56">
        <f t="shared" si="12"/>
        <v>0</v>
      </c>
      <c r="H152" s="51">
        <f t="shared" si="9"/>
        <v>434</v>
      </c>
      <c r="I152" s="56">
        <f>SUM(I153,I159)</f>
        <v>0</v>
      </c>
      <c r="J152" s="56">
        <f t="shared" ref="J152:L152" si="13">SUM(J153,J159)</f>
        <v>434</v>
      </c>
      <c r="K152" s="56">
        <f t="shared" si="13"/>
        <v>0</v>
      </c>
      <c r="L152" s="144">
        <f t="shared" si="13"/>
        <v>0</v>
      </c>
    </row>
    <row r="153" spans="1:12" ht="27" customHeight="1" x14ac:dyDescent="0.25">
      <c r="A153" s="141">
        <v>2510</v>
      </c>
      <c r="B153" s="58" t="s">
        <v>163</v>
      </c>
      <c r="C153" s="59">
        <f t="shared" si="10"/>
        <v>434</v>
      </c>
      <c r="D153" s="142">
        <f>SUM(D154:D158)</f>
        <v>0</v>
      </c>
      <c r="E153" s="142">
        <f t="shared" ref="E153:G153" si="14">SUM(E154:E158)</f>
        <v>434</v>
      </c>
      <c r="F153" s="142">
        <f t="shared" si="14"/>
        <v>0</v>
      </c>
      <c r="G153" s="142">
        <f t="shared" si="14"/>
        <v>0</v>
      </c>
      <c r="H153" s="59">
        <f t="shared" si="9"/>
        <v>434</v>
      </c>
      <c r="I153" s="142">
        <f>SUM(I154:I158)</f>
        <v>0</v>
      </c>
      <c r="J153" s="142">
        <f t="shared" ref="J153:L153" si="15">SUM(J154:J158)</f>
        <v>434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x14ac:dyDescent="0.25">
      <c r="A157" s="39">
        <v>2515</v>
      </c>
      <c r="B157" s="63" t="s">
        <v>167</v>
      </c>
      <c r="C157" s="64">
        <f t="shared" si="10"/>
        <v>260</v>
      </c>
      <c r="D157" s="66"/>
      <c r="E157" s="66">
        <v>260</v>
      </c>
      <c r="F157" s="66"/>
      <c r="G157" s="134"/>
      <c r="H157" s="64">
        <f t="shared" si="9"/>
        <v>260</v>
      </c>
      <c r="I157" s="66"/>
      <c r="J157" s="66">
        <v>260</v>
      </c>
      <c r="K157" s="66"/>
      <c r="L157" s="134"/>
    </row>
    <row r="158" spans="1:12" ht="24" x14ac:dyDescent="0.25">
      <c r="A158" s="39">
        <v>2519</v>
      </c>
      <c r="B158" s="63" t="s">
        <v>168</v>
      </c>
      <c r="C158" s="64">
        <f t="shared" si="10"/>
        <v>174</v>
      </c>
      <c r="D158" s="66"/>
      <c r="E158" s="66">
        <v>174</v>
      </c>
      <c r="F158" s="66"/>
      <c r="G158" s="134"/>
      <c r="H158" s="64">
        <f t="shared" si="9"/>
        <v>174</v>
      </c>
      <c r="I158" s="66"/>
      <c r="J158" s="66">
        <v>174</v>
      </c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9667</v>
      </c>
      <c r="D181" s="121">
        <f>SUM(D182,D211,D252,D265)</f>
        <v>8100</v>
      </c>
      <c r="E181" s="121">
        <f t="shared" ref="E181:G181" si="26">SUM(E182,E211,E252,E265)</f>
        <v>1567</v>
      </c>
      <c r="F181" s="121">
        <f t="shared" si="26"/>
        <v>0</v>
      </c>
      <c r="G181" s="121">
        <f t="shared" si="26"/>
        <v>0</v>
      </c>
      <c r="H181" s="120">
        <f>SUM(I181:L181)</f>
        <v>4452</v>
      </c>
      <c r="I181" s="121">
        <f t="shared" ref="I181:L181" si="27">SUM(I182,I211,I252,I265)</f>
        <v>0</v>
      </c>
      <c r="J181" s="121">
        <f t="shared" si="27"/>
        <v>4452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9667</v>
      </c>
      <c r="D182" s="125">
        <f>D183+D187</f>
        <v>8100</v>
      </c>
      <c r="E182" s="125">
        <f>E183+E187</f>
        <v>1567</v>
      </c>
      <c r="F182" s="125">
        <f>F183+F187</f>
        <v>0</v>
      </c>
      <c r="G182" s="125">
        <f>G183+G187</f>
        <v>0</v>
      </c>
      <c r="H182" s="124">
        <f t="shared" si="25"/>
        <v>4452</v>
      </c>
      <c r="I182" s="125">
        <f>I183+I187</f>
        <v>0</v>
      </c>
      <c r="J182" s="125">
        <f>J183+J187</f>
        <v>4452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9667</v>
      </c>
      <c r="D187" s="56">
        <f>D188+D198+D199+D206+D207+D208+D210</f>
        <v>8100</v>
      </c>
      <c r="E187" s="56">
        <f>E188+E198+E199+E206+E207+E208+E210</f>
        <v>1567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4452</v>
      </c>
      <c r="I187" s="56">
        <f>I188+I198+I199+I206+I207+I208+I210</f>
        <v>0</v>
      </c>
      <c r="J187" s="56">
        <f>J188+J198+J199+J206+J207+J208+J210</f>
        <v>4452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9667</v>
      </c>
      <c r="D199" s="136">
        <f>SUM(D200:D205)</f>
        <v>8100</v>
      </c>
      <c r="E199" s="136">
        <f>SUM(E200:E205)</f>
        <v>1567</v>
      </c>
      <c r="F199" s="136">
        <f>SUM(F200:F205)</f>
        <v>0</v>
      </c>
      <c r="G199" s="137">
        <f>SUM(G200:G205)</f>
        <v>0</v>
      </c>
      <c r="H199" s="64">
        <f t="shared" si="25"/>
        <v>4452</v>
      </c>
      <c r="I199" s="136">
        <f>SUM(I200:I205)</f>
        <v>0</v>
      </c>
      <c r="J199" s="136">
        <f>SUM(J200:J205)</f>
        <v>4452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967</v>
      </c>
      <c r="D201" s="66"/>
      <c r="E201" s="66">
        <v>967</v>
      </c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4800</v>
      </c>
      <c r="D204" s="66">
        <v>4800</v>
      </c>
      <c r="E204" s="66"/>
      <c r="F204" s="66"/>
      <c r="G204" s="134"/>
      <c r="H204" s="64">
        <f t="shared" si="25"/>
        <v>3852</v>
      </c>
      <c r="I204" s="66"/>
      <c r="J204" s="66">
        <v>3852</v>
      </c>
      <c r="K204" s="66"/>
      <c r="L204" s="134"/>
    </row>
    <row r="205" spans="1:12" ht="24" x14ac:dyDescent="0.25">
      <c r="A205" s="39">
        <v>5239</v>
      </c>
      <c r="B205" s="63" t="s">
        <v>215</v>
      </c>
      <c r="C205" s="172">
        <f t="shared" si="24"/>
        <v>3900</v>
      </c>
      <c r="D205" s="66">
        <v>3300</v>
      </c>
      <c r="E205" s="66">
        <v>600</v>
      </c>
      <c r="F205" s="66"/>
      <c r="G205" s="134"/>
      <c r="H205" s="64">
        <f t="shared" si="25"/>
        <v>600</v>
      </c>
      <c r="I205" s="66"/>
      <c r="J205" s="66">
        <v>600</v>
      </c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944634</v>
      </c>
      <c r="D272" s="206">
        <f>SUM(D269,D252,D211,D182,D174,D160,D75,D53,)</f>
        <v>90934</v>
      </c>
      <c r="E272" s="206">
        <f t="shared" ref="E272:L272" si="55">SUM(E269,E252,E211,E182,E174,E160,E75,E53)</f>
        <v>849027</v>
      </c>
      <c r="F272" s="206">
        <f t="shared" si="55"/>
        <v>4673</v>
      </c>
      <c r="G272" s="207">
        <f t="shared" si="55"/>
        <v>0</v>
      </c>
      <c r="H272" s="208">
        <f t="shared" si="55"/>
        <v>909244</v>
      </c>
      <c r="I272" s="206">
        <f t="shared" si="55"/>
        <v>38778</v>
      </c>
      <c r="J272" s="206">
        <f t="shared" si="55"/>
        <v>865793</v>
      </c>
      <c r="K272" s="206">
        <f t="shared" si="55"/>
        <v>4673</v>
      </c>
      <c r="L272" s="207">
        <f t="shared" si="55"/>
        <v>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-942461</v>
      </c>
      <c r="D273" s="210">
        <f>SUM(D24,D25,D41)-D51</f>
        <v>-90934</v>
      </c>
      <c r="E273" s="210">
        <f>SUM(E24,E25,E41)-E51</f>
        <v>-849027</v>
      </c>
      <c r="F273" s="210">
        <f>(F26+F43)-F51</f>
        <v>-2500</v>
      </c>
      <c r="G273" s="211">
        <f>G45-G51</f>
        <v>0</v>
      </c>
      <c r="H273" s="209">
        <f>SUM(I273:L273)</f>
        <v>-2500</v>
      </c>
      <c r="I273" s="210">
        <f>SUM(I24,I25,I41)-I51</f>
        <v>0</v>
      </c>
      <c r="J273" s="210">
        <f>SUM(J24,J25,J41)-J51</f>
        <v>0</v>
      </c>
      <c r="K273" s="210">
        <f>(K26+K43)-K51</f>
        <v>-2500</v>
      </c>
      <c r="L273" s="211">
        <f>L45-L51</f>
        <v>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6">SUM(C275,C276)-C283+C284</f>
        <v>942461</v>
      </c>
      <c r="D274" s="213">
        <f t="shared" si="56"/>
        <v>90934</v>
      </c>
      <c r="E274" s="213">
        <f t="shared" si="56"/>
        <v>849027</v>
      </c>
      <c r="F274" s="213">
        <f t="shared" si="56"/>
        <v>2500</v>
      </c>
      <c r="G274" s="214">
        <f t="shared" si="56"/>
        <v>0</v>
      </c>
      <c r="H274" s="215">
        <f t="shared" si="56"/>
        <v>2500</v>
      </c>
      <c r="I274" s="213">
        <f t="shared" si="56"/>
        <v>0</v>
      </c>
      <c r="J274" s="213">
        <f t="shared" si="56"/>
        <v>0</v>
      </c>
      <c r="K274" s="213">
        <f t="shared" si="56"/>
        <v>2500</v>
      </c>
      <c r="L274" s="216">
        <f t="shared" si="56"/>
        <v>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7">C21-C269</f>
        <v>942461</v>
      </c>
      <c r="D275" s="112">
        <f t="shared" si="57"/>
        <v>90934</v>
      </c>
      <c r="E275" s="112">
        <f t="shared" si="57"/>
        <v>849027</v>
      </c>
      <c r="F275" s="112">
        <f t="shared" si="57"/>
        <v>2500</v>
      </c>
      <c r="G275" s="113">
        <f t="shared" si="57"/>
        <v>0</v>
      </c>
      <c r="H275" s="218">
        <f t="shared" si="57"/>
        <v>2500</v>
      </c>
      <c r="I275" s="112">
        <f t="shared" si="57"/>
        <v>0</v>
      </c>
      <c r="J275" s="112">
        <f t="shared" si="57"/>
        <v>0</v>
      </c>
      <c r="K275" s="112">
        <f t="shared" si="57"/>
        <v>2500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3to9oqF38hRliYpKaXxmuUa3hddiwblbILm78877eAT1r6O42SbFZ+yNZHfmD22QnD8NNALaKf9tnPulnsAtpQ==" saltValue="ukLk2myxWx7oDPKkgIQEUA==" spinCount="100000" sheet="1" objects="1" scenarios="1"/>
  <autoFilter ref="A18:L284">
    <filterColumn colId="7">
      <filters>
        <filter val="1 000"/>
        <filter val="1 104"/>
        <filter val="1 190"/>
        <filter val="1 201"/>
        <filter val="1 290"/>
        <filter val="1 420"/>
        <filter val="1 444"/>
        <filter val="1 491"/>
        <filter val="1 529"/>
        <filter val="1 610"/>
        <filter val="1 800"/>
        <filter val="1 878"/>
        <filter val="11 193"/>
        <filter val="11 921"/>
        <filter val="110"/>
        <filter val="12 497"/>
        <filter val="134 048"/>
        <filter val="14 723"/>
        <filter val="147 965"/>
        <filter val="15 216"/>
        <filter val="16 553"/>
        <filter val="174"/>
        <filter val="187 010"/>
        <filter val="2 107"/>
        <filter val="2 490"/>
        <filter val="2 500"/>
        <filter val="-2 500"/>
        <filter val="2 502"/>
        <filter val="20 410"/>
        <filter val="25 548"/>
        <filter val="260"/>
        <filter val="3 442"/>
        <filter val="3 500"/>
        <filter val="3 526"/>
        <filter val="3 852"/>
        <filter val="3 860"/>
        <filter val="350"/>
        <filter val="373"/>
        <filter val="38"/>
        <filter val="39 045"/>
        <filter val="4 012"/>
        <filter val="4 452"/>
        <filter val="4 506"/>
        <filter val="4 589"/>
        <filter val="400"/>
        <filter val="42 405"/>
        <filter val="43 289"/>
        <filter val="434"/>
        <filter val="47 954"/>
        <filter val="497"/>
        <filter val="5 194"/>
        <filter val="5 726"/>
        <filter val="518 828"/>
        <filter val="52 818"/>
        <filter val="583"/>
        <filter val="583 734"/>
        <filter val="6 451"/>
        <filter val="6 750"/>
        <filter val="600"/>
        <filter val="64 556"/>
        <filter val="66"/>
        <filter val="70"/>
        <filter val="770 744"/>
        <filter val="792"/>
        <filter val="8 920"/>
        <filter val="904 571"/>
        <filter val="904 792"/>
        <filter val="909 244"/>
        <filter val="91 209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O8" sqref="O8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602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464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4.75" customHeight="1" x14ac:dyDescent="0.25">
      <c r="A7" s="4" t="s">
        <v>10</v>
      </c>
      <c r="B7" s="5"/>
      <c r="C7" s="330" t="s">
        <v>603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591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370223</v>
      </c>
      <c r="D20" s="26">
        <f>SUM(D21,D24,D25,D41,D43)</f>
        <v>370223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220258</v>
      </c>
      <c r="I20" s="26">
        <f>SUM(I21,I24,I25,I41,I43)</f>
        <v>220258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370223</v>
      </c>
      <c r="D24" s="46">
        <f>51667+318556</f>
        <v>370223</v>
      </c>
      <c r="E24" s="46"/>
      <c r="F24" s="47" t="s">
        <v>37</v>
      </c>
      <c r="G24" s="48" t="s">
        <v>37</v>
      </c>
      <c r="H24" s="45">
        <f t="shared" si="1"/>
        <v>220258</v>
      </c>
      <c r="I24" s="46">
        <f>I51</f>
        <v>220258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3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3" s="22" customFormat="1" ht="13.5" thickTop="1" thickBot="1" x14ac:dyDescent="0.3">
      <c r="A50" s="110"/>
      <c r="B50" s="23" t="s">
        <v>62</v>
      </c>
      <c r="C50" s="111">
        <f t="shared" ref="C50:C107" si="5">SUM(D50:G50)</f>
        <v>370223</v>
      </c>
      <c r="D50" s="112">
        <f>SUM(D51,D269)</f>
        <v>370223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220258</v>
      </c>
      <c r="I50" s="112">
        <f>SUM(I51,I269)</f>
        <v>220258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3" s="22" customFormat="1" ht="36.75" thickTop="1" x14ac:dyDescent="0.25">
      <c r="A51" s="114"/>
      <c r="B51" s="115" t="s">
        <v>63</v>
      </c>
      <c r="C51" s="116">
        <f>SUM(D51:G51)</f>
        <v>370223</v>
      </c>
      <c r="D51" s="117">
        <f>SUM(D52,D181)</f>
        <v>370223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220258</v>
      </c>
      <c r="I51" s="117">
        <f>SUM(I52,I181)</f>
        <v>220258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3" s="22" customFormat="1" ht="24" x14ac:dyDescent="0.25">
      <c r="A52" s="119"/>
      <c r="B52" s="17" t="s">
        <v>64</v>
      </c>
      <c r="C52" s="120">
        <f t="shared" si="5"/>
        <v>52000</v>
      </c>
      <c r="D52" s="121">
        <f>SUM(D53,D75,D160,D174)</f>
        <v>52000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123019</v>
      </c>
      <c r="I52" s="121">
        <f>SUM(I53,I75,I160,I174)</f>
        <v>123019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3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3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3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3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  <c r="M56" s="236"/>
    </row>
    <row r="57" spans="1:13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/>
      <c r="K57" s="66"/>
      <c r="L57" s="134"/>
      <c r="M57" s="236"/>
    </row>
    <row r="58" spans="1:13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3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  <c r="M59" s="236"/>
    </row>
    <row r="60" spans="1:13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/>
      <c r="K60" s="66"/>
      <c r="L60" s="134"/>
      <c r="M60" s="236"/>
    </row>
    <row r="61" spans="1:13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  <c r="M61" s="236"/>
    </row>
    <row r="62" spans="1:13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/>
      <c r="K62" s="66"/>
      <c r="L62" s="134"/>
      <c r="M62" s="236"/>
    </row>
    <row r="63" spans="1:13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/>
      <c r="K63" s="66"/>
      <c r="L63" s="134"/>
      <c r="M63" s="236"/>
    </row>
    <row r="64" spans="1:13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  <c r="M64" s="236"/>
    </row>
    <row r="65" spans="1:13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  <c r="M65" s="236"/>
    </row>
    <row r="66" spans="1:13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>
        <v>0</v>
      </c>
      <c r="J66" s="138"/>
      <c r="K66" s="138"/>
      <c r="L66" s="139"/>
      <c r="M66" s="236"/>
    </row>
    <row r="67" spans="1:13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3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>
        <v>0</v>
      </c>
      <c r="J68" s="61"/>
      <c r="K68" s="61"/>
      <c r="L68" s="133"/>
      <c r="M68" s="236"/>
    </row>
    <row r="69" spans="1:13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3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/>
      <c r="K70" s="66"/>
      <c r="L70" s="134"/>
      <c r="M70" s="236"/>
    </row>
    <row r="71" spans="1:13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  <c r="M71" s="236"/>
    </row>
    <row r="72" spans="1:13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  <c r="M72" s="236"/>
    </row>
    <row r="73" spans="1:13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/>
      <c r="K73" s="66"/>
      <c r="L73" s="134"/>
      <c r="M73" s="236"/>
    </row>
    <row r="74" spans="1:13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  <c r="M74" s="236"/>
    </row>
    <row r="75" spans="1:13" x14ac:dyDescent="0.25">
      <c r="A75" s="123">
        <v>2000</v>
      </c>
      <c r="B75" s="123" t="s">
        <v>87</v>
      </c>
      <c r="C75" s="124">
        <f t="shared" si="5"/>
        <v>52000</v>
      </c>
      <c r="D75" s="125">
        <f>SUM(D76,D83,D120,D151,D152)</f>
        <v>52000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123019</v>
      </c>
      <c r="I75" s="125">
        <f t="shared" ref="I75:L75" si="8">SUM(I76,I83,I120,I151,I152)</f>
        <v>123019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3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3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3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/>
      <c r="K78" s="66"/>
      <c r="L78" s="134"/>
      <c r="M78" s="236"/>
    </row>
    <row r="79" spans="1:13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/>
      <c r="K79" s="66"/>
      <c r="L79" s="134"/>
      <c r="M79" s="236"/>
    </row>
    <row r="80" spans="1:13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3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/>
      <c r="K81" s="66"/>
      <c r="L81" s="134"/>
      <c r="M81" s="236"/>
    </row>
    <row r="82" spans="1:13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/>
      <c r="K82" s="66"/>
      <c r="L82" s="134"/>
      <c r="M82" s="236"/>
    </row>
    <row r="83" spans="1:13" x14ac:dyDescent="0.25">
      <c r="A83" s="50">
        <v>2200</v>
      </c>
      <c r="B83" s="127" t="s">
        <v>93</v>
      </c>
      <c r="C83" s="51">
        <f>SUM(D83:G83)</f>
        <v>52000</v>
      </c>
      <c r="D83" s="56">
        <f>SUM(D84,D85,D91,D99,D107,D108,D114,D119)</f>
        <v>52000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123019</v>
      </c>
      <c r="I83" s="56">
        <f>SUM(I84,I85,I91,I99,I107,I108,I114,I119)</f>
        <v>123019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3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  <c r="M84" s="236"/>
    </row>
    <row r="85" spans="1:13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3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  <c r="M86" s="236"/>
    </row>
    <row r="87" spans="1:13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  <c r="M87" s="236"/>
    </row>
    <row r="88" spans="1:13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  <c r="M88" s="236"/>
    </row>
    <row r="89" spans="1:13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  <c r="M89" s="236"/>
    </row>
    <row r="90" spans="1:13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  <c r="M90" s="236"/>
    </row>
    <row r="91" spans="1:13" x14ac:dyDescent="0.25">
      <c r="A91" s="135">
        <v>2230</v>
      </c>
      <c r="B91" s="63" t="s">
        <v>101</v>
      </c>
      <c r="C91" s="64">
        <f t="shared" si="5"/>
        <v>2000</v>
      </c>
      <c r="D91" s="136">
        <f>SUM(D92:D98)</f>
        <v>2000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2000</v>
      </c>
      <c r="I91" s="136">
        <f>SUM(I92:I98)</f>
        <v>2000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3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>
        <v>0</v>
      </c>
      <c r="J92" s="66"/>
      <c r="K92" s="66"/>
      <c r="L92" s="134"/>
      <c r="M92" s="236"/>
    </row>
    <row r="93" spans="1:13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/>
      <c r="K93" s="66"/>
      <c r="L93" s="134"/>
      <c r="M93" s="236"/>
    </row>
    <row r="94" spans="1:13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  <c r="M94" s="236"/>
    </row>
    <row r="95" spans="1:13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  <c r="M95" s="236"/>
    </row>
    <row r="96" spans="1:13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>
        <v>0</v>
      </c>
      <c r="J96" s="66"/>
      <c r="K96" s="66"/>
      <c r="L96" s="134"/>
      <c r="M96" s="236"/>
    </row>
    <row r="97" spans="1:13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  <c r="M97" s="236"/>
    </row>
    <row r="98" spans="1:13" x14ac:dyDescent="0.25">
      <c r="A98" s="39">
        <v>2239</v>
      </c>
      <c r="B98" s="63" t="s">
        <v>108</v>
      </c>
      <c r="C98" s="64">
        <f t="shared" si="5"/>
        <v>2000</v>
      </c>
      <c r="D98" s="66">
        <f>2000</f>
        <v>2000</v>
      </c>
      <c r="E98" s="66"/>
      <c r="F98" s="66"/>
      <c r="G98" s="134"/>
      <c r="H98" s="64">
        <f t="shared" si="6"/>
        <v>2000</v>
      </c>
      <c r="I98" s="66">
        <v>2000</v>
      </c>
      <c r="J98" s="66"/>
      <c r="K98" s="66"/>
      <c r="L98" s="134"/>
      <c r="M98" s="236"/>
    </row>
    <row r="99" spans="1:13" ht="36" x14ac:dyDescent="0.25">
      <c r="A99" s="135">
        <v>2240</v>
      </c>
      <c r="B99" s="63" t="s">
        <v>109</v>
      </c>
      <c r="C99" s="64">
        <f t="shared" si="5"/>
        <v>50000</v>
      </c>
      <c r="D99" s="136">
        <f>SUM(D100:D106)</f>
        <v>50000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40000</v>
      </c>
      <c r="I99" s="136">
        <f>SUM(I100:I106)</f>
        <v>40000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3" x14ac:dyDescent="0.25">
      <c r="A100" s="39">
        <v>2241</v>
      </c>
      <c r="B100" s="63" t="s">
        <v>110</v>
      </c>
      <c r="C100" s="64">
        <f t="shared" si="5"/>
        <v>50000</v>
      </c>
      <c r="D100" s="66">
        <f>50000</f>
        <v>50000</v>
      </c>
      <c r="E100" s="66"/>
      <c r="F100" s="66"/>
      <c r="G100" s="134"/>
      <c r="H100" s="64">
        <f t="shared" si="6"/>
        <v>40000</v>
      </c>
      <c r="I100" s="66">
        <v>40000</v>
      </c>
      <c r="J100" s="66"/>
      <c r="K100" s="66"/>
      <c r="L100" s="134"/>
      <c r="M100" s="236"/>
    </row>
    <row r="101" spans="1:13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/>
      <c r="K101" s="66"/>
      <c r="L101" s="134"/>
      <c r="M101" s="236"/>
    </row>
    <row r="102" spans="1:13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/>
      <c r="K102" s="66"/>
      <c r="L102" s="134"/>
      <c r="M102" s="236"/>
    </row>
    <row r="103" spans="1:13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  <c r="M103" s="236"/>
    </row>
    <row r="104" spans="1:13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  <c r="M104" s="236"/>
    </row>
    <row r="105" spans="1:13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  <c r="M105" s="236"/>
    </row>
    <row r="106" spans="1:13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  <c r="M106" s="236"/>
    </row>
    <row r="107" spans="1:13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  <c r="M107" s="236"/>
    </row>
    <row r="108" spans="1:13" hidden="1" x14ac:dyDescent="0.25">
      <c r="A108" s="135">
        <v>2260</v>
      </c>
      <c r="B108" s="63" t="s">
        <v>118</v>
      </c>
      <c r="C108" s="64">
        <f t="shared" ref="C108:C174" si="9">SUM(D108:G108)</f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3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  <c r="M109" s="236"/>
    </row>
    <row r="110" spans="1:13" hidden="1" x14ac:dyDescent="0.25">
      <c r="A110" s="39">
        <v>2262</v>
      </c>
      <c r="B110" s="63" t="s">
        <v>120</v>
      </c>
      <c r="C110" s="64">
        <f t="shared" si="9"/>
        <v>0</v>
      </c>
      <c r="D110" s="66"/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  <c r="M110" s="236"/>
    </row>
    <row r="111" spans="1:13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  <c r="M111" s="236"/>
    </row>
    <row r="112" spans="1:13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  <c r="M112" s="236"/>
    </row>
    <row r="113" spans="1:13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  <c r="M113" s="236"/>
    </row>
    <row r="114" spans="1:13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81019</v>
      </c>
      <c r="I114" s="136">
        <f>SUM(I115:I118)</f>
        <v>81019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3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  <c r="M115" s="236"/>
    </row>
    <row r="116" spans="1:13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  <c r="M116" s="236"/>
    </row>
    <row r="117" spans="1:13" ht="24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81019</v>
      </c>
      <c r="I117" s="66">
        <v>81019</v>
      </c>
      <c r="J117" s="66"/>
      <c r="K117" s="66"/>
      <c r="L117" s="134"/>
      <c r="M117" s="236"/>
    </row>
    <row r="118" spans="1:13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  <c r="M118" s="236"/>
    </row>
    <row r="119" spans="1:13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  <c r="M119" s="236"/>
    </row>
    <row r="120" spans="1:13" ht="38.25" hidden="1" customHeight="1" x14ac:dyDescent="0.25">
      <c r="A120" s="95">
        <v>2300</v>
      </c>
      <c r="B120" s="75" t="s">
        <v>130</v>
      </c>
      <c r="C120" s="76">
        <f t="shared" si="9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3" ht="24" hidden="1" x14ac:dyDescent="0.25">
      <c r="A121" s="141">
        <v>2310</v>
      </c>
      <c r="B121" s="58" t="s">
        <v>131</v>
      </c>
      <c r="C121" s="59">
        <f t="shared" si="9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3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  <c r="M122" s="236"/>
    </row>
    <row r="123" spans="1:13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/>
      <c r="K123" s="66"/>
      <c r="L123" s="134"/>
      <c r="M123" s="236"/>
    </row>
    <row r="124" spans="1:13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  <c r="M124" s="236"/>
    </row>
    <row r="125" spans="1:13" ht="36" hidden="1" customHeight="1" x14ac:dyDescent="0.25">
      <c r="A125" s="39">
        <v>2314</v>
      </c>
      <c r="B125" s="63" t="s">
        <v>135</v>
      </c>
      <c r="C125" s="64">
        <f t="shared" si="9"/>
        <v>0</v>
      </c>
      <c r="D125" s="66"/>
      <c r="E125" s="66"/>
      <c r="F125" s="66"/>
      <c r="G125" s="134"/>
      <c r="H125" s="64">
        <f t="shared" si="10"/>
        <v>0</v>
      </c>
      <c r="I125" s="66">
        <v>0</v>
      </c>
      <c r="J125" s="66"/>
      <c r="K125" s="66"/>
      <c r="L125" s="134"/>
      <c r="M125" s="236"/>
    </row>
    <row r="126" spans="1:13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3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  <c r="M127" s="236"/>
    </row>
    <row r="128" spans="1:13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/>
      <c r="K128" s="66"/>
      <c r="L128" s="134"/>
      <c r="M128" s="236"/>
    </row>
    <row r="129" spans="1:13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  <c r="M129" s="236"/>
    </row>
    <row r="130" spans="1:13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  <c r="M130" s="236"/>
    </row>
    <row r="131" spans="1:13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3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>
        <v>0</v>
      </c>
      <c r="J132" s="66"/>
      <c r="K132" s="66"/>
      <c r="L132" s="134"/>
      <c r="M132" s="236"/>
    </row>
    <row r="133" spans="1:13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  <c r="M133" s="236"/>
    </row>
    <row r="134" spans="1:13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3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  <c r="M135" s="236"/>
    </row>
    <row r="136" spans="1:13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  <c r="M136" s="236"/>
    </row>
    <row r="137" spans="1:13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/>
      <c r="K137" s="66"/>
      <c r="L137" s="134"/>
      <c r="M137" s="236"/>
    </row>
    <row r="138" spans="1:13" ht="24.75" hidden="1" customHeight="1" x14ac:dyDescent="0.25">
      <c r="A138" s="135">
        <v>2360</v>
      </c>
      <c r="B138" s="63" t="s">
        <v>148</v>
      </c>
      <c r="C138" s="64">
        <f t="shared" si="9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3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/>
      <c r="K139" s="66"/>
      <c r="L139" s="134"/>
      <c r="M139" s="236"/>
    </row>
    <row r="140" spans="1:13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  <c r="M140" s="236"/>
    </row>
    <row r="141" spans="1:13" hidden="1" x14ac:dyDescent="0.25">
      <c r="A141" s="38">
        <v>2363</v>
      </c>
      <c r="B141" s="63" t="s">
        <v>151</v>
      </c>
      <c r="C141" s="64">
        <f t="shared" si="9"/>
        <v>0</v>
      </c>
      <c r="D141" s="66"/>
      <c r="E141" s="66"/>
      <c r="F141" s="66"/>
      <c r="G141" s="134"/>
      <c r="H141" s="64">
        <f t="shared" si="10"/>
        <v>0</v>
      </c>
      <c r="I141" s="66">
        <v>0</v>
      </c>
      <c r="J141" s="66"/>
      <c r="K141" s="66"/>
      <c r="L141" s="134"/>
      <c r="M141" s="236"/>
    </row>
    <row r="142" spans="1:13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  <c r="M142" s="236"/>
    </row>
    <row r="143" spans="1:13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  <c r="M143" s="236"/>
    </row>
    <row r="144" spans="1:13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  <c r="M144" s="236"/>
    </row>
    <row r="145" spans="1:13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  <c r="M145" s="236"/>
    </row>
    <row r="146" spans="1:13" hidden="1" x14ac:dyDescent="0.25">
      <c r="A146" s="130">
        <v>2370</v>
      </c>
      <c r="B146" s="99" t="s">
        <v>156</v>
      </c>
      <c r="C146" s="103">
        <f t="shared" si="9"/>
        <v>0</v>
      </c>
      <c r="D146" s="138"/>
      <c r="E146" s="138"/>
      <c r="F146" s="138"/>
      <c r="G146" s="139"/>
      <c r="H146" s="103">
        <f t="shared" si="10"/>
        <v>0</v>
      </c>
      <c r="I146" s="138">
        <v>0</v>
      </c>
      <c r="J146" s="138"/>
      <c r="K146" s="138"/>
      <c r="L146" s="139"/>
      <c r="M146" s="236"/>
    </row>
    <row r="147" spans="1:13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3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  <c r="M148" s="236"/>
    </row>
    <row r="149" spans="1:13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  <c r="M149" s="236"/>
    </row>
    <row r="150" spans="1:13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  <c r="M150" s="236"/>
    </row>
    <row r="151" spans="1:13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  <c r="M151" s="236"/>
    </row>
    <row r="152" spans="1:13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3" ht="16.5" hidden="1" customHeight="1" x14ac:dyDescent="0.25">
      <c r="A153" s="141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3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  <c r="M154" s="236"/>
    </row>
    <row r="155" spans="1:13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  <c r="M155" s="236"/>
    </row>
    <row r="156" spans="1:13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/>
      <c r="K156" s="66"/>
      <c r="L156" s="134"/>
      <c r="M156" s="236"/>
    </row>
    <row r="157" spans="1:13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  <c r="M157" s="236"/>
    </row>
    <row r="158" spans="1:13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  <c r="M158" s="236"/>
    </row>
    <row r="159" spans="1:13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  <c r="M159" s="236"/>
    </row>
    <row r="160" spans="1:13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3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3" ht="36" hidden="1" x14ac:dyDescent="0.25">
      <c r="A162" s="141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3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  <c r="M163" s="236"/>
    </row>
    <row r="164" spans="1:13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/>
      <c r="K164" s="66"/>
      <c r="L164" s="134"/>
      <c r="M164" s="236"/>
    </row>
    <row r="165" spans="1:13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/>
      <c r="K165" s="66"/>
      <c r="L165" s="134"/>
      <c r="M165" s="236"/>
    </row>
    <row r="166" spans="1:13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3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/>
      <c r="K167" s="66"/>
      <c r="L167" s="134"/>
      <c r="M167" s="236"/>
    </row>
    <row r="168" spans="1:13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/>
      <c r="K168" s="66"/>
      <c r="L168" s="134"/>
      <c r="M168" s="236"/>
    </row>
    <row r="169" spans="1:13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/>
      <c r="K169" s="66"/>
      <c r="L169" s="134"/>
      <c r="M169" s="236"/>
    </row>
    <row r="170" spans="1:13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/>
      <c r="K170" s="160"/>
      <c r="L170" s="162"/>
      <c r="M170" s="236"/>
    </row>
    <row r="171" spans="1:13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3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  <c r="M172" s="236"/>
    </row>
    <row r="173" spans="1:13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  <c r="M173" s="236"/>
    </row>
    <row r="174" spans="1:13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3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3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/>
      <c r="K176" s="61"/>
      <c r="L176" s="133"/>
      <c r="M176" s="236"/>
    </row>
    <row r="177" spans="1:13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/>
      <c r="K177" s="66"/>
      <c r="L177" s="134"/>
      <c r="M177" s="236"/>
    </row>
    <row r="178" spans="1:13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3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3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/>
      <c r="K180" s="66"/>
      <c r="L180" s="134"/>
      <c r="M180" s="236"/>
    </row>
    <row r="181" spans="1:13" s="22" customFormat="1" ht="24" x14ac:dyDescent="0.25">
      <c r="A181" s="169"/>
      <c r="B181" s="18" t="s">
        <v>191</v>
      </c>
      <c r="C181" s="120">
        <f t="shared" si="24"/>
        <v>318223</v>
      </c>
      <c r="D181" s="121">
        <f>SUM(D182,D211,D252,D265)</f>
        <v>318223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97239</v>
      </c>
      <c r="I181" s="121">
        <f t="shared" ref="I181:L181" si="27">SUM(I182,I211,I252,I265)</f>
        <v>97239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3" x14ac:dyDescent="0.25">
      <c r="A182" s="123">
        <v>5000</v>
      </c>
      <c r="B182" s="123" t="s">
        <v>192</v>
      </c>
      <c r="C182" s="124">
        <f t="shared" si="24"/>
        <v>318223</v>
      </c>
      <c r="D182" s="125">
        <f>D183+D187</f>
        <v>318223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97239</v>
      </c>
      <c r="I182" s="125">
        <f>I183+I187</f>
        <v>97239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3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3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/>
      <c r="K184" s="61"/>
      <c r="L184" s="133"/>
      <c r="M184" s="236"/>
    </row>
    <row r="185" spans="1:13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  <c r="M185" s="236"/>
    </row>
    <row r="186" spans="1:13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/>
      <c r="K186" s="66"/>
      <c r="L186" s="134"/>
      <c r="M186" s="236"/>
    </row>
    <row r="187" spans="1:13" ht="24" x14ac:dyDescent="0.25">
      <c r="A187" s="50">
        <v>5200</v>
      </c>
      <c r="B187" s="127" t="s">
        <v>197</v>
      </c>
      <c r="C187" s="51">
        <f t="shared" si="24"/>
        <v>318223</v>
      </c>
      <c r="D187" s="56">
        <f>D188+D198+D199+D206+D207+D208+D210</f>
        <v>318223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97239</v>
      </c>
      <c r="I187" s="56">
        <f>I188+I198+I199+I206+I207+I208+I210</f>
        <v>97239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3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3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/>
      <c r="K189" s="61"/>
      <c r="L189" s="133"/>
      <c r="M189" s="236"/>
    </row>
    <row r="190" spans="1:13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/>
      <c r="K190" s="66"/>
      <c r="L190" s="134"/>
      <c r="M190" s="236"/>
    </row>
    <row r="191" spans="1:13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/>
      <c r="K191" s="66"/>
      <c r="L191" s="134"/>
      <c r="M191" s="236"/>
    </row>
    <row r="192" spans="1:13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/>
      <c r="K192" s="66"/>
      <c r="L192" s="134"/>
      <c r="M192" s="236"/>
    </row>
    <row r="193" spans="1:13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  <c r="M193" s="236"/>
    </row>
    <row r="194" spans="1:13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/>
      <c r="K194" s="66"/>
      <c r="L194" s="134"/>
      <c r="M194" s="236"/>
    </row>
    <row r="195" spans="1:13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/>
      <c r="K195" s="66"/>
      <c r="L195" s="134"/>
      <c r="M195" s="236"/>
    </row>
    <row r="196" spans="1:13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/>
      <c r="K196" s="66"/>
      <c r="L196" s="134"/>
      <c r="M196" s="236"/>
    </row>
    <row r="197" spans="1:13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/>
      <c r="K197" s="66"/>
      <c r="L197" s="134"/>
      <c r="M197" s="236"/>
    </row>
    <row r="198" spans="1:13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/>
      <c r="K198" s="66"/>
      <c r="L198" s="134"/>
      <c r="M198" s="236"/>
    </row>
    <row r="199" spans="1:13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3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/>
      <c r="K200" s="66"/>
      <c r="L200" s="134"/>
      <c r="M200" s="236"/>
    </row>
    <row r="201" spans="1:13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/>
      <c r="K201" s="66"/>
      <c r="L201" s="134"/>
      <c r="M201" s="236"/>
    </row>
    <row r="202" spans="1:13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/>
      <c r="K202" s="66"/>
      <c r="L202" s="134"/>
      <c r="M202" s="236"/>
    </row>
    <row r="203" spans="1:13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/>
      <c r="K203" s="66"/>
      <c r="L203" s="134"/>
      <c r="M203" s="236"/>
    </row>
    <row r="204" spans="1:13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/>
      <c r="K204" s="66"/>
      <c r="L204" s="134"/>
      <c r="M204" s="236"/>
    </row>
    <row r="205" spans="1:13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>
        <v>0</v>
      </c>
      <c r="J205" s="66"/>
      <c r="K205" s="66"/>
      <c r="L205" s="134"/>
      <c r="M205" s="236"/>
    </row>
    <row r="206" spans="1:13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>
        <v>0</v>
      </c>
      <c r="J206" s="66"/>
      <c r="K206" s="66"/>
      <c r="L206" s="134"/>
      <c r="M206" s="236"/>
    </row>
    <row r="207" spans="1:13" x14ac:dyDescent="0.25">
      <c r="A207" s="135">
        <v>5250</v>
      </c>
      <c r="B207" s="63" t="s">
        <v>217</v>
      </c>
      <c r="C207" s="172">
        <f t="shared" si="24"/>
        <v>318223</v>
      </c>
      <c r="D207" s="66">
        <f>51667+23640+24200+33526+30957+32910+46843+23994+50486</f>
        <v>318223</v>
      </c>
      <c r="E207" s="66"/>
      <c r="F207" s="66"/>
      <c r="G207" s="134"/>
      <c r="H207" s="64">
        <f t="shared" si="25"/>
        <v>97239</v>
      </c>
      <c r="I207" s="66">
        <v>97239</v>
      </c>
      <c r="J207" s="66"/>
      <c r="K207" s="66"/>
      <c r="L207" s="134"/>
      <c r="M207" s="236"/>
    </row>
    <row r="208" spans="1:13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3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/>
      <c r="K209" s="66"/>
      <c r="L209" s="134"/>
      <c r="M209" s="236"/>
    </row>
    <row r="210" spans="1:13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/>
      <c r="K210" s="138"/>
      <c r="L210" s="139"/>
      <c r="M210" s="236"/>
    </row>
    <row r="211" spans="1:13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3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3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/>
      <c r="K213" s="61"/>
      <c r="L213" s="133"/>
      <c r="M213" s="236"/>
    </row>
    <row r="214" spans="1:13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3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/>
      <c r="K215" s="61"/>
      <c r="L215" s="133"/>
      <c r="M215" s="236"/>
    </row>
    <row r="216" spans="1:13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3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  <c r="M217" s="236"/>
    </row>
    <row r="218" spans="1:13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/>
      <c r="K218" s="66"/>
      <c r="L218" s="134"/>
      <c r="M218" s="236"/>
    </row>
    <row r="219" spans="1:13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3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/>
      <c r="K220" s="66"/>
      <c r="L220" s="134"/>
      <c r="M220" s="236"/>
    </row>
    <row r="221" spans="1:13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/>
      <c r="K221" s="66"/>
      <c r="L221" s="134"/>
      <c r="M221" s="236"/>
    </row>
    <row r="222" spans="1:13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/>
      <c r="K222" s="66"/>
      <c r="L222" s="134"/>
      <c r="M222" s="236"/>
    </row>
    <row r="223" spans="1:13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/>
      <c r="K223" s="66"/>
      <c r="L223" s="134"/>
      <c r="M223" s="236"/>
    </row>
    <row r="224" spans="1:13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/>
      <c r="K224" s="66"/>
      <c r="L224" s="134"/>
      <c r="M224" s="236"/>
    </row>
    <row r="225" spans="1:13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/>
      <c r="K225" s="66"/>
      <c r="L225" s="134"/>
      <c r="M225" s="236"/>
    </row>
    <row r="226" spans="1:13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/>
      <c r="K226" s="66"/>
      <c r="L226" s="134"/>
      <c r="M226" s="236"/>
    </row>
    <row r="227" spans="1:13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3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/>
      <c r="K228" s="66"/>
      <c r="L228" s="134"/>
      <c r="M228" s="236"/>
    </row>
    <row r="229" spans="1:13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/>
      <c r="K229" s="66"/>
      <c r="L229" s="134"/>
      <c r="M229" s="236"/>
    </row>
    <row r="230" spans="1:13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/>
      <c r="K230" s="66"/>
      <c r="L230" s="134"/>
      <c r="M230" s="236"/>
    </row>
    <row r="231" spans="1:13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/>
      <c r="K231" s="66"/>
      <c r="L231" s="134"/>
      <c r="M231" s="236"/>
    </row>
    <row r="232" spans="1:13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3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3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/>
      <c r="K234" s="66"/>
      <c r="L234" s="134"/>
      <c r="M234" s="236"/>
    </row>
    <row r="235" spans="1:13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/>
      <c r="K235" s="66"/>
      <c r="L235" s="134"/>
      <c r="M235" s="236"/>
    </row>
    <row r="236" spans="1:13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/>
      <c r="K236" s="66"/>
      <c r="L236" s="134"/>
      <c r="M236" s="236"/>
    </row>
    <row r="237" spans="1:13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/>
      <c r="K237" s="61"/>
      <c r="L237" s="133"/>
      <c r="M237" s="236"/>
    </row>
    <row r="238" spans="1:13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  <c r="M238" s="236"/>
    </row>
    <row r="239" spans="1:13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/>
      <c r="K239" s="66"/>
      <c r="L239" s="134"/>
      <c r="M239" s="236"/>
    </row>
    <row r="240" spans="1:13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/>
      <c r="K242" s="66"/>
      <c r="L242" s="134"/>
      <c r="M242" s="236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/>
      <c r="K243" s="66"/>
      <c r="L243" s="134"/>
      <c r="M243" s="236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/>
      <c r="K244" s="66"/>
      <c r="L244" s="134"/>
      <c r="M244" s="236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/>
      <c r="K246" s="66"/>
      <c r="L246" s="134"/>
      <c r="M246" s="236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>
        <v>0</v>
      </c>
      <c r="J247" s="66"/>
      <c r="K247" s="66"/>
      <c r="L247" s="134"/>
      <c r="M247" s="236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  <c r="M248" s="236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23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/>
      <c r="K251" s="66"/>
      <c r="L251" s="134"/>
      <c r="M251" s="23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/>
      <c r="K254" s="61"/>
      <c r="L254" s="133"/>
      <c r="M254" s="236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  <c r="M255" s="237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/>
      <c r="K256" s="66"/>
      <c r="L256" s="134"/>
      <c r="M256" s="236"/>
    </row>
    <row r="257" spans="1:13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3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/>
      <c r="K258" s="66"/>
      <c r="L258" s="134"/>
      <c r="M258" s="236"/>
    </row>
    <row r="259" spans="1:13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/>
      <c r="K259" s="66"/>
      <c r="L259" s="134"/>
      <c r="M259" s="236"/>
    </row>
    <row r="260" spans="1:13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/>
      <c r="K260" s="66"/>
      <c r="L260" s="134"/>
      <c r="M260" s="236"/>
    </row>
    <row r="261" spans="1:13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>
        <v>0</v>
      </c>
      <c r="J261" s="66"/>
      <c r="K261" s="66"/>
      <c r="L261" s="134"/>
      <c r="M261" s="236"/>
    </row>
    <row r="262" spans="1:13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/>
      <c r="K262" s="66"/>
      <c r="L262" s="134"/>
      <c r="M262" s="236"/>
    </row>
    <row r="263" spans="1:13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3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/>
      <c r="K264" s="72"/>
      <c r="L264" s="194"/>
      <c r="M264" s="236"/>
    </row>
    <row r="265" spans="1:13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3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3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3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/>
      <c r="K268" s="138"/>
      <c r="L268" s="139"/>
      <c r="M268" s="236"/>
    </row>
    <row r="269" spans="1:13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3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/>
      <c r="K270" s="66"/>
      <c r="L270" s="134"/>
      <c r="M270" s="236"/>
    </row>
    <row r="271" spans="1:13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/>
      <c r="K271" s="61"/>
      <c r="L271" s="133"/>
      <c r="M271" s="236"/>
    </row>
    <row r="272" spans="1:13" ht="12.75" thickBot="1" x14ac:dyDescent="0.3">
      <c r="A272" s="205"/>
      <c r="B272" s="205" t="s">
        <v>283</v>
      </c>
      <c r="C272" s="206">
        <f>SUM(C269,C252,C211,C182,C174,C160,C75,C53)</f>
        <v>370223</v>
      </c>
      <c r="D272" s="206">
        <f>SUM(D269,D252,D211,D182,D174,D160,D75,D53,)</f>
        <v>370223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220258</v>
      </c>
      <c r="I272" s="206">
        <f t="shared" si="57"/>
        <v>220258</v>
      </c>
      <c r="J272" s="206">
        <f t="shared" si="57"/>
        <v>0</v>
      </c>
      <c r="K272" s="206">
        <f t="shared" si="57"/>
        <v>0</v>
      </c>
      <c r="L272" s="207">
        <f t="shared" si="57"/>
        <v>0</v>
      </c>
    </row>
    <row r="273" spans="1:13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3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3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3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3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/>
      <c r="K277" s="72"/>
      <c r="L277" s="194"/>
      <c r="M277" s="236"/>
    </row>
    <row r="278" spans="1:13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/>
      <c r="K278" s="66"/>
      <c r="L278" s="134"/>
      <c r="M278" s="236"/>
    </row>
    <row r="279" spans="1:13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/>
      <c r="K279" s="66"/>
      <c r="L279" s="134"/>
      <c r="M279" s="236"/>
    </row>
    <row r="280" spans="1:13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/>
      <c r="K280" s="66"/>
      <c r="L280" s="134"/>
      <c r="M280" s="236"/>
    </row>
    <row r="281" spans="1:13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/>
      <c r="K281" s="66"/>
      <c r="L281" s="134"/>
      <c r="M281" s="236"/>
    </row>
    <row r="282" spans="1:13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/>
      <c r="K282" s="160"/>
      <c r="L282" s="162"/>
      <c r="M282" s="236"/>
    </row>
    <row r="283" spans="1:13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  <c r="M283" s="238"/>
    </row>
    <row r="284" spans="1:13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  <c r="M284" s="238"/>
    </row>
    <row r="285" spans="1:13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3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3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3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mg5j/IZ16UfG3XHGFL5SB1fz77yGOyyYgKH8ctiY/qlHborC14a5/zCEvR8xjCJQMpuwDKoSn9GkD1oS7JCGGw==" saltValue="7qc785XK/Sdz8rGen3YhFA==" spinCount="100000" sheet="1" objects="1" scenarios="1"/>
  <autoFilter ref="A18:M284">
    <filterColumn colId="7">
      <filters>
        <filter val="123 019"/>
        <filter val="2 000"/>
        <filter val="220 258"/>
        <filter val="40 000"/>
        <filter val="81 019"/>
        <filter val="97 239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O2" sqref="O2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574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575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576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577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561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578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579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580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 t="s">
        <v>581</v>
      </c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1544709</v>
      </c>
      <c r="D20" s="26">
        <f>SUM(D21,D24,D25,D41,D43)</f>
        <v>1000273</v>
      </c>
      <c r="E20" s="26">
        <f>SUM(E21,E24,E43)</f>
        <v>492095</v>
      </c>
      <c r="F20" s="26">
        <f>SUM(F21,F26,F43)</f>
        <v>51261</v>
      </c>
      <c r="G20" s="27">
        <f>SUM(G21,G45)</f>
        <v>1080</v>
      </c>
      <c r="H20" s="25">
        <f>SUM(I20:L20)</f>
        <v>1466179</v>
      </c>
      <c r="I20" s="26">
        <f>SUM(I21,I24,I25,I41,I43)</f>
        <v>935305</v>
      </c>
      <c r="J20" s="26">
        <f>SUM(J21,J24,J43)</f>
        <v>478523</v>
      </c>
      <c r="K20" s="26">
        <f>SUM(K21,K26,K43)</f>
        <v>51261</v>
      </c>
      <c r="L20" s="27">
        <f>SUM(L21,L45)</f>
        <v>1090</v>
      </c>
    </row>
    <row r="21" spans="1:12" ht="12.75" thickTop="1" x14ac:dyDescent="0.25">
      <c r="A21" s="28"/>
      <c r="B21" s="29" t="s">
        <v>33</v>
      </c>
      <c r="C21" s="30">
        <f t="shared" si="0"/>
        <v>1080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1080</v>
      </c>
      <c r="H21" s="30">
        <f t="shared" ref="H21:H47" si="1">SUM(I21:L21)</f>
        <v>1090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1090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1080</v>
      </c>
      <c r="D23" s="41"/>
      <c r="E23" s="41"/>
      <c r="F23" s="41"/>
      <c r="G23" s="42">
        <v>1080</v>
      </c>
      <c r="H23" s="40">
        <f t="shared" si="1"/>
        <v>1090</v>
      </c>
      <c r="I23" s="41"/>
      <c r="J23" s="41"/>
      <c r="K23" s="41"/>
      <c r="L23" s="43">
        <v>1090</v>
      </c>
    </row>
    <row r="24" spans="1:12" s="22" customFormat="1" ht="24.75" thickBot="1" x14ac:dyDescent="0.3">
      <c r="A24" s="44">
        <v>19300</v>
      </c>
      <c r="B24" s="44" t="s">
        <v>36</v>
      </c>
      <c r="C24" s="45">
        <f t="shared" si="0"/>
        <v>1492368</v>
      </c>
      <c r="D24" s="46">
        <v>1000273</v>
      </c>
      <c r="E24" s="46">
        <v>492095</v>
      </c>
      <c r="F24" s="47" t="s">
        <v>37</v>
      </c>
      <c r="G24" s="48" t="s">
        <v>37</v>
      </c>
      <c r="H24" s="45">
        <f t="shared" si="1"/>
        <v>1413828</v>
      </c>
      <c r="I24" s="46">
        <f>I51</f>
        <v>935305</v>
      </c>
      <c r="J24" s="46">
        <f>J51</f>
        <v>478523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16789</v>
      </c>
      <c r="D26" s="53" t="s">
        <v>37</v>
      </c>
      <c r="E26" s="53" t="s">
        <v>37</v>
      </c>
      <c r="F26" s="56">
        <f>SUM(F27,F31,F33,F36)</f>
        <v>16789</v>
      </c>
      <c r="G26" s="54" t="s">
        <v>37</v>
      </c>
      <c r="H26" s="51">
        <f>SUM(I26:L26)</f>
        <v>16789</v>
      </c>
      <c r="I26" s="53" t="s">
        <v>37</v>
      </c>
      <c r="J26" s="53" t="s">
        <v>37</v>
      </c>
      <c r="K26" s="56">
        <f>SUM(K27,K31,K33,K36)</f>
        <v>16789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x14ac:dyDescent="0.25">
      <c r="A33" s="57">
        <v>21380</v>
      </c>
      <c r="B33" s="50" t="s">
        <v>46</v>
      </c>
      <c r="C33" s="51">
        <f t="shared" si="0"/>
        <v>4761</v>
      </c>
      <c r="D33" s="53" t="s">
        <v>37</v>
      </c>
      <c r="E33" s="53" t="s">
        <v>37</v>
      </c>
      <c r="F33" s="56">
        <f>SUM(F34:F35)</f>
        <v>4761</v>
      </c>
      <c r="G33" s="54" t="s">
        <v>37</v>
      </c>
      <c r="H33" s="51">
        <f t="shared" si="1"/>
        <v>4761</v>
      </c>
      <c r="I33" s="53" t="s">
        <v>37</v>
      </c>
      <c r="J33" s="53" t="s">
        <v>37</v>
      </c>
      <c r="K33" s="56">
        <f>SUM(K34:K35)</f>
        <v>4761</v>
      </c>
      <c r="L33" s="54" t="s">
        <v>37</v>
      </c>
    </row>
    <row r="34" spans="1:12" x14ac:dyDescent="0.25">
      <c r="A34" s="34">
        <v>21381</v>
      </c>
      <c r="B34" s="58" t="s">
        <v>47</v>
      </c>
      <c r="C34" s="59">
        <f t="shared" si="0"/>
        <v>4761</v>
      </c>
      <c r="D34" s="60" t="s">
        <v>37</v>
      </c>
      <c r="E34" s="60" t="s">
        <v>37</v>
      </c>
      <c r="F34" s="61">
        <v>4761</v>
      </c>
      <c r="G34" s="62" t="s">
        <v>37</v>
      </c>
      <c r="H34" s="59">
        <f t="shared" si="1"/>
        <v>4761</v>
      </c>
      <c r="I34" s="60" t="s">
        <v>37</v>
      </c>
      <c r="J34" s="60" t="s">
        <v>37</v>
      </c>
      <c r="K34" s="61">
        <v>4761</v>
      </c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12028</v>
      </c>
      <c r="D36" s="53" t="s">
        <v>37</v>
      </c>
      <c r="E36" s="53" t="s">
        <v>37</v>
      </c>
      <c r="F36" s="56">
        <f>SUM(F37:F40)</f>
        <v>12028</v>
      </c>
      <c r="G36" s="54" t="s">
        <v>37</v>
      </c>
      <c r="H36" s="51">
        <f t="shared" si="1"/>
        <v>12028</v>
      </c>
      <c r="I36" s="53" t="s">
        <v>37</v>
      </c>
      <c r="J36" s="53" t="s">
        <v>37</v>
      </c>
      <c r="K36" s="56">
        <f>SUM(K37:K40)</f>
        <v>12028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12028</v>
      </c>
      <c r="D40" s="77" t="s">
        <v>37</v>
      </c>
      <c r="E40" s="77" t="s">
        <v>37</v>
      </c>
      <c r="F40" s="78">
        <v>12028</v>
      </c>
      <c r="G40" s="79" t="s">
        <v>37</v>
      </c>
      <c r="H40" s="76">
        <f t="shared" si="1"/>
        <v>12028</v>
      </c>
      <c r="I40" s="77" t="s">
        <v>37</v>
      </c>
      <c r="J40" s="77" t="s">
        <v>37</v>
      </c>
      <c r="K40" s="78">
        <v>12028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34472</v>
      </c>
      <c r="D43" s="87">
        <f>D44</f>
        <v>0</v>
      </c>
      <c r="E43" s="87">
        <f t="shared" ref="E43:F43" si="3">E44</f>
        <v>0</v>
      </c>
      <c r="F43" s="87">
        <f t="shared" si="3"/>
        <v>34472</v>
      </c>
      <c r="G43" s="54" t="s">
        <v>37</v>
      </c>
      <c r="H43" s="88">
        <f t="shared" si="2"/>
        <v>34472</v>
      </c>
      <c r="I43" s="87">
        <f>I44</f>
        <v>0</v>
      </c>
      <c r="J43" s="87">
        <f t="shared" ref="J43:K43" si="4">J44</f>
        <v>0</v>
      </c>
      <c r="K43" s="87">
        <f t="shared" si="4"/>
        <v>34472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34472</v>
      </c>
      <c r="D44" s="89"/>
      <c r="E44" s="90"/>
      <c r="F44" s="90">
        <v>34472</v>
      </c>
      <c r="G44" s="91" t="s">
        <v>37</v>
      </c>
      <c r="H44" s="92">
        <f t="shared" si="2"/>
        <v>34472</v>
      </c>
      <c r="I44" s="36"/>
      <c r="J44" s="93"/>
      <c r="K44" s="93">
        <v>34472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1544709.16</v>
      </c>
      <c r="D50" s="112">
        <f>SUM(D51,D269)</f>
        <v>1000273.1599999999</v>
      </c>
      <c r="E50" s="112">
        <f>SUM(E51,E269)</f>
        <v>492095</v>
      </c>
      <c r="F50" s="112">
        <f>SUM(F51,F269)</f>
        <v>51261</v>
      </c>
      <c r="G50" s="113">
        <f>SUM(G51,G269)</f>
        <v>1080</v>
      </c>
      <c r="H50" s="111">
        <f t="shared" ref="H50:H107" si="6">SUM(I50:L50)</f>
        <v>1466179</v>
      </c>
      <c r="I50" s="112">
        <f>SUM(I51,I269)</f>
        <v>935305</v>
      </c>
      <c r="J50" s="112">
        <f>SUM(J51,J269)</f>
        <v>478523</v>
      </c>
      <c r="K50" s="112">
        <f>SUM(K51,K269)</f>
        <v>51261</v>
      </c>
      <c r="L50" s="113">
        <f>SUM(L51,L269)</f>
        <v>1090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1544709.16</v>
      </c>
      <c r="D51" s="117">
        <f>SUM(D52,D181)</f>
        <v>1000273.1599999999</v>
      </c>
      <c r="E51" s="117">
        <f>SUM(E52,E181)</f>
        <v>492095</v>
      </c>
      <c r="F51" s="117">
        <f>SUM(F52,F181)</f>
        <v>51261</v>
      </c>
      <c r="G51" s="118">
        <f>SUM(G52,G181)</f>
        <v>1080</v>
      </c>
      <c r="H51" s="116">
        <f t="shared" si="6"/>
        <v>1466179</v>
      </c>
      <c r="I51" s="117">
        <f>SUM(I52,I181)</f>
        <v>935305</v>
      </c>
      <c r="J51" s="117">
        <f>SUM(J52,J181)</f>
        <v>478523</v>
      </c>
      <c r="K51" s="117">
        <f>SUM(K52,K181)</f>
        <v>51261</v>
      </c>
      <c r="L51" s="118">
        <f>SUM(L52,L181)</f>
        <v>1090</v>
      </c>
    </row>
    <row r="52" spans="1:12" s="22" customFormat="1" ht="24" x14ac:dyDescent="0.25">
      <c r="A52" s="119"/>
      <c r="B52" s="17" t="s">
        <v>64</v>
      </c>
      <c r="C52" s="120">
        <f t="shared" si="5"/>
        <v>1544709.16</v>
      </c>
      <c r="D52" s="121">
        <f>SUM(D53,D75,D160,D174)</f>
        <v>1000273.1599999999</v>
      </c>
      <c r="E52" s="121">
        <f>SUM(E53,E75,E160,E174)</f>
        <v>492095</v>
      </c>
      <c r="F52" s="121">
        <f>SUM(F53,F75,F160,F174)</f>
        <v>51261</v>
      </c>
      <c r="G52" s="122">
        <f>SUM(G53,G75,G160,G174)</f>
        <v>1080</v>
      </c>
      <c r="H52" s="120">
        <f t="shared" si="6"/>
        <v>1465059</v>
      </c>
      <c r="I52" s="121">
        <f>SUM(I53,I75,I160,I174)</f>
        <v>934185</v>
      </c>
      <c r="J52" s="121">
        <f>SUM(J53,J75,J160,J174)</f>
        <v>478523</v>
      </c>
      <c r="K52" s="121">
        <f>SUM(K53,K75,K160,K174)</f>
        <v>51261</v>
      </c>
      <c r="L52" s="122">
        <f>SUM(L53,L75,L160,L174)</f>
        <v>1090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1224356.1599999999</v>
      </c>
      <c r="D53" s="125">
        <f>SUM(D54,D67)</f>
        <v>729704.15999999992</v>
      </c>
      <c r="E53" s="125">
        <f>SUM(E54,E67)</f>
        <v>492095</v>
      </c>
      <c r="F53" s="125">
        <f>SUM(F54,F67)</f>
        <v>2557</v>
      </c>
      <c r="G53" s="126">
        <f>SUM(G54,G67)</f>
        <v>0</v>
      </c>
      <c r="H53" s="124">
        <f t="shared" si="6"/>
        <v>1151793</v>
      </c>
      <c r="I53" s="125">
        <f>SUM(I54,I67)</f>
        <v>673270</v>
      </c>
      <c r="J53" s="125">
        <f>SUM(J54,J67)</f>
        <v>478523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928434.92999999993</v>
      </c>
      <c r="D54" s="56">
        <f>SUM(D55,D58,D66)</f>
        <v>532927.92999999993</v>
      </c>
      <c r="E54" s="56">
        <f>SUM(E55,E58,E66)</f>
        <v>393463</v>
      </c>
      <c r="F54" s="56">
        <f>SUM(F55,F58,F66)</f>
        <v>2044</v>
      </c>
      <c r="G54" s="128">
        <f>SUM(G55,G58,G66)</f>
        <v>0</v>
      </c>
      <c r="H54" s="51">
        <f t="shared" si="6"/>
        <v>870128</v>
      </c>
      <c r="I54" s="56">
        <f>SUM(I55,I58,I66)</f>
        <v>487248</v>
      </c>
      <c r="J54" s="56">
        <f>SUM(J55,J58,J66)</f>
        <v>382880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850382</v>
      </c>
      <c r="D55" s="131">
        <f>SUM(D56:D57)</f>
        <v>457588</v>
      </c>
      <c r="E55" s="131">
        <f>SUM(E56:E57)</f>
        <v>390754</v>
      </c>
      <c r="F55" s="131">
        <f>SUM(F56:F57)</f>
        <v>2040</v>
      </c>
      <c r="G55" s="132">
        <f>SUM(G56:G57)</f>
        <v>0</v>
      </c>
      <c r="H55" s="103">
        <f t="shared" si="6"/>
        <v>820538</v>
      </c>
      <c r="I55" s="131">
        <f>SUM(I56:I57)</f>
        <v>463718</v>
      </c>
      <c r="J55" s="131">
        <f>SUM(J56:J57)</f>
        <v>356820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850382</v>
      </c>
      <c r="D57" s="66">
        <v>457588</v>
      </c>
      <c r="E57" s="66">
        <v>390754</v>
      </c>
      <c r="F57" s="66">
        <v>2040</v>
      </c>
      <c r="G57" s="134"/>
      <c r="H57" s="64">
        <f t="shared" si="6"/>
        <v>820538</v>
      </c>
      <c r="I57" s="66">
        <v>463718</v>
      </c>
      <c r="J57" s="66">
        <f>45780+311040</f>
        <v>356820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78052.929999999993</v>
      </c>
      <c r="D58" s="136">
        <f>SUM(D59:D65)</f>
        <v>75339.929999999993</v>
      </c>
      <c r="E58" s="136">
        <f>SUM(E59:E65)</f>
        <v>2709</v>
      </c>
      <c r="F58" s="136">
        <f>SUM(F59:F65)</f>
        <v>4</v>
      </c>
      <c r="G58" s="137">
        <f>SUM(G59:G65)</f>
        <v>0</v>
      </c>
      <c r="H58" s="64">
        <f t="shared" si="6"/>
        <v>49590</v>
      </c>
      <c r="I58" s="136">
        <f>SUM(I59:I65)</f>
        <v>23530</v>
      </c>
      <c r="J58" s="136">
        <f>SUM(J59:J65)</f>
        <v>26060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4134</v>
      </c>
      <c r="D59" s="66">
        <v>4134</v>
      </c>
      <c r="E59" s="66"/>
      <c r="F59" s="66"/>
      <c r="G59" s="134"/>
      <c r="H59" s="64">
        <f t="shared" si="6"/>
        <v>5257</v>
      </c>
      <c r="I59" s="66">
        <v>5257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1095</v>
      </c>
      <c r="D60" s="66">
        <v>1095</v>
      </c>
      <c r="E60" s="66"/>
      <c r="F60" s="66"/>
      <c r="G60" s="134"/>
      <c r="H60" s="64">
        <f t="shared" si="6"/>
        <v>1293</v>
      </c>
      <c r="I60" s="66">
        <v>1293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1138</v>
      </c>
      <c r="D62" s="66">
        <v>477</v>
      </c>
      <c r="E62" s="66">
        <v>657</v>
      </c>
      <c r="F62" s="66">
        <v>4</v>
      </c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8348</v>
      </c>
      <c r="D63" s="66">
        <v>6296</v>
      </c>
      <c r="E63" s="66">
        <v>2052</v>
      </c>
      <c r="F63" s="66"/>
      <c r="G63" s="134"/>
      <c r="H63" s="64">
        <f t="shared" si="6"/>
        <v>21055</v>
      </c>
      <c r="I63" s="66">
        <v>7265</v>
      </c>
      <c r="J63" s="66">
        <v>13790</v>
      </c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63337.929999999993</v>
      </c>
      <c r="D64" s="66">
        <f>127.5+24615.84+38594.59</f>
        <v>63337.929999999993</v>
      </c>
      <c r="E64" s="66"/>
      <c r="F64" s="66"/>
      <c r="G64" s="134"/>
      <c r="H64" s="64">
        <f t="shared" si="6"/>
        <v>9715</v>
      </c>
      <c r="I64" s="66">
        <f>41321-31606</f>
        <v>9715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12270</v>
      </c>
      <c r="I65" s="66"/>
      <c r="J65" s="66">
        <v>12270</v>
      </c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295921.23</v>
      </c>
      <c r="D67" s="56">
        <f>SUM(D68:D69)</f>
        <v>196776.22999999998</v>
      </c>
      <c r="E67" s="56">
        <f>SUM(E68:E69)</f>
        <v>98632</v>
      </c>
      <c r="F67" s="56">
        <f>SUM(F68:F69)</f>
        <v>513</v>
      </c>
      <c r="G67" s="140">
        <f>SUM(G68:G69)</f>
        <v>0</v>
      </c>
      <c r="H67" s="51">
        <f t="shared" si="6"/>
        <v>281665</v>
      </c>
      <c r="I67" s="56">
        <f>SUM(I68:I69)</f>
        <v>186022</v>
      </c>
      <c r="J67" s="56">
        <f>SUM(J68:J69)</f>
        <v>95643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234003</v>
      </c>
      <c r="D68" s="61">
        <v>137958</v>
      </c>
      <c r="E68" s="61">
        <v>95532</v>
      </c>
      <c r="F68" s="61">
        <v>513</v>
      </c>
      <c r="G68" s="133"/>
      <c r="H68" s="59">
        <f t="shared" si="6"/>
        <v>219846</v>
      </c>
      <c r="I68" s="61">
        <f>134567-7614</f>
        <v>126953</v>
      </c>
      <c r="J68" s="61">
        <f>11108+81785</f>
        <v>92893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61918.229999999996</v>
      </c>
      <c r="D69" s="136">
        <f>SUM(D70:D74)</f>
        <v>58818.229999999996</v>
      </c>
      <c r="E69" s="136">
        <f>SUM(E70:E74)</f>
        <v>3100</v>
      </c>
      <c r="F69" s="136">
        <f>SUM(F70:F74)</f>
        <v>0</v>
      </c>
      <c r="G69" s="137">
        <f>SUM(G70:G74)</f>
        <v>0</v>
      </c>
      <c r="H69" s="64">
        <f t="shared" si="6"/>
        <v>61819</v>
      </c>
      <c r="I69" s="136">
        <f>SUM(I70:I74)</f>
        <v>59069</v>
      </c>
      <c r="J69" s="136">
        <f>SUM(J70:J74)</f>
        <v>2750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42849.229999999996</v>
      </c>
      <c r="D70" s="66">
        <f>23253.67+16410.56+85</f>
        <v>39749.229999999996</v>
      </c>
      <c r="E70" s="66">
        <v>3100</v>
      </c>
      <c r="F70" s="66"/>
      <c r="G70" s="134"/>
      <c r="H70" s="64">
        <f t="shared" si="6"/>
        <v>42500</v>
      </c>
      <c r="I70" s="66">
        <v>39750</v>
      </c>
      <c r="J70" s="66">
        <f>350+2400</f>
        <v>2750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18569</v>
      </c>
      <c r="D73" s="66">
        <v>18569</v>
      </c>
      <c r="E73" s="66"/>
      <c r="F73" s="66"/>
      <c r="G73" s="134"/>
      <c r="H73" s="64">
        <f t="shared" si="6"/>
        <v>18569</v>
      </c>
      <c r="I73" s="66">
        <v>18569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750</v>
      </c>
      <c r="I74" s="66">
        <v>750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320353</v>
      </c>
      <c r="D75" s="125">
        <f>SUM(D76,D83,D120,D151,D152)</f>
        <v>270569</v>
      </c>
      <c r="E75" s="125">
        <f t="shared" ref="E75:G75" si="7">SUM(E76,E83,E120,E151,E152)</f>
        <v>0</v>
      </c>
      <c r="F75" s="125">
        <f t="shared" si="7"/>
        <v>48704</v>
      </c>
      <c r="G75" s="126">
        <f t="shared" si="7"/>
        <v>1080</v>
      </c>
      <c r="H75" s="124">
        <f t="shared" si="6"/>
        <v>313266</v>
      </c>
      <c r="I75" s="125">
        <f t="shared" ref="I75:L75" si="8">SUM(I76,I83,I120,I151,I152)</f>
        <v>260915</v>
      </c>
      <c r="J75" s="125">
        <f t="shared" si="8"/>
        <v>0</v>
      </c>
      <c r="K75" s="125">
        <f t="shared" si="8"/>
        <v>51261</v>
      </c>
      <c r="L75" s="126">
        <f t="shared" si="8"/>
        <v>1090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305241</v>
      </c>
      <c r="D83" s="56">
        <f>SUM(D84,D85,D91,D99,D107,D108,D114,D119)</f>
        <v>259348</v>
      </c>
      <c r="E83" s="56">
        <f>SUM(E84,E85,E91,E99,E107,E108,E114,E119)</f>
        <v>0</v>
      </c>
      <c r="F83" s="56">
        <f>SUM(F84,F85,F91,F99,F107,F108,F114,F119)</f>
        <v>45893</v>
      </c>
      <c r="G83" s="140">
        <f>SUM(G84,G85,G91,G99,G107,G108,G114,G119)</f>
        <v>0</v>
      </c>
      <c r="H83" s="51">
        <f t="shared" si="6"/>
        <v>301270</v>
      </c>
      <c r="I83" s="56">
        <f>SUM(I84,I85,I91,I99,I107,I108,I114,I119)</f>
        <v>256142</v>
      </c>
      <c r="J83" s="56">
        <f>SUM(J84,J85,J91,J99,J107,J108,J114,J119)</f>
        <v>0</v>
      </c>
      <c r="K83" s="56">
        <f>SUM(K84,K85,K91,K99,K107,K108,K114,K119)</f>
        <v>45038</v>
      </c>
      <c r="L83" s="144">
        <f>SUM(L84,L85,L91,L99,L107,L108,L114,L119)</f>
        <v>90</v>
      </c>
    </row>
    <row r="84" spans="1:12" x14ac:dyDescent="0.25">
      <c r="A84" s="130">
        <v>2210</v>
      </c>
      <c r="B84" s="99" t="s">
        <v>94</v>
      </c>
      <c r="C84" s="103">
        <f>SUM(D84:G84)</f>
        <v>1407</v>
      </c>
      <c r="D84" s="138">
        <v>1307</v>
      </c>
      <c r="E84" s="138"/>
      <c r="F84" s="138">
        <v>100</v>
      </c>
      <c r="G84" s="138"/>
      <c r="H84" s="103">
        <f>SUM(I84:L84)</f>
        <v>735</v>
      </c>
      <c r="I84" s="138">
        <f>255+55+275+100</f>
        <v>685</v>
      </c>
      <c r="J84" s="138"/>
      <c r="K84" s="138">
        <v>50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93622</v>
      </c>
      <c r="D85" s="136">
        <f>SUM(D86:D90)</f>
        <v>51129</v>
      </c>
      <c r="E85" s="136">
        <f>SUM(E86:E90)</f>
        <v>0</v>
      </c>
      <c r="F85" s="136">
        <f>SUM(F86:F90)</f>
        <v>42493</v>
      </c>
      <c r="G85" s="137">
        <f>SUM(G86:G90)</f>
        <v>0</v>
      </c>
      <c r="H85" s="64">
        <f t="shared" si="6"/>
        <v>100697</v>
      </c>
      <c r="I85" s="136">
        <f>SUM(I86:I90)</f>
        <v>59024</v>
      </c>
      <c r="J85" s="136">
        <f>SUM(J86:J90)</f>
        <v>0</v>
      </c>
      <c r="K85" s="136">
        <f>SUM(K86:K90)</f>
        <v>41673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58563</v>
      </c>
      <c r="D86" s="66">
        <v>32816</v>
      </c>
      <c r="E86" s="66"/>
      <c r="F86" s="66">
        <v>25747</v>
      </c>
      <c r="G86" s="134"/>
      <c r="H86" s="64">
        <f t="shared" si="6"/>
        <v>60063</v>
      </c>
      <c r="I86" s="66">
        <v>34316</v>
      </c>
      <c r="J86" s="66"/>
      <c r="K86" s="66">
        <v>25747</v>
      </c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21237</v>
      </c>
      <c r="D87" s="66">
        <v>10822</v>
      </c>
      <c r="E87" s="66"/>
      <c r="F87" s="66">
        <v>10415</v>
      </c>
      <c r="G87" s="134"/>
      <c r="H87" s="64">
        <f t="shared" si="6"/>
        <v>23870</v>
      </c>
      <c r="I87" s="66">
        <v>14247</v>
      </c>
      <c r="J87" s="66"/>
      <c r="K87" s="66">
        <v>9623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13430</v>
      </c>
      <c r="D88" s="66">
        <v>7252</v>
      </c>
      <c r="E88" s="66"/>
      <c r="F88" s="66">
        <v>6178</v>
      </c>
      <c r="G88" s="134"/>
      <c r="H88" s="64">
        <f t="shared" si="6"/>
        <v>16430</v>
      </c>
      <c r="I88" s="66">
        <v>10252</v>
      </c>
      <c r="J88" s="66"/>
      <c r="K88" s="66">
        <v>6178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392</v>
      </c>
      <c r="D89" s="66">
        <f>200+39</f>
        <v>239</v>
      </c>
      <c r="E89" s="66"/>
      <c r="F89" s="66">
        <v>153</v>
      </c>
      <c r="G89" s="134"/>
      <c r="H89" s="64">
        <f t="shared" si="6"/>
        <v>334</v>
      </c>
      <c r="I89" s="66">
        <v>209</v>
      </c>
      <c r="J89" s="66"/>
      <c r="K89" s="66">
        <v>125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2340</v>
      </c>
      <c r="D91" s="136">
        <f>SUM(D92:D98)</f>
        <v>1320</v>
      </c>
      <c r="E91" s="136">
        <f>SUM(E92:E98)</f>
        <v>0</v>
      </c>
      <c r="F91" s="136">
        <f>SUM(F92:F98)</f>
        <v>1020</v>
      </c>
      <c r="G91" s="137">
        <f>SUM(G92:G98)</f>
        <v>0</v>
      </c>
      <c r="H91" s="64">
        <f t="shared" si="6"/>
        <v>5810</v>
      </c>
      <c r="I91" s="136">
        <f>SUM(I92:I98)</f>
        <v>4855</v>
      </c>
      <c r="J91" s="136">
        <f>SUM(J92:J98)</f>
        <v>0</v>
      </c>
      <c r="K91" s="136">
        <f>SUM(K92:K98)</f>
        <v>955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408</v>
      </c>
      <c r="I92" s="66">
        <v>408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x14ac:dyDescent="0.25">
      <c r="A95" s="39">
        <v>2234</v>
      </c>
      <c r="B95" s="63" t="s">
        <v>105</v>
      </c>
      <c r="C95" s="64">
        <f t="shared" si="5"/>
        <v>84</v>
      </c>
      <c r="D95" s="66">
        <v>84</v>
      </c>
      <c r="E95" s="66"/>
      <c r="F95" s="66"/>
      <c r="G95" s="134"/>
      <c r="H95" s="64">
        <f t="shared" si="6"/>
        <v>402</v>
      </c>
      <c r="I95" s="66">
        <f>42+360</f>
        <v>402</v>
      </c>
      <c r="J95" s="66"/>
      <c r="K95" s="66"/>
      <c r="L95" s="134"/>
    </row>
    <row r="96" spans="1:12" ht="24" x14ac:dyDescent="0.25">
      <c r="A96" s="39">
        <v>2235</v>
      </c>
      <c r="B96" s="63" t="s">
        <v>106</v>
      </c>
      <c r="C96" s="64">
        <f t="shared" si="5"/>
        <v>250</v>
      </c>
      <c r="D96" s="66"/>
      <c r="E96" s="66"/>
      <c r="F96" s="66">
        <v>250</v>
      </c>
      <c r="G96" s="134"/>
      <c r="H96" s="64">
        <f t="shared" si="6"/>
        <v>250</v>
      </c>
      <c r="I96" s="66"/>
      <c r="J96" s="66"/>
      <c r="K96" s="66">
        <v>250</v>
      </c>
      <c r="L96" s="134"/>
    </row>
    <row r="97" spans="1:12" x14ac:dyDescent="0.25">
      <c r="A97" s="39">
        <v>2236</v>
      </c>
      <c r="B97" s="63" t="s">
        <v>107</v>
      </c>
      <c r="C97" s="64">
        <f t="shared" si="5"/>
        <v>139</v>
      </c>
      <c r="D97" s="66"/>
      <c r="E97" s="66"/>
      <c r="F97" s="66">
        <v>139</v>
      </c>
      <c r="G97" s="134"/>
      <c r="H97" s="64">
        <f t="shared" si="6"/>
        <v>139</v>
      </c>
      <c r="I97" s="66"/>
      <c r="J97" s="66"/>
      <c r="K97" s="66">
        <v>139</v>
      </c>
      <c r="L97" s="134"/>
    </row>
    <row r="98" spans="1:12" x14ac:dyDescent="0.25">
      <c r="A98" s="39">
        <v>2239</v>
      </c>
      <c r="B98" s="63" t="s">
        <v>108</v>
      </c>
      <c r="C98" s="64">
        <f t="shared" si="5"/>
        <v>1867</v>
      </c>
      <c r="D98" s="66">
        <v>1236</v>
      </c>
      <c r="E98" s="66"/>
      <c r="F98" s="66">
        <v>631</v>
      </c>
      <c r="G98" s="134"/>
      <c r="H98" s="64">
        <f t="shared" si="6"/>
        <v>4611</v>
      </c>
      <c r="I98" s="66">
        <f>1041+100+2134+560+50+160</f>
        <v>4045</v>
      </c>
      <c r="J98" s="66"/>
      <c r="K98" s="66">
        <v>566</v>
      </c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4466</v>
      </c>
      <c r="D99" s="136">
        <f>SUM(D100:D106)</f>
        <v>2186</v>
      </c>
      <c r="E99" s="136">
        <f>SUM(E100:E106)</f>
        <v>0</v>
      </c>
      <c r="F99" s="136">
        <f>SUM(F100:F106)</f>
        <v>2280</v>
      </c>
      <c r="G99" s="137">
        <f>SUM(G100:G106)</f>
        <v>0</v>
      </c>
      <c r="H99" s="64">
        <f t="shared" si="6"/>
        <v>4685</v>
      </c>
      <c r="I99" s="136">
        <f>SUM(I100:I106)</f>
        <v>2325</v>
      </c>
      <c r="J99" s="136">
        <f>SUM(J100:J106)</f>
        <v>0</v>
      </c>
      <c r="K99" s="136">
        <f>SUM(K100:K106)</f>
        <v>2360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x14ac:dyDescent="0.25">
      <c r="A101" s="39">
        <v>2242</v>
      </c>
      <c r="B101" s="63" t="s">
        <v>111</v>
      </c>
      <c r="C101" s="64">
        <f t="shared" si="5"/>
        <v>1381</v>
      </c>
      <c r="D101" s="66">
        <v>211</v>
      </c>
      <c r="E101" s="66"/>
      <c r="F101" s="66">
        <v>1170</v>
      </c>
      <c r="G101" s="134"/>
      <c r="H101" s="64">
        <f t="shared" si="6"/>
        <v>1381</v>
      </c>
      <c r="I101" s="66">
        <v>211</v>
      </c>
      <c r="J101" s="66"/>
      <c r="K101" s="66">
        <v>1170</v>
      </c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860</v>
      </c>
      <c r="D102" s="66">
        <v>410</v>
      </c>
      <c r="E102" s="66"/>
      <c r="F102" s="66">
        <v>450</v>
      </c>
      <c r="G102" s="134"/>
      <c r="H102" s="64">
        <f t="shared" si="6"/>
        <v>720</v>
      </c>
      <c r="I102" s="66">
        <v>340</v>
      </c>
      <c r="J102" s="66"/>
      <c r="K102" s="66">
        <v>380</v>
      </c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2225</v>
      </c>
      <c r="D103" s="66">
        <v>1565</v>
      </c>
      <c r="E103" s="66"/>
      <c r="F103" s="66">
        <v>660</v>
      </c>
      <c r="G103" s="134"/>
      <c r="H103" s="64">
        <f t="shared" si="6"/>
        <v>2584</v>
      </c>
      <c r="I103" s="66">
        <f>1774</f>
        <v>1774</v>
      </c>
      <c r="J103" s="66"/>
      <c r="K103" s="66">
        <v>810</v>
      </c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617</v>
      </c>
      <c r="D107" s="136">
        <v>617</v>
      </c>
      <c r="E107" s="136"/>
      <c r="F107" s="136"/>
      <c r="G107" s="145"/>
      <c r="H107" s="64">
        <f t="shared" si="6"/>
        <v>617</v>
      </c>
      <c r="I107" s="136">
        <f>617</f>
        <v>617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200260</v>
      </c>
      <c r="D108" s="136">
        <f>SUM(D109:D113)</f>
        <v>200260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188636</v>
      </c>
      <c r="I108" s="136">
        <f>SUM(I109:I113)</f>
        <v>188636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x14ac:dyDescent="0.25">
      <c r="A109" s="39">
        <v>2261</v>
      </c>
      <c r="B109" s="63" t="s">
        <v>119</v>
      </c>
      <c r="C109" s="64">
        <f t="shared" si="5"/>
        <v>200260</v>
      </c>
      <c r="D109" s="66">
        <v>200260</v>
      </c>
      <c r="E109" s="66"/>
      <c r="F109" s="66"/>
      <c r="G109" s="134"/>
      <c r="H109" s="64">
        <f t="shared" si="9"/>
        <v>188480</v>
      </c>
      <c r="I109" s="66">
        <f>102854+3030+6516+76080</f>
        <v>188480</v>
      </c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117</v>
      </c>
      <c r="I112" s="66">
        <v>117</v>
      </c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39</v>
      </c>
      <c r="I113" s="66">
        <v>39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2529</v>
      </c>
      <c r="D114" s="136">
        <f>SUM(D115:D118)</f>
        <v>2529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90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90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90</v>
      </c>
      <c r="I117" s="66"/>
      <c r="J117" s="66"/>
      <c r="K117" s="66"/>
      <c r="L117" s="134">
        <v>90</v>
      </c>
    </row>
    <row r="118" spans="1:12" ht="36" hidden="1" x14ac:dyDescent="0.25">
      <c r="A118" s="39">
        <v>2276</v>
      </c>
      <c r="B118" s="63" t="s">
        <v>128</v>
      </c>
      <c r="C118" s="64">
        <f t="shared" si="10"/>
        <v>2529</v>
      </c>
      <c r="D118" s="66">
        <v>2529</v>
      </c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11671</v>
      </c>
      <c r="D120" s="149">
        <f>SUM(D121,D126,D130,D131,D134,D138,D146,D147,D150)</f>
        <v>7855</v>
      </c>
      <c r="E120" s="149">
        <f>SUM(E121,E126,E130,E131,E134,E138,E146,E147,E150)</f>
        <v>0</v>
      </c>
      <c r="F120" s="149">
        <f>SUM(F121,F126,F130,F131,F134,F138,F146,F147,F150)</f>
        <v>2736</v>
      </c>
      <c r="G120" s="150">
        <f>SUM(G121,G126,G130,G131,G134,G138,G146,G147,G150)</f>
        <v>1080</v>
      </c>
      <c r="H120" s="76">
        <f t="shared" si="9"/>
        <v>8630</v>
      </c>
      <c r="I120" s="149">
        <f>SUM(I121,I126,I130,I131,I134,I138,I146,I147,I150)</f>
        <v>4648</v>
      </c>
      <c r="J120" s="149">
        <f>SUM(J121,J126,J130,J131,J134,J138,J146,J147,J150)</f>
        <v>0</v>
      </c>
      <c r="K120" s="149">
        <f>SUM(K121,K126,K130,K131,K134,K138,K146,K147,K150)</f>
        <v>2982</v>
      </c>
      <c r="L120" s="150">
        <f>SUM(L121,L126,L130,L131,L134,L138,L146,L147,L150)</f>
        <v>1000</v>
      </c>
    </row>
    <row r="121" spans="1:12" ht="24" x14ac:dyDescent="0.25">
      <c r="A121" s="141">
        <v>2310</v>
      </c>
      <c r="B121" s="58" t="s">
        <v>131</v>
      </c>
      <c r="C121" s="59">
        <f t="shared" si="10"/>
        <v>4822</v>
      </c>
      <c r="D121" s="142">
        <f>SUM(D122:D125)</f>
        <v>4215</v>
      </c>
      <c r="E121" s="142">
        <f t="shared" ref="E121:L121" si="11">SUM(E122:E125)</f>
        <v>0</v>
      </c>
      <c r="F121" s="142">
        <f t="shared" si="11"/>
        <v>607</v>
      </c>
      <c r="G121" s="143">
        <f t="shared" si="11"/>
        <v>0</v>
      </c>
      <c r="H121" s="59">
        <f t="shared" si="9"/>
        <v>1665</v>
      </c>
      <c r="I121" s="142">
        <f t="shared" si="11"/>
        <v>1058</v>
      </c>
      <c r="J121" s="142">
        <f t="shared" si="11"/>
        <v>0</v>
      </c>
      <c r="K121" s="142">
        <f t="shared" si="11"/>
        <v>607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608</v>
      </c>
      <c r="D122" s="66">
        <v>458</v>
      </c>
      <c r="E122" s="66"/>
      <c r="F122" s="66">
        <v>150</v>
      </c>
      <c r="G122" s="134"/>
      <c r="H122" s="64">
        <f t="shared" si="9"/>
        <v>608</v>
      </c>
      <c r="I122" s="66">
        <v>458</v>
      </c>
      <c r="J122" s="66"/>
      <c r="K122" s="66">
        <v>150</v>
      </c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3157</v>
      </c>
      <c r="D123" s="66">
        <v>3157</v>
      </c>
      <c r="E123" s="66"/>
      <c r="F123" s="66"/>
      <c r="G123" s="134"/>
      <c r="H123" s="64">
        <f t="shared" si="9"/>
        <v>0</v>
      </c>
      <c r="I123" s="66">
        <v>0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0" customHeight="1" x14ac:dyDescent="0.25">
      <c r="A125" s="39">
        <v>2314</v>
      </c>
      <c r="B125" s="63" t="s">
        <v>135</v>
      </c>
      <c r="C125" s="64">
        <f t="shared" si="10"/>
        <v>1057</v>
      </c>
      <c r="D125" s="66">
        <v>600</v>
      </c>
      <c r="E125" s="66"/>
      <c r="F125" s="66">
        <v>457</v>
      </c>
      <c r="G125" s="134"/>
      <c r="H125" s="64">
        <f t="shared" si="9"/>
        <v>1057</v>
      </c>
      <c r="I125" s="66">
        <v>600</v>
      </c>
      <c r="J125" s="66"/>
      <c r="K125" s="66">
        <v>457</v>
      </c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1244</v>
      </c>
      <c r="D126" s="136">
        <f>SUM(D127:D129)</f>
        <v>630</v>
      </c>
      <c r="E126" s="136">
        <f>SUM(E127:E129)</f>
        <v>0</v>
      </c>
      <c r="F126" s="136">
        <f>SUM(F127:F129)</f>
        <v>614</v>
      </c>
      <c r="G126" s="137">
        <f>SUM(G127:G129)</f>
        <v>0</v>
      </c>
      <c r="H126" s="64">
        <f t="shared" si="9"/>
        <v>1140</v>
      </c>
      <c r="I126" s="136">
        <f>SUM(I127:I129)</f>
        <v>630</v>
      </c>
      <c r="J126" s="136">
        <f>SUM(J127:J129)</f>
        <v>0</v>
      </c>
      <c r="K126" s="136">
        <f>SUM(K127:K129)</f>
        <v>510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1244</v>
      </c>
      <c r="D128" s="66">
        <v>630</v>
      </c>
      <c r="E128" s="66"/>
      <c r="F128" s="66">
        <v>614</v>
      </c>
      <c r="G128" s="134"/>
      <c r="H128" s="64">
        <f t="shared" si="9"/>
        <v>1140</v>
      </c>
      <c r="I128" s="66">
        <v>630</v>
      </c>
      <c r="J128" s="66"/>
      <c r="K128" s="66">
        <f>460+50</f>
        <v>510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x14ac:dyDescent="0.25">
      <c r="A130" s="135">
        <v>2330</v>
      </c>
      <c r="B130" s="63" t="s">
        <v>140</v>
      </c>
      <c r="C130" s="64">
        <f t="shared" si="10"/>
        <v>775</v>
      </c>
      <c r="D130" s="66"/>
      <c r="E130" s="66"/>
      <c r="F130" s="66">
        <v>775</v>
      </c>
      <c r="G130" s="134"/>
      <c r="H130" s="64">
        <f t="shared" si="9"/>
        <v>775</v>
      </c>
      <c r="I130" s="66"/>
      <c r="J130" s="66"/>
      <c r="K130" s="66">
        <v>775</v>
      </c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5.75" customHeight="1" x14ac:dyDescent="0.25">
      <c r="A134" s="130">
        <v>2350</v>
      </c>
      <c r="B134" s="99" t="s">
        <v>144</v>
      </c>
      <c r="C134" s="103">
        <f t="shared" si="10"/>
        <v>3250</v>
      </c>
      <c r="D134" s="131">
        <f>SUM(D135:D137)</f>
        <v>2510</v>
      </c>
      <c r="E134" s="131">
        <f>SUM(E135:E137)</f>
        <v>0</v>
      </c>
      <c r="F134" s="131">
        <f>SUM(F135:F137)</f>
        <v>740</v>
      </c>
      <c r="G134" s="132">
        <f>SUM(G135:G137)</f>
        <v>0</v>
      </c>
      <c r="H134" s="103">
        <f t="shared" si="9"/>
        <v>3550</v>
      </c>
      <c r="I134" s="131">
        <f>SUM(I135:I137)</f>
        <v>2460</v>
      </c>
      <c r="J134" s="131">
        <f>SUM(J135:J137)</f>
        <v>0</v>
      </c>
      <c r="K134" s="131">
        <f>SUM(K135:K137)</f>
        <v>1090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500</v>
      </c>
      <c r="D135" s="61">
        <v>200</v>
      </c>
      <c r="E135" s="61"/>
      <c r="F135" s="61">
        <v>300</v>
      </c>
      <c r="G135" s="133"/>
      <c r="H135" s="59">
        <f t="shared" si="9"/>
        <v>400</v>
      </c>
      <c r="I135" s="61">
        <v>200</v>
      </c>
      <c r="J135" s="61"/>
      <c r="K135" s="61">
        <v>200</v>
      </c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2490</v>
      </c>
      <c r="D136" s="66">
        <v>2100</v>
      </c>
      <c r="E136" s="66"/>
      <c r="F136" s="66">
        <v>390</v>
      </c>
      <c r="G136" s="134"/>
      <c r="H136" s="64">
        <f t="shared" si="9"/>
        <v>2990</v>
      </c>
      <c r="I136" s="66">
        <v>2100</v>
      </c>
      <c r="J136" s="66"/>
      <c r="K136" s="66">
        <f>840+50</f>
        <v>890</v>
      </c>
      <c r="L136" s="134"/>
    </row>
    <row r="137" spans="1:12" ht="24" x14ac:dyDescent="0.25">
      <c r="A137" s="39">
        <v>2353</v>
      </c>
      <c r="B137" s="63" t="s">
        <v>147</v>
      </c>
      <c r="C137" s="64">
        <f t="shared" si="10"/>
        <v>260</v>
      </c>
      <c r="D137" s="66">
        <v>210</v>
      </c>
      <c r="E137" s="66"/>
      <c r="F137" s="66">
        <v>50</v>
      </c>
      <c r="G137" s="134"/>
      <c r="H137" s="64">
        <f t="shared" si="9"/>
        <v>160</v>
      </c>
      <c r="I137" s="66">
        <v>160</v>
      </c>
      <c r="J137" s="66"/>
      <c r="K137" s="66"/>
      <c r="L137" s="134"/>
    </row>
    <row r="138" spans="1:12" ht="36" x14ac:dyDescent="0.25">
      <c r="A138" s="135">
        <v>2360</v>
      </c>
      <c r="B138" s="63" t="s">
        <v>148</v>
      </c>
      <c r="C138" s="64">
        <f t="shared" si="10"/>
        <v>1080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1080</v>
      </c>
      <c r="H138" s="64">
        <f t="shared" si="9"/>
        <v>1000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1000</v>
      </c>
    </row>
    <row r="139" spans="1:12" x14ac:dyDescent="0.25">
      <c r="A139" s="38">
        <v>2361</v>
      </c>
      <c r="B139" s="63" t="s">
        <v>149</v>
      </c>
      <c r="C139" s="64">
        <f t="shared" si="10"/>
        <v>1080</v>
      </c>
      <c r="D139" s="66"/>
      <c r="E139" s="66"/>
      <c r="F139" s="66"/>
      <c r="G139" s="134">
        <v>1080</v>
      </c>
      <c r="H139" s="64">
        <f t="shared" si="9"/>
        <v>1000</v>
      </c>
      <c r="I139" s="66"/>
      <c r="J139" s="66"/>
      <c r="K139" s="66"/>
      <c r="L139" s="134">
        <v>1000</v>
      </c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500</v>
      </c>
      <c r="D146" s="138">
        <v>500</v>
      </c>
      <c r="E146" s="138"/>
      <c r="F146" s="138"/>
      <c r="G146" s="139"/>
      <c r="H146" s="103">
        <f t="shared" si="9"/>
        <v>500</v>
      </c>
      <c r="I146" s="138">
        <v>500</v>
      </c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x14ac:dyDescent="0.25">
      <c r="A152" s="50">
        <v>2500</v>
      </c>
      <c r="B152" s="127" t="s">
        <v>162</v>
      </c>
      <c r="C152" s="51">
        <f t="shared" si="10"/>
        <v>3441</v>
      </c>
      <c r="D152" s="56">
        <f>SUM(D153,D159)</f>
        <v>3366</v>
      </c>
      <c r="E152" s="56">
        <f t="shared" ref="E152:G152" si="12">SUM(E153,E159)</f>
        <v>0</v>
      </c>
      <c r="F152" s="56">
        <f t="shared" si="12"/>
        <v>75</v>
      </c>
      <c r="G152" s="56">
        <f t="shared" si="12"/>
        <v>0</v>
      </c>
      <c r="H152" s="51">
        <f t="shared" si="9"/>
        <v>3366</v>
      </c>
      <c r="I152" s="56">
        <f>SUM(I153,I159)</f>
        <v>125</v>
      </c>
      <c r="J152" s="56">
        <f t="shared" ref="J152:L152" si="13">SUM(J153,J159)</f>
        <v>0</v>
      </c>
      <c r="K152" s="56">
        <f t="shared" si="13"/>
        <v>3241</v>
      </c>
      <c r="L152" s="129">
        <f t="shared" si="13"/>
        <v>0</v>
      </c>
    </row>
    <row r="153" spans="1:12" ht="24" x14ac:dyDescent="0.25">
      <c r="A153" s="141">
        <v>2510</v>
      </c>
      <c r="B153" s="58" t="s">
        <v>163</v>
      </c>
      <c r="C153" s="59">
        <f t="shared" si="10"/>
        <v>3441</v>
      </c>
      <c r="D153" s="142">
        <f>SUM(D154:D158)</f>
        <v>3366</v>
      </c>
      <c r="E153" s="142">
        <f t="shared" ref="E153:G153" si="14">SUM(E154:E158)</f>
        <v>0</v>
      </c>
      <c r="F153" s="142">
        <f t="shared" si="14"/>
        <v>75</v>
      </c>
      <c r="G153" s="142">
        <f t="shared" si="14"/>
        <v>0</v>
      </c>
      <c r="H153" s="59">
        <f t="shared" si="9"/>
        <v>3366</v>
      </c>
      <c r="I153" s="142">
        <f>SUM(I154:I158)</f>
        <v>125</v>
      </c>
      <c r="J153" s="142">
        <f t="shared" ref="J153:L153" si="15">SUM(J154:J158)</f>
        <v>0</v>
      </c>
      <c r="K153" s="142">
        <f t="shared" si="15"/>
        <v>3241</v>
      </c>
      <c r="L153" s="153">
        <f t="shared" si="15"/>
        <v>0</v>
      </c>
    </row>
    <row r="154" spans="1:12" ht="24" x14ac:dyDescent="0.25">
      <c r="A154" s="39">
        <v>2512</v>
      </c>
      <c r="B154" s="63" t="s">
        <v>164</v>
      </c>
      <c r="C154" s="64">
        <f t="shared" si="10"/>
        <v>3241</v>
      </c>
      <c r="D154" s="66">
        <v>3241</v>
      </c>
      <c r="E154" s="66"/>
      <c r="F154" s="66"/>
      <c r="G154" s="134"/>
      <c r="H154" s="64">
        <f t="shared" si="9"/>
        <v>3241</v>
      </c>
      <c r="I154" s="66"/>
      <c r="J154" s="66"/>
      <c r="K154" s="66">
        <v>3241</v>
      </c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75</v>
      </c>
      <c r="D157" s="66"/>
      <c r="E157" s="66"/>
      <c r="F157" s="66">
        <v>75</v>
      </c>
      <c r="G157" s="134"/>
      <c r="H157" s="64">
        <f t="shared" si="9"/>
        <v>0</v>
      </c>
      <c r="I157" s="66"/>
      <c r="J157" s="66"/>
      <c r="K157" s="66">
        <v>0</v>
      </c>
      <c r="L157" s="134"/>
    </row>
    <row r="158" spans="1:12" ht="24" x14ac:dyDescent="0.25">
      <c r="A158" s="39">
        <v>2519</v>
      </c>
      <c r="B158" s="63" t="s">
        <v>168</v>
      </c>
      <c r="C158" s="64">
        <f t="shared" si="10"/>
        <v>125</v>
      </c>
      <c r="D158" s="66">
        <v>125</v>
      </c>
      <c r="E158" s="66"/>
      <c r="F158" s="66"/>
      <c r="G158" s="134"/>
      <c r="H158" s="64">
        <f t="shared" si="9"/>
        <v>125</v>
      </c>
      <c r="I158" s="66">
        <v>125</v>
      </c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1120</v>
      </c>
      <c r="I181" s="121">
        <f t="shared" ref="I181:L181" si="27">SUM(I182,I211,I252,I265)</f>
        <v>1120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1120</v>
      </c>
      <c r="I182" s="125">
        <f>I183+I187</f>
        <v>1120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1120</v>
      </c>
      <c r="I187" s="56">
        <f>I188+I198+I199+I206+I207+I208+I210</f>
        <v>1120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1120</v>
      </c>
      <c r="I199" s="136">
        <f>SUM(I200:I205)</f>
        <v>1120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1120</v>
      </c>
      <c r="I204" s="66">
        <f>620+500</f>
        <v>1120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1"/>
        <v>0</v>
      </c>
      <c r="D261" s="61"/>
      <c r="E261" s="61"/>
      <c r="F261" s="61"/>
      <c r="G261" s="133"/>
      <c r="H261" s="59">
        <f t="shared" si="42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1544709.16</v>
      </c>
      <c r="D272" s="206">
        <f>SUM(D269,D252,D211,D182,D174,D160,D75,D53,)</f>
        <v>1000273.1599999999</v>
      </c>
      <c r="E272" s="206">
        <f t="shared" ref="E272:L272" si="57">SUM(E269,E252,E211,E182,E174,E160,E75,E53)</f>
        <v>492095</v>
      </c>
      <c r="F272" s="206">
        <f t="shared" si="57"/>
        <v>51261</v>
      </c>
      <c r="G272" s="207">
        <f t="shared" si="57"/>
        <v>1080</v>
      </c>
      <c r="H272" s="208">
        <f t="shared" si="57"/>
        <v>1466179</v>
      </c>
      <c r="I272" s="206">
        <f t="shared" si="57"/>
        <v>935305</v>
      </c>
      <c r="J272" s="206">
        <f t="shared" si="57"/>
        <v>478523</v>
      </c>
      <c r="K272" s="206">
        <f t="shared" si="57"/>
        <v>51261</v>
      </c>
      <c r="L272" s="207">
        <f t="shared" si="57"/>
        <v>1090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-1080.1599999999162</v>
      </c>
      <c r="D273" s="210">
        <f>SUM(D24,D25,D41)-D51</f>
        <v>-0.15999999991618097</v>
      </c>
      <c r="E273" s="210">
        <f>SUM(E24,E25,E41)-E51</f>
        <v>0</v>
      </c>
      <c r="F273" s="210">
        <f>(F26+F43)-F51</f>
        <v>0</v>
      </c>
      <c r="G273" s="211">
        <f>G45-G51</f>
        <v>-1080</v>
      </c>
      <c r="H273" s="209">
        <f>SUM(I273:L273)</f>
        <v>-1090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-1090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8">SUM(C275,C276)-C283+C284</f>
        <v>1080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1080</v>
      </c>
      <c r="H274" s="215">
        <f t="shared" si="58"/>
        <v>1090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1090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9">C21-C269</f>
        <v>1080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1080</v>
      </c>
      <c r="H275" s="218">
        <f t="shared" si="59"/>
        <v>1090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1090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fzqMxRP2n8GsZ8jOdWYPUjxs1vv4XOkOtkroq41t0bb1fPEpweHL+1Oc/ktpR8/WC273OueyXOOVpra0Flfolw==" saltValue="8GZ/Am8KrDNOC2bBeIi0hQ==" spinCount="100000" sheet="1" objects="1" scenarios="1"/>
  <autoFilter ref="A18:L284">
    <filterColumn colId="7">
      <filters>
        <filter val="1 000"/>
        <filter val="1 057"/>
        <filter val="1 090"/>
        <filter val="-1 090"/>
        <filter val="1 120"/>
        <filter val="1 140"/>
        <filter val="1 151 793"/>
        <filter val="1 293"/>
        <filter val="1 381"/>
        <filter val="1 413 828"/>
        <filter val="1 465 059"/>
        <filter val="1 466 179"/>
        <filter val="1 665"/>
        <filter val="100 697"/>
        <filter val="117"/>
        <filter val="12 028"/>
        <filter val="12 270"/>
        <filter val="125"/>
        <filter val="139"/>
        <filter val="16 430"/>
        <filter val="16 789"/>
        <filter val="160"/>
        <filter val="18 569"/>
        <filter val="188 480"/>
        <filter val="188 636"/>
        <filter val="2 584"/>
        <filter val="2 990"/>
        <filter val="21 055"/>
        <filter val="219 846"/>
        <filter val="23 870"/>
        <filter val="250"/>
        <filter val="281 665"/>
        <filter val="3 241"/>
        <filter val="3 366"/>
        <filter val="3 550"/>
        <filter val="301 270"/>
        <filter val="313 266"/>
        <filter val="334"/>
        <filter val="34 472"/>
        <filter val="39"/>
        <filter val="4 611"/>
        <filter val="4 685"/>
        <filter val="4 761"/>
        <filter val="400"/>
        <filter val="402"/>
        <filter val="408"/>
        <filter val="42 500"/>
        <filter val="49 590"/>
        <filter val="5 257"/>
        <filter val="5 810"/>
        <filter val="500"/>
        <filter val="60 063"/>
        <filter val="608"/>
        <filter val="61 819"/>
        <filter val="617"/>
        <filter val="720"/>
        <filter val="735"/>
        <filter val="750"/>
        <filter val="775"/>
        <filter val="8 630"/>
        <filter val="820 538"/>
        <filter val="870 128"/>
        <filter val="9 715"/>
        <filter val="9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N5" sqref="N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582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583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576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577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424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584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578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580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308723</v>
      </c>
      <c r="D20" s="26">
        <f>SUM(D21,D24,D25,D41,D43)</f>
        <v>308723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380341</v>
      </c>
      <c r="I20" s="26">
        <f>SUM(I21,I24,I25,I41,I43)</f>
        <v>380341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308723</v>
      </c>
      <c r="D24" s="46">
        <v>308723</v>
      </c>
      <c r="E24" s="46">
        <v>0</v>
      </c>
      <c r="F24" s="47" t="s">
        <v>37</v>
      </c>
      <c r="G24" s="48" t="s">
        <v>37</v>
      </c>
      <c r="H24" s="45">
        <f t="shared" si="1"/>
        <v>380341</v>
      </c>
      <c r="I24" s="46">
        <f>I51</f>
        <v>380341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3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3" s="22" customFormat="1" ht="13.5" thickTop="1" thickBot="1" x14ac:dyDescent="0.3">
      <c r="A50" s="110"/>
      <c r="B50" s="23" t="s">
        <v>62</v>
      </c>
      <c r="C50" s="111">
        <f t="shared" ref="C50:C107" si="5">SUM(D50:G50)</f>
        <v>308723</v>
      </c>
      <c r="D50" s="112">
        <f>SUM(D51,D269)</f>
        <v>308723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380341</v>
      </c>
      <c r="I50" s="112">
        <f>SUM(I51,I269)</f>
        <v>380341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3" s="22" customFormat="1" ht="42" customHeight="1" thickTop="1" x14ac:dyDescent="0.25">
      <c r="A51" s="114"/>
      <c r="B51" s="115" t="s">
        <v>63</v>
      </c>
      <c r="C51" s="116">
        <f>SUM(D51:G51)</f>
        <v>308723</v>
      </c>
      <c r="D51" s="117">
        <f>SUM(D52,D181)</f>
        <v>308723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380341</v>
      </c>
      <c r="I51" s="117">
        <f>SUM(I52,I181)</f>
        <v>380341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3" s="22" customFormat="1" ht="24" x14ac:dyDescent="0.25">
      <c r="A52" s="119"/>
      <c r="B52" s="17" t="s">
        <v>64</v>
      </c>
      <c r="C52" s="120">
        <f t="shared" si="5"/>
        <v>283623</v>
      </c>
      <c r="D52" s="121">
        <f>SUM(D53,D75,D160,D174)</f>
        <v>283623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380341</v>
      </c>
      <c r="I52" s="121">
        <f>SUM(I53,I75,I160,I174)</f>
        <v>380341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3" s="22" customFormat="1" x14ac:dyDescent="0.25">
      <c r="A53" s="123">
        <v>1000</v>
      </c>
      <c r="B53" s="123" t="s">
        <v>65</v>
      </c>
      <c r="C53" s="124">
        <f t="shared" si="5"/>
        <v>2482</v>
      </c>
      <c r="D53" s="125">
        <f>SUM(D54,D67)</f>
        <v>2482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2482</v>
      </c>
      <c r="I53" s="125">
        <f>SUM(I54,I67)</f>
        <v>2482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3" ht="16.5" customHeight="1" x14ac:dyDescent="0.25">
      <c r="A54" s="50">
        <v>1100</v>
      </c>
      <c r="B54" s="127" t="s">
        <v>66</v>
      </c>
      <c r="C54" s="51">
        <f t="shared" si="5"/>
        <v>2000</v>
      </c>
      <c r="D54" s="56">
        <f>SUM(D55,D58,D66)</f>
        <v>2000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2000</v>
      </c>
      <c r="I54" s="56">
        <f>SUM(I55,I58,I66)</f>
        <v>2000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3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3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  <c r="M56" s="236"/>
    </row>
    <row r="57" spans="1:13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/>
      <c r="K57" s="66"/>
      <c r="L57" s="134"/>
      <c r="M57" s="236"/>
    </row>
    <row r="58" spans="1:13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3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  <c r="M59" s="236"/>
    </row>
    <row r="60" spans="1:13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/>
      <c r="K60" s="66"/>
      <c r="L60" s="134"/>
      <c r="M60" s="236"/>
    </row>
    <row r="61" spans="1:13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  <c r="M61" s="236"/>
    </row>
    <row r="62" spans="1:13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/>
      <c r="K62" s="66"/>
      <c r="L62" s="134"/>
      <c r="M62" s="236"/>
    </row>
    <row r="63" spans="1:13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/>
      <c r="K63" s="66"/>
      <c r="L63" s="134"/>
      <c r="M63" s="236"/>
    </row>
    <row r="64" spans="1:13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  <c r="M64" s="236"/>
    </row>
    <row r="65" spans="1:13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  <c r="M65" s="236"/>
    </row>
    <row r="66" spans="1:13" ht="39" customHeight="1" x14ac:dyDescent="0.25">
      <c r="A66" s="130">
        <v>1150</v>
      </c>
      <c r="B66" s="99" t="s">
        <v>78</v>
      </c>
      <c r="C66" s="103">
        <f t="shared" si="5"/>
        <v>2000</v>
      </c>
      <c r="D66" s="138">
        <v>2000</v>
      </c>
      <c r="E66" s="138"/>
      <c r="F66" s="138"/>
      <c r="G66" s="139"/>
      <c r="H66" s="103">
        <f t="shared" si="6"/>
        <v>2000</v>
      </c>
      <c r="I66" s="138">
        <v>2000</v>
      </c>
      <c r="J66" s="138"/>
      <c r="K66" s="138"/>
      <c r="L66" s="139"/>
      <c r="M66" s="236"/>
    </row>
    <row r="67" spans="1:13" ht="41.25" customHeight="1" x14ac:dyDescent="0.25">
      <c r="A67" s="50">
        <v>1200</v>
      </c>
      <c r="B67" s="127" t="s">
        <v>79</v>
      </c>
      <c r="C67" s="51">
        <f t="shared" si="5"/>
        <v>482</v>
      </c>
      <c r="D67" s="56">
        <f>SUM(D68:D69)</f>
        <v>482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482</v>
      </c>
      <c r="I67" s="56">
        <f>SUM(I68:I69)</f>
        <v>482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3" ht="27" customHeight="1" x14ac:dyDescent="0.25">
      <c r="A68" s="141">
        <v>1210</v>
      </c>
      <c r="B68" s="58" t="s">
        <v>80</v>
      </c>
      <c r="C68" s="59">
        <f t="shared" si="5"/>
        <v>482</v>
      </c>
      <c r="D68" s="61">
        <v>482</v>
      </c>
      <c r="E68" s="61"/>
      <c r="F68" s="61"/>
      <c r="G68" s="133"/>
      <c r="H68" s="59">
        <f t="shared" si="6"/>
        <v>482</v>
      </c>
      <c r="I68" s="61">
        <v>482</v>
      </c>
      <c r="J68" s="61"/>
      <c r="K68" s="61"/>
      <c r="L68" s="133"/>
      <c r="M68" s="236"/>
    </row>
    <row r="69" spans="1:13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3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/>
      <c r="K70" s="66"/>
      <c r="L70" s="134"/>
      <c r="M70" s="236"/>
    </row>
    <row r="71" spans="1:13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  <c r="M71" s="236"/>
    </row>
    <row r="72" spans="1:13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  <c r="M72" s="236"/>
    </row>
    <row r="73" spans="1:13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/>
      <c r="K73" s="66"/>
      <c r="L73" s="134"/>
      <c r="M73" s="236"/>
    </row>
    <row r="74" spans="1:13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  <c r="M74" s="236"/>
    </row>
    <row r="75" spans="1:13" x14ac:dyDescent="0.25">
      <c r="A75" s="123">
        <v>2000</v>
      </c>
      <c r="B75" s="123" t="s">
        <v>87</v>
      </c>
      <c r="C75" s="124">
        <f t="shared" si="5"/>
        <v>281141</v>
      </c>
      <c r="D75" s="125">
        <f>SUM(D76,D83,D120,D151,D152)</f>
        <v>281141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377859</v>
      </c>
      <c r="I75" s="125">
        <f t="shared" ref="I75:L75" si="8">SUM(I76,I83,I120,I151,I152)</f>
        <v>377859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3" ht="24" x14ac:dyDescent="0.25">
      <c r="A76" s="50">
        <v>2100</v>
      </c>
      <c r="B76" s="127" t="s">
        <v>88</v>
      </c>
      <c r="C76" s="51">
        <f t="shared" si="5"/>
        <v>9181</v>
      </c>
      <c r="D76" s="56">
        <f>SUM(D77,D80)</f>
        <v>9181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2757</v>
      </c>
      <c r="I76" s="56">
        <f>SUM(I77,I80)</f>
        <v>2757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3" ht="24" x14ac:dyDescent="0.25">
      <c r="A77" s="141">
        <v>2110</v>
      </c>
      <c r="B77" s="58" t="s">
        <v>89</v>
      </c>
      <c r="C77" s="59">
        <f t="shared" si="5"/>
        <v>1896</v>
      </c>
      <c r="D77" s="142">
        <f>SUM(D78:D79)</f>
        <v>1896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1812</v>
      </c>
      <c r="I77" s="142">
        <f>SUM(I78:I79)</f>
        <v>1812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3" x14ac:dyDescent="0.25">
      <c r="A78" s="39">
        <v>2111</v>
      </c>
      <c r="B78" s="63" t="s">
        <v>90</v>
      </c>
      <c r="C78" s="64">
        <f t="shared" si="5"/>
        <v>1596</v>
      </c>
      <c r="D78" s="66">
        <f>216+1380</f>
        <v>1596</v>
      </c>
      <c r="E78" s="66"/>
      <c r="F78" s="66"/>
      <c r="G78" s="134"/>
      <c r="H78" s="64">
        <f t="shared" si="6"/>
        <v>1512</v>
      </c>
      <c r="I78" s="66">
        <v>1512</v>
      </c>
      <c r="J78" s="66"/>
      <c r="K78" s="66"/>
      <c r="L78" s="134"/>
      <c r="M78" s="236"/>
    </row>
    <row r="79" spans="1:13" ht="24" x14ac:dyDescent="0.25">
      <c r="A79" s="39">
        <v>2112</v>
      </c>
      <c r="B79" s="63" t="s">
        <v>91</v>
      </c>
      <c r="C79" s="64">
        <f t="shared" si="5"/>
        <v>300</v>
      </c>
      <c r="D79" s="66">
        <v>300</v>
      </c>
      <c r="E79" s="66"/>
      <c r="F79" s="66"/>
      <c r="G79" s="134"/>
      <c r="H79" s="64">
        <f t="shared" si="6"/>
        <v>300</v>
      </c>
      <c r="I79" s="66">
        <v>300</v>
      </c>
      <c r="J79" s="66"/>
      <c r="K79" s="66"/>
      <c r="L79" s="134"/>
      <c r="M79" s="236"/>
    </row>
    <row r="80" spans="1:13" ht="24" x14ac:dyDescent="0.25">
      <c r="A80" s="135">
        <v>2120</v>
      </c>
      <c r="B80" s="63" t="s">
        <v>92</v>
      </c>
      <c r="C80" s="64">
        <f t="shared" si="5"/>
        <v>7285</v>
      </c>
      <c r="D80" s="136">
        <f>SUM(D81:D82)</f>
        <v>7285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945</v>
      </c>
      <c r="I80" s="136">
        <f>SUM(I81:I82)</f>
        <v>945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3" x14ac:dyDescent="0.25">
      <c r="A81" s="39">
        <v>2121</v>
      </c>
      <c r="B81" s="63" t="s">
        <v>90</v>
      </c>
      <c r="C81" s="64">
        <f t="shared" si="5"/>
        <v>3242</v>
      </c>
      <c r="D81" s="66">
        <v>3242</v>
      </c>
      <c r="E81" s="66"/>
      <c r="F81" s="66"/>
      <c r="G81" s="134"/>
      <c r="H81" s="64">
        <f t="shared" si="6"/>
        <v>720</v>
      </c>
      <c r="I81" s="66">
        <v>720</v>
      </c>
      <c r="J81" s="66"/>
      <c r="K81" s="66"/>
      <c r="L81" s="134"/>
      <c r="M81" s="236"/>
    </row>
    <row r="82" spans="1:13" ht="24" x14ac:dyDescent="0.25">
      <c r="A82" s="39">
        <v>2122</v>
      </c>
      <c r="B82" s="63" t="s">
        <v>91</v>
      </c>
      <c r="C82" s="64">
        <f t="shared" si="5"/>
        <v>4043</v>
      </c>
      <c r="D82" s="66">
        <v>4043</v>
      </c>
      <c r="E82" s="66"/>
      <c r="F82" s="66"/>
      <c r="G82" s="134"/>
      <c r="H82" s="64">
        <f t="shared" si="6"/>
        <v>225</v>
      </c>
      <c r="I82" s="66">
        <v>225</v>
      </c>
      <c r="J82" s="66"/>
      <c r="K82" s="66"/>
      <c r="L82" s="134"/>
      <c r="M82" s="236"/>
    </row>
    <row r="83" spans="1:13" x14ac:dyDescent="0.25">
      <c r="A83" s="50">
        <v>2200</v>
      </c>
      <c r="B83" s="127" t="s">
        <v>93</v>
      </c>
      <c r="C83" s="51">
        <f>SUM(D83:G83)</f>
        <v>167132</v>
      </c>
      <c r="D83" s="56">
        <f>SUM(D84,D85,D91,D99,D107,D108,D114,D119)</f>
        <v>167132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286517</v>
      </c>
      <c r="I83" s="56">
        <f>SUM(I84,I85,I91,I99,I107,I108,I114,I119)</f>
        <v>286517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3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  <c r="M84" s="236"/>
    </row>
    <row r="85" spans="1:13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3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  <c r="M86" s="236"/>
    </row>
    <row r="87" spans="1:13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  <c r="M87" s="236"/>
    </row>
    <row r="88" spans="1:13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  <c r="M88" s="236"/>
    </row>
    <row r="89" spans="1:13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  <c r="M89" s="236"/>
    </row>
    <row r="90" spans="1:13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  <c r="M90" s="236"/>
    </row>
    <row r="91" spans="1:13" x14ac:dyDescent="0.25">
      <c r="A91" s="135">
        <v>2230</v>
      </c>
      <c r="B91" s="63" t="s">
        <v>101</v>
      </c>
      <c r="C91" s="64">
        <f t="shared" si="5"/>
        <v>6594</v>
      </c>
      <c r="D91" s="136">
        <f>SUM(D92:D98)</f>
        <v>6594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259875</v>
      </c>
      <c r="I91" s="136">
        <f>SUM(I92:I98)</f>
        <v>259875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3" ht="24" x14ac:dyDescent="0.25">
      <c r="A92" s="39">
        <v>2231</v>
      </c>
      <c r="B92" s="63" t="s">
        <v>102</v>
      </c>
      <c r="C92" s="64">
        <f t="shared" si="5"/>
        <v>800</v>
      </c>
      <c r="D92" s="66">
        <v>800</v>
      </c>
      <c r="E92" s="66"/>
      <c r="F92" s="66"/>
      <c r="G92" s="134"/>
      <c r="H92" s="64">
        <f t="shared" si="6"/>
        <v>23196</v>
      </c>
      <c r="I92" s="66">
        <v>23196</v>
      </c>
      <c r="J92" s="66"/>
      <c r="K92" s="66"/>
      <c r="L92" s="134"/>
      <c r="M92" s="236"/>
    </row>
    <row r="93" spans="1:13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/>
      <c r="K93" s="66"/>
      <c r="L93" s="134"/>
      <c r="M93" s="236"/>
    </row>
    <row r="94" spans="1:13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  <c r="M94" s="236"/>
    </row>
    <row r="95" spans="1:13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  <c r="M95" s="236"/>
    </row>
    <row r="96" spans="1:13" ht="24" x14ac:dyDescent="0.25">
      <c r="A96" s="39">
        <v>2235</v>
      </c>
      <c r="B96" s="63" t="s">
        <v>106</v>
      </c>
      <c r="C96" s="64">
        <f t="shared" si="5"/>
        <v>5500</v>
      </c>
      <c r="D96" s="66">
        <v>5500</v>
      </c>
      <c r="E96" s="66"/>
      <c r="F96" s="66"/>
      <c r="G96" s="134"/>
      <c r="H96" s="64">
        <f t="shared" si="6"/>
        <v>94479</v>
      </c>
      <c r="I96" s="66">
        <v>94479</v>
      </c>
      <c r="J96" s="66"/>
      <c r="K96" s="66"/>
      <c r="L96" s="134"/>
      <c r="M96" s="236"/>
    </row>
    <row r="97" spans="1:13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  <c r="M97" s="236"/>
    </row>
    <row r="98" spans="1:13" x14ac:dyDescent="0.25">
      <c r="A98" s="39">
        <v>2239</v>
      </c>
      <c r="B98" s="63" t="s">
        <v>108</v>
      </c>
      <c r="C98" s="64">
        <f t="shared" si="5"/>
        <v>294</v>
      </c>
      <c r="D98" s="66">
        <v>294</v>
      </c>
      <c r="E98" s="66"/>
      <c r="F98" s="66"/>
      <c r="G98" s="134"/>
      <c r="H98" s="64">
        <f t="shared" si="6"/>
        <v>142200</v>
      </c>
      <c r="I98" s="66">
        <v>142200</v>
      </c>
      <c r="J98" s="66"/>
      <c r="K98" s="66"/>
      <c r="L98" s="134"/>
      <c r="M98" s="236"/>
    </row>
    <row r="99" spans="1:13" ht="36" x14ac:dyDescent="0.25">
      <c r="A99" s="135">
        <v>2240</v>
      </c>
      <c r="B99" s="63" t="s">
        <v>109</v>
      </c>
      <c r="C99" s="64">
        <f t="shared" si="5"/>
        <v>285</v>
      </c>
      <c r="D99" s="136">
        <f>SUM(D100:D106)</f>
        <v>285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285</v>
      </c>
      <c r="I99" s="136">
        <f>SUM(I100:I106)</f>
        <v>285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3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>
        <v>0</v>
      </c>
      <c r="J100" s="66"/>
      <c r="K100" s="66"/>
      <c r="L100" s="134"/>
      <c r="M100" s="236"/>
    </row>
    <row r="101" spans="1:13" ht="24" x14ac:dyDescent="0.25">
      <c r="A101" s="39">
        <v>2242</v>
      </c>
      <c r="B101" s="63" t="s">
        <v>111</v>
      </c>
      <c r="C101" s="64">
        <f t="shared" si="5"/>
        <v>285</v>
      </c>
      <c r="D101" s="66">
        <v>285</v>
      </c>
      <c r="E101" s="66"/>
      <c r="F101" s="66"/>
      <c r="G101" s="134"/>
      <c r="H101" s="64">
        <f t="shared" si="6"/>
        <v>285</v>
      </c>
      <c r="I101" s="66">
        <v>285</v>
      </c>
      <c r="J101" s="66"/>
      <c r="K101" s="66"/>
      <c r="L101" s="134"/>
      <c r="M101" s="236"/>
    </row>
    <row r="102" spans="1:13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/>
      <c r="K102" s="66"/>
      <c r="L102" s="134"/>
      <c r="M102" s="236"/>
    </row>
    <row r="103" spans="1:13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  <c r="M103" s="236"/>
    </row>
    <row r="104" spans="1:13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  <c r="M104" s="236"/>
    </row>
    <row r="105" spans="1:13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  <c r="M105" s="236"/>
    </row>
    <row r="106" spans="1:13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  <c r="M106" s="236"/>
    </row>
    <row r="107" spans="1:13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  <c r="M107" s="236"/>
    </row>
    <row r="108" spans="1:13" hidden="1" x14ac:dyDescent="0.25">
      <c r="A108" s="135">
        <v>2260</v>
      </c>
      <c r="B108" s="63" t="s">
        <v>118</v>
      </c>
      <c r="C108" s="64">
        <f t="shared" ref="C108:C174" si="9">SUM(D108:G108)</f>
        <v>107183</v>
      </c>
      <c r="D108" s="136">
        <f>SUM(D109:D113)</f>
        <v>107183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3" hidden="1" x14ac:dyDescent="0.25">
      <c r="A109" s="39">
        <v>2261</v>
      </c>
      <c r="B109" s="63" t="s">
        <v>119</v>
      </c>
      <c r="C109" s="64">
        <f t="shared" si="9"/>
        <v>41644</v>
      </c>
      <c r="D109" s="66">
        <f>19484+22160</f>
        <v>41644</v>
      </c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  <c r="M109" s="236"/>
    </row>
    <row r="110" spans="1:13" hidden="1" x14ac:dyDescent="0.25">
      <c r="A110" s="39">
        <v>2262</v>
      </c>
      <c r="B110" s="63" t="s">
        <v>120</v>
      </c>
      <c r="C110" s="64">
        <f t="shared" si="9"/>
        <v>65539</v>
      </c>
      <c r="D110" s="66">
        <f>6891+58648</f>
        <v>65539</v>
      </c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  <c r="M110" s="236"/>
    </row>
    <row r="111" spans="1:13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  <c r="M111" s="236"/>
    </row>
    <row r="112" spans="1:13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  <c r="M112" s="236"/>
    </row>
    <row r="113" spans="1:13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  <c r="M113" s="236"/>
    </row>
    <row r="114" spans="1:13" x14ac:dyDescent="0.25">
      <c r="A114" s="135">
        <v>2270</v>
      </c>
      <c r="B114" s="63" t="s">
        <v>124</v>
      </c>
      <c r="C114" s="64">
        <f t="shared" si="9"/>
        <v>53070</v>
      </c>
      <c r="D114" s="136">
        <f>SUM(D115:D118)</f>
        <v>53070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26357</v>
      </c>
      <c r="I114" s="136">
        <f>SUM(I115:I118)</f>
        <v>26357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3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  <c r="M115" s="236"/>
    </row>
    <row r="116" spans="1:13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  <c r="M116" s="236"/>
    </row>
    <row r="117" spans="1:13" ht="24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26357</v>
      </c>
      <c r="I117" s="66">
        <v>26357</v>
      </c>
      <c r="J117" s="66"/>
      <c r="K117" s="66"/>
      <c r="L117" s="134"/>
      <c r="M117" s="236"/>
    </row>
    <row r="118" spans="1:13" ht="36" hidden="1" x14ac:dyDescent="0.25">
      <c r="A118" s="39">
        <v>2276</v>
      </c>
      <c r="B118" s="63" t="s">
        <v>128</v>
      </c>
      <c r="C118" s="64">
        <f t="shared" si="9"/>
        <v>53070</v>
      </c>
      <c r="D118" s="66">
        <v>53070</v>
      </c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  <c r="M118" s="236"/>
    </row>
    <row r="119" spans="1:13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  <c r="M119" s="236"/>
    </row>
    <row r="120" spans="1:13" ht="38.25" customHeight="1" x14ac:dyDescent="0.25">
      <c r="A120" s="95">
        <v>2300</v>
      </c>
      <c r="B120" s="75" t="s">
        <v>130</v>
      </c>
      <c r="C120" s="76">
        <f t="shared" si="9"/>
        <v>104828</v>
      </c>
      <c r="D120" s="149">
        <f>SUM(D121,D126,D130,D131,D134,D138,D146,D147,D150)</f>
        <v>104828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88585</v>
      </c>
      <c r="I120" s="149">
        <f>SUM(I121,I126,I130,I131,I134,I138,I146,I147,I150)</f>
        <v>88585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3" ht="24" x14ac:dyDescent="0.25">
      <c r="A121" s="141">
        <v>2310</v>
      </c>
      <c r="B121" s="58" t="s">
        <v>131</v>
      </c>
      <c r="C121" s="59">
        <f t="shared" si="9"/>
        <v>2680</v>
      </c>
      <c r="D121" s="142">
        <f>SUM(D122:D125)</f>
        <v>2680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2680</v>
      </c>
      <c r="I121" s="142">
        <f t="shared" si="11"/>
        <v>2680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3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  <c r="M122" s="236"/>
    </row>
    <row r="123" spans="1:13" x14ac:dyDescent="0.25">
      <c r="A123" s="39">
        <v>2312</v>
      </c>
      <c r="B123" s="63" t="s">
        <v>133</v>
      </c>
      <c r="C123" s="64">
        <f t="shared" si="9"/>
        <v>480</v>
      </c>
      <c r="D123" s="66">
        <v>480</v>
      </c>
      <c r="E123" s="66"/>
      <c r="F123" s="66"/>
      <c r="G123" s="134"/>
      <c r="H123" s="64">
        <f t="shared" si="10"/>
        <v>480</v>
      </c>
      <c r="I123" s="66">
        <v>480</v>
      </c>
      <c r="J123" s="66"/>
      <c r="K123" s="66"/>
      <c r="L123" s="134"/>
      <c r="M123" s="236"/>
    </row>
    <row r="124" spans="1:13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  <c r="M124" s="236"/>
    </row>
    <row r="125" spans="1:13" ht="27" customHeight="1" x14ac:dyDescent="0.25">
      <c r="A125" s="39">
        <v>2314</v>
      </c>
      <c r="B125" s="63" t="s">
        <v>135</v>
      </c>
      <c r="C125" s="64">
        <f t="shared" si="9"/>
        <v>2200</v>
      </c>
      <c r="D125" s="66">
        <v>2200</v>
      </c>
      <c r="E125" s="66"/>
      <c r="F125" s="66"/>
      <c r="G125" s="134"/>
      <c r="H125" s="64">
        <f t="shared" si="10"/>
        <v>2200</v>
      </c>
      <c r="I125" s="66">
        <v>2200</v>
      </c>
      <c r="J125" s="66"/>
      <c r="K125" s="66"/>
      <c r="L125" s="134"/>
      <c r="M125" s="236"/>
    </row>
    <row r="126" spans="1:13" x14ac:dyDescent="0.25">
      <c r="A126" s="135">
        <v>2320</v>
      </c>
      <c r="B126" s="63" t="s">
        <v>136</v>
      </c>
      <c r="C126" s="64">
        <f t="shared" si="9"/>
        <v>1960</v>
      </c>
      <c r="D126" s="136">
        <f>SUM(D127:D129)</f>
        <v>1960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1636</v>
      </c>
      <c r="I126" s="136">
        <f>SUM(I127:I129)</f>
        <v>1636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3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  <c r="M127" s="236"/>
    </row>
    <row r="128" spans="1:13" x14ac:dyDescent="0.25">
      <c r="A128" s="39">
        <v>2322</v>
      </c>
      <c r="B128" s="63" t="s">
        <v>138</v>
      </c>
      <c r="C128" s="64">
        <f t="shared" si="9"/>
        <v>1960</v>
      </c>
      <c r="D128" s="66">
        <v>1960</v>
      </c>
      <c r="E128" s="66"/>
      <c r="F128" s="66"/>
      <c r="G128" s="134"/>
      <c r="H128" s="64">
        <f t="shared" si="10"/>
        <v>1636</v>
      </c>
      <c r="I128" s="66">
        <v>1636</v>
      </c>
      <c r="J128" s="66"/>
      <c r="K128" s="66"/>
      <c r="L128" s="134"/>
      <c r="M128" s="236"/>
    </row>
    <row r="129" spans="1:13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  <c r="M129" s="236"/>
    </row>
    <row r="130" spans="1:13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  <c r="M130" s="236"/>
    </row>
    <row r="131" spans="1:13" ht="36" x14ac:dyDescent="0.25">
      <c r="A131" s="135">
        <v>2340</v>
      </c>
      <c r="B131" s="63" t="s">
        <v>141</v>
      </c>
      <c r="C131" s="64">
        <f t="shared" si="9"/>
        <v>1760</v>
      </c>
      <c r="D131" s="136">
        <f>SUM(D132:D133)</f>
        <v>1760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1660</v>
      </c>
      <c r="I131" s="136">
        <f>SUM(I132:I133)</f>
        <v>1660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3" ht="14.25" customHeight="1" x14ac:dyDescent="0.25">
      <c r="A132" s="39">
        <v>2341</v>
      </c>
      <c r="B132" s="63" t="s">
        <v>142</v>
      </c>
      <c r="C132" s="64">
        <f t="shared" si="9"/>
        <v>1760</v>
      </c>
      <c r="D132" s="66">
        <f>1350+410</f>
        <v>1760</v>
      </c>
      <c r="E132" s="66"/>
      <c r="F132" s="66"/>
      <c r="G132" s="134"/>
      <c r="H132" s="64">
        <f t="shared" si="10"/>
        <v>1660</v>
      </c>
      <c r="I132" s="66">
        <v>1660</v>
      </c>
      <c r="J132" s="66"/>
      <c r="K132" s="66"/>
      <c r="L132" s="134"/>
      <c r="M132" s="236"/>
    </row>
    <row r="133" spans="1:13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  <c r="M133" s="236"/>
    </row>
    <row r="134" spans="1:13" ht="18.75" customHeight="1" x14ac:dyDescent="0.25">
      <c r="A134" s="130">
        <v>2350</v>
      </c>
      <c r="B134" s="99" t="s">
        <v>144</v>
      </c>
      <c r="C134" s="103">
        <f t="shared" si="9"/>
        <v>170</v>
      </c>
      <c r="D134" s="131">
        <f>SUM(D135:D137)</f>
        <v>170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167</v>
      </c>
      <c r="I134" s="131">
        <f>SUM(I135:I137)</f>
        <v>167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3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  <c r="M135" s="236"/>
    </row>
    <row r="136" spans="1:13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  <c r="M136" s="236"/>
    </row>
    <row r="137" spans="1:13" ht="28.5" customHeight="1" x14ac:dyDescent="0.25">
      <c r="A137" s="39">
        <v>2353</v>
      </c>
      <c r="B137" s="63" t="s">
        <v>147</v>
      </c>
      <c r="C137" s="64">
        <f t="shared" si="9"/>
        <v>170</v>
      </c>
      <c r="D137" s="66">
        <v>170</v>
      </c>
      <c r="E137" s="66"/>
      <c r="F137" s="66"/>
      <c r="G137" s="134"/>
      <c r="H137" s="64">
        <f t="shared" si="10"/>
        <v>167</v>
      </c>
      <c r="I137" s="66">
        <v>167</v>
      </c>
      <c r="J137" s="66"/>
      <c r="K137" s="66"/>
      <c r="L137" s="134"/>
      <c r="M137" s="236"/>
    </row>
    <row r="138" spans="1:13" ht="36" x14ac:dyDescent="0.25">
      <c r="A138" s="135">
        <v>2360</v>
      </c>
      <c r="B138" s="63" t="s">
        <v>148</v>
      </c>
      <c r="C138" s="64">
        <f t="shared" si="9"/>
        <v>88594</v>
      </c>
      <c r="D138" s="136">
        <f>SUM(D139:D145)</f>
        <v>88594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74397</v>
      </c>
      <c r="I138" s="136">
        <f>SUM(I139:I145)</f>
        <v>74397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3" x14ac:dyDescent="0.25">
      <c r="A139" s="38">
        <v>2361</v>
      </c>
      <c r="B139" s="63" t="s">
        <v>149</v>
      </c>
      <c r="C139" s="64">
        <f t="shared" si="9"/>
        <v>20620</v>
      </c>
      <c r="D139" s="66">
        <v>20620</v>
      </c>
      <c r="E139" s="66"/>
      <c r="F139" s="66"/>
      <c r="G139" s="134"/>
      <c r="H139" s="64">
        <f t="shared" si="10"/>
        <v>18921</v>
      </c>
      <c r="I139" s="66">
        <v>18921</v>
      </c>
      <c r="J139" s="66"/>
      <c r="K139" s="66"/>
      <c r="L139" s="134"/>
      <c r="M139" s="236"/>
    </row>
    <row r="140" spans="1:13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  <c r="M140" s="236"/>
    </row>
    <row r="141" spans="1:13" x14ac:dyDescent="0.25">
      <c r="A141" s="38">
        <v>2363</v>
      </c>
      <c r="B141" s="63" t="s">
        <v>151</v>
      </c>
      <c r="C141" s="64">
        <f t="shared" si="9"/>
        <v>67974</v>
      </c>
      <c r="D141" s="66">
        <f>48382+19592</f>
        <v>67974</v>
      </c>
      <c r="E141" s="66"/>
      <c r="F141" s="66"/>
      <c r="G141" s="134"/>
      <c r="H141" s="64">
        <f t="shared" si="10"/>
        <v>55476</v>
      </c>
      <c r="I141" s="66">
        <v>55476</v>
      </c>
      <c r="J141" s="66"/>
      <c r="K141" s="66"/>
      <c r="L141" s="134"/>
      <c r="M141" s="236"/>
    </row>
    <row r="142" spans="1:13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  <c r="M142" s="236"/>
    </row>
    <row r="143" spans="1:13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  <c r="M143" s="236"/>
    </row>
    <row r="144" spans="1:13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  <c r="M144" s="236"/>
    </row>
    <row r="145" spans="1:13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  <c r="M145" s="236"/>
    </row>
    <row r="146" spans="1:13" x14ac:dyDescent="0.25">
      <c r="A146" s="130">
        <v>2370</v>
      </c>
      <c r="B146" s="99" t="s">
        <v>156</v>
      </c>
      <c r="C146" s="103">
        <f t="shared" si="9"/>
        <v>9664</v>
      </c>
      <c r="D146" s="138">
        <v>9664</v>
      </c>
      <c r="E146" s="138"/>
      <c r="F146" s="138"/>
      <c r="G146" s="139"/>
      <c r="H146" s="103">
        <f t="shared" si="10"/>
        <v>8045</v>
      </c>
      <c r="I146" s="138">
        <v>8045</v>
      </c>
      <c r="J146" s="138"/>
      <c r="K146" s="138"/>
      <c r="L146" s="139"/>
      <c r="M146" s="236"/>
    </row>
    <row r="147" spans="1:13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3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  <c r="M148" s="236"/>
    </row>
    <row r="149" spans="1:13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  <c r="M149" s="236"/>
    </row>
    <row r="150" spans="1:13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  <c r="M150" s="236"/>
    </row>
    <row r="151" spans="1:13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  <c r="M151" s="236"/>
    </row>
    <row r="152" spans="1:13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3" ht="24" hidden="1" x14ac:dyDescent="0.25">
      <c r="A153" s="141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3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  <c r="M154" s="236"/>
    </row>
    <row r="155" spans="1:13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  <c r="M155" s="236"/>
    </row>
    <row r="156" spans="1:13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/>
      <c r="K156" s="66"/>
      <c r="L156" s="134"/>
      <c r="M156" s="236"/>
    </row>
    <row r="157" spans="1:13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  <c r="M157" s="236"/>
    </row>
    <row r="158" spans="1:13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  <c r="M158" s="236"/>
    </row>
    <row r="159" spans="1:13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  <c r="M159" s="236"/>
    </row>
    <row r="160" spans="1:13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3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3" ht="36" hidden="1" x14ac:dyDescent="0.25">
      <c r="A162" s="141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3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  <c r="M163" s="236"/>
    </row>
    <row r="164" spans="1:13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/>
      <c r="K164" s="66"/>
      <c r="L164" s="134"/>
      <c r="M164" s="236"/>
    </row>
    <row r="165" spans="1:13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/>
      <c r="K165" s="66"/>
      <c r="L165" s="134"/>
      <c r="M165" s="236"/>
    </row>
    <row r="166" spans="1:13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3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/>
      <c r="K167" s="66"/>
      <c r="L167" s="134"/>
      <c r="M167" s="236"/>
    </row>
    <row r="168" spans="1:13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/>
      <c r="K168" s="66"/>
      <c r="L168" s="134"/>
      <c r="M168" s="236"/>
    </row>
    <row r="169" spans="1:13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/>
      <c r="K169" s="66"/>
      <c r="L169" s="134"/>
      <c r="M169" s="236"/>
    </row>
    <row r="170" spans="1:13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/>
      <c r="K170" s="160"/>
      <c r="L170" s="162"/>
      <c r="M170" s="236"/>
    </row>
    <row r="171" spans="1:13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3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  <c r="M172" s="236"/>
    </row>
    <row r="173" spans="1:13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  <c r="M173" s="236"/>
    </row>
    <row r="174" spans="1:13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3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3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/>
      <c r="K176" s="61"/>
      <c r="L176" s="133"/>
      <c r="M176" s="236"/>
    </row>
    <row r="177" spans="1:13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/>
      <c r="K177" s="66"/>
      <c r="L177" s="134"/>
      <c r="M177" s="236"/>
    </row>
    <row r="178" spans="1:13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3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3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/>
      <c r="K180" s="66"/>
      <c r="L180" s="134"/>
      <c r="M180" s="236"/>
    </row>
    <row r="181" spans="1:13" s="22" customFormat="1" ht="24" hidden="1" x14ac:dyDescent="0.25">
      <c r="A181" s="169"/>
      <c r="B181" s="18" t="s">
        <v>191</v>
      </c>
      <c r="C181" s="120">
        <f t="shared" si="24"/>
        <v>25100</v>
      </c>
      <c r="D181" s="121">
        <f>SUM(D182,D211,D252,D265)</f>
        <v>25100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3" hidden="1" x14ac:dyDescent="0.25">
      <c r="A182" s="123">
        <v>5000</v>
      </c>
      <c r="B182" s="123" t="s">
        <v>192</v>
      </c>
      <c r="C182" s="124">
        <f t="shared" si="24"/>
        <v>25100</v>
      </c>
      <c r="D182" s="125">
        <f>D183+D187</f>
        <v>25100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3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3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/>
      <c r="K184" s="61"/>
      <c r="L184" s="133"/>
      <c r="M184" s="236"/>
    </row>
    <row r="185" spans="1:13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  <c r="M185" s="236"/>
    </row>
    <row r="186" spans="1:13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/>
      <c r="K186" s="66"/>
      <c r="L186" s="134"/>
      <c r="M186" s="236"/>
    </row>
    <row r="187" spans="1:13" ht="24" hidden="1" x14ac:dyDescent="0.25">
      <c r="A187" s="50">
        <v>5200</v>
      </c>
      <c r="B187" s="127" t="s">
        <v>197</v>
      </c>
      <c r="C187" s="51">
        <f t="shared" si="24"/>
        <v>25100</v>
      </c>
      <c r="D187" s="56">
        <f>D188+D198+D199+D206+D207+D208+D210</f>
        <v>25100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3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3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/>
      <c r="K189" s="61"/>
      <c r="L189" s="133"/>
      <c r="M189" s="236"/>
    </row>
    <row r="190" spans="1:13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/>
      <c r="K190" s="66"/>
      <c r="L190" s="134"/>
      <c r="M190" s="236"/>
    </row>
    <row r="191" spans="1:13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/>
      <c r="K191" s="66"/>
      <c r="L191" s="134"/>
      <c r="M191" s="236"/>
    </row>
    <row r="192" spans="1:13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/>
      <c r="K192" s="66"/>
      <c r="L192" s="134"/>
      <c r="M192" s="236"/>
    </row>
    <row r="193" spans="1:13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  <c r="M193" s="236"/>
    </row>
    <row r="194" spans="1:13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/>
      <c r="K194" s="66"/>
      <c r="L194" s="134"/>
      <c r="M194" s="236"/>
    </row>
    <row r="195" spans="1:13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/>
      <c r="K195" s="66"/>
      <c r="L195" s="134"/>
      <c r="M195" s="236"/>
    </row>
    <row r="196" spans="1:13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/>
      <c r="K196" s="66"/>
      <c r="L196" s="134"/>
      <c r="M196" s="236"/>
    </row>
    <row r="197" spans="1:13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/>
      <c r="K197" s="66"/>
      <c r="L197" s="134"/>
      <c r="M197" s="236"/>
    </row>
    <row r="198" spans="1:13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/>
      <c r="K198" s="66"/>
      <c r="L198" s="134"/>
      <c r="M198" s="236"/>
    </row>
    <row r="199" spans="1:13" hidden="1" x14ac:dyDescent="0.25">
      <c r="A199" s="135">
        <v>5230</v>
      </c>
      <c r="B199" s="63" t="s">
        <v>209</v>
      </c>
      <c r="C199" s="64">
        <f t="shared" si="24"/>
        <v>25100</v>
      </c>
      <c r="D199" s="136">
        <f>SUM(D200:D205)</f>
        <v>25100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3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/>
      <c r="K200" s="66"/>
      <c r="L200" s="134"/>
      <c r="M200" s="236"/>
    </row>
    <row r="201" spans="1:13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/>
      <c r="K201" s="66"/>
      <c r="L201" s="134"/>
      <c r="M201" s="236"/>
    </row>
    <row r="202" spans="1:13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/>
      <c r="K202" s="66"/>
      <c r="L202" s="134"/>
      <c r="M202" s="236"/>
    </row>
    <row r="203" spans="1:13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/>
      <c r="K203" s="66"/>
      <c r="L203" s="134"/>
      <c r="M203" s="236"/>
    </row>
    <row r="204" spans="1:13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/>
      <c r="K204" s="66"/>
      <c r="L204" s="134"/>
      <c r="M204" s="236"/>
    </row>
    <row r="205" spans="1:13" ht="24" hidden="1" x14ac:dyDescent="0.25">
      <c r="A205" s="39">
        <v>5239</v>
      </c>
      <c r="B205" s="63" t="s">
        <v>215</v>
      </c>
      <c r="C205" s="172">
        <f t="shared" si="24"/>
        <v>25100</v>
      </c>
      <c r="D205" s="66">
        <v>25100</v>
      </c>
      <c r="E205" s="66"/>
      <c r="F205" s="66"/>
      <c r="G205" s="134"/>
      <c r="H205" s="64">
        <f t="shared" si="25"/>
        <v>0</v>
      </c>
      <c r="I205" s="66">
        <v>0</v>
      </c>
      <c r="J205" s="66"/>
      <c r="K205" s="66"/>
      <c r="L205" s="134"/>
      <c r="M205" s="236"/>
    </row>
    <row r="206" spans="1:13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>
        <v>0</v>
      </c>
      <c r="J206" s="66"/>
      <c r="K206" s="66"/>
      <c r="L206" s="134"/>
      <c r="M206" s="236"/>
    </row>
    <row r="207" spans="1:13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>
        <v>0</v>
      </c>
      <c r="J207" s="66"/>
      <c r="K207" s="66"/>
      <c r="L207" s="134"/>
      <c r="M207" s="236"/>
    </row>
    <row r="208" spans="1:13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3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/>
      <c r="K209" s="66"/>
      <c r="L209" s="134"/>
      <c r="M209" s="236"/>
    </row>
    <row r="210" spans="1:13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/>
      <c r="K210" s="138"/>
      <c r="L210" s="139"/>
      <c r="M210" s="236"/>
    </row>
    <row r="211" spans="1:13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3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3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/>
      <c r="K213" s="61"/>
      <c r="L213" s="133"/>
      <c r="M213" s="236"/>
    </row>
    <row r="214" spans="1:13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3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/>
      <c r="K215" s="61"/>
      <c r="L215" s="133"/>
      <c r="M215" s="236"/>
    </row>
    <row r="216" spans="1:13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3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  <c r="M217" s="236"/>
    </row>
    <row r="218" spans="1:13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/>
      <c r="K218" s="66"/>
      <c r="L218" s="134"/>
      <c r="M218" s="236"/>
    </row>
    <row r="219" spans="1:13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3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/>
      <c r="K220" s="66"/>
      <c r="L220" s="134"/>
      <c r="M220" s="236"/>
    </row>
    <row r="221" spans="1:13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/>
      <c r="K221" s="66"/>
      <c r="L221" s="134"/>
      <c r="M221" s="236"/>
    </row>
    <row r="222" spans="1:13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/>
      <c r="K222" s="66"/>
      <c r="L222" s="134"/>
      <c r="M222" s="236"/>
    </row>
    <row r="223" spans="1:13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/>
      <c r="K223" s="66"/>
      <c r="L223" s="134"/>
      <c r="M223" s="236"/>
    </row>
    <row r="224" spans="1:13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/>
      <c r="K224" s="66"/>
      <c r="L224" s="134"/>
      <c r="M224" s="236"/>
    </row>
    <row r="225" spans="1:13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/>
      <c r="K225" s="66"/>
      <c r="L225" s="134"/>
      <c r="M225" s="236"/>
    </row>
    <row r="226" spans="1:13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/>
      <c r="K226" s="66"/>
      <c r="L226" s="134"/>
      <c r="M226" s="236"/>
    </row>
    <row r="227" spans="1:13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3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/>
      <c r="K228" s="66"/>
      <c r="L228" s="134"/>
      <c r="M228" s="236"/>
    </row>
    <row r="229" spans="1:13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/>
      <c r="K229" s="66"/>
      <c r="L229" s="134"/>
      <c r="M229" s="236"/>
    </row>
    <row r="230" spans="1:13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/>
      <c r="K230" s="66"/>
      <c r="L230" s="134"/>
      <c r="M230" s="236"/>
    </row>
    <row r="231" spans="1:13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/>
      <c r="K231" s="66"/>
      <c r="L231" s="134"/>
      <c r="M231" s="236"/>
    </row>
    <row r="232" spans="1:13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3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3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/>
      <c r="K234" s="66"/>
      <c r="L234" s="134"/>
      <c r="M234" s="236"/>
    </row>
    <row r="235" spans="1:13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/>
      <c r="K235" s="66"/>
      <c r="L235" s="134"/>
      <c r="M235" s="236"/>
    </row>
    <row r="236" spans="1:13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/>
      <c r="K236" s="66"/>
      <c r="L236" s="134"/>
      <c r="M236" s="236"/>
    </row>
    <row r="237" spans="1:13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/>
      <c r="K237" s="61"/>
      <c r="L237" s="133"/>
      <c r="M237" s="236"/>
    </row>
    <row r="238" spans="1:13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  <c r="M238" s="236"/>
    </row>
    <row r="239" spans="1:13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/>
      <c r="K239" s="66"/>
      <c r="L239" s="134"/>
      <c r="M239" s="236"/>
    </row>
    <row r="240" spans="1:13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/>
      <c r="K242" s="66"/>
      <c r="L242" s="134"/>
      <c r="M242" s="236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/>
      <c r="K243" s="66"/>
      <c r="L243" s="134"/>
      <c r="M243" s="236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/>
      <c r="K244" s="66"/>
      <c r="L244" s="134"/>
      <c r="M244" s="236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/>
      <c r="K246" s="66"/>
      <c r="L246" s="134"/>
      <c r="M246" s="236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>
        <v>0</v>
      </c>
      <c r="J247" s="66"/>
      <c r="K247" s="66"/>
      <c r="L247" s="134"/>
      <c r="M247" s="236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  <c r="M248" s="236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23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/>
      <c r="K251" s="66"/>
      <c r="L251" s="134"/>
      <c r="M251" s="23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/>
      <c r="K254" s="61"/>
      <c r="L254" s="133"/>
      <c r="M254" s="236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  <c r="M255" s="237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/>
      <c r="K256" s="66"/>
      <c r="L256" s="134"/>
      <c r="M256" s="236"/>
    </row>
    <row r="257" spans="1:13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3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/>
      <c r="K258" s="66"/>
      <c r="L258" s="134"/>
      <c r="M258" s="236"/>
    </row>
    <row r="259" spans="1:13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/>
      <c r="K259" s="66"/>
      <c r="L259" s="134"/>
      <c r="M259" s="236"/>
    </row>
    <row r="260" spans="1:13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/>
      <c r="K260" s="66"/>
      <c r="L260" s="134"/>
      <c r="M260" s="236"/>
    </row>
    <row r="261" spans="1:13" ht="24" hidden="1" x14ac:dyDescent="0.25">
      <c r="A261" s="135">
        <v>7260</v>
      </c>
      <c r="B261" s="63" t="s">
        <v>270</v>
      </c>
      <c r="C261" s="176">
        <f t="shared" si="41"/>
        <v>0</v>
      </c>
      <c r="D261" s="61"/>
      <c r="E261" s="61"/>
      <c r="F261" s="61"/>
      <c r="G261" s="133"/>
      <c r="H261" s="59">
        <f t="shared" si="42"/>
        <v>0</v>
      </c>
      <c r="I261" s="61">
        <v>0</v>
      </c>
      <c r="J261" s="61"/>
      <c r="K261" s="61"/>
      <c r="L261" s="133"/>
      <c r="M261" s="236"/>
    </row>
    <row r="262" spans="1:13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/>
      <c r="K262" s="66"/>
      <c r="L262" s="134"/>
      <c r="M262" s="236"/>
    </row>
    <row r="263" spans="1:13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3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/>
      <c r="K264" s="72"/>
      <c r="L264" s="194"/>
      <c r="M264" s="236"/>
    </row>
    <row r="265" spans="1:13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3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3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3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/>
      <c r="K268" s="138"/>
      <c r="L268" s="139"/>
      <c r="M268" s="236"/>
    </row>
    <row r="269" spans="1:13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3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/>
      <c r="K270" s="66"/>
      <c r="L270" s="134"/>
      <c r="M270" s="236"/>
    </row>
    <row r="271" spans="1:13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/>
      <c r="K271" s="61"/>
      <c r="L271" s="133"/>
      <c r="M271" s="236"/>
    </row>
    <row r="272" spans="1:13" ht="12.75" thickBot="1" x14ac:dyDescent="0.3">
      <c r="A272" s="205"/>
      <c r="B272" s="205" t="s">
        <v>283</v>
      </c>
      <c r="C272" s="206">
        <f>SUM(C269,C252,C211,C182,C174,C160,C75,C53)</f>
        <v>308723</v>
      </c>
      <c r="D272" s="206">
        <f>SUM(D269,D252,D211,D182,D174,D160,D75,D53,)</f>
        <v>308723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380341</v>
      </c>
      <c r="I272" s="206">
        <f t="shared" si="57"/>
        <v>380341</v>
      </c>
      <c r="J272" s="206">
        <f t="shared" si="57"/>
        <v>0</v>
      </c>
      <c r="K272" s="206">
        <f t="shared" si="57"/>
        <v>0</v>
      </c>
      <c r="L272" s="207">
        <f t="shared" si="57"/>
        <v>0</v>
      </c>
    </row>
    <row r="273" spans="1:13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3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3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3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3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/>
      <c r="K277" s="72"/>
      <c r="L277" s="194"/>
      <c r="M277" s="236"/>
    </row>
    <row r="278" spans="1:13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/>
      <c r="K278" s="66"/>
      <c r="L278" s="134"/>
      <c r="M278" s="236"/>
    </row>
    <row r="279" spans="1:13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/>
      <c r="K279" s="66"/>
      <c r="L279" s="134"/>
      <c r="M279" s="236"/>
    </row>
    <row r="280" spans="1:13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/>
      <c r="K280" s="66"/>
      <c r="L280" s="134"/>
      <c r="M280" s="236"/>
    </row>
    <row r="281" spans="1:13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/>
      <c r="K281" s="66"/>
      <c r="L281" s="134"/>
      <c r="M281" s="236"/>
    </row>
    <row r="282" spans="1:13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/>
      <c r="K282" s="160"/>
      <c r="L282" s="162"/>
      <c r="M282" s="236"/>
    </row>
    <row r="283" spans="1:13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  <c r="M283" s="238"/>
    </row>
    <row r="284" spans="1:13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  <c r="M284" s="238"/>
    </row>
    <row r="285" spans="1:13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KgWrKl5ZFZN0y3h5ef6UcIAhOnEikxnxAi9RnvG1N1A7L8bnJWiNHTPOktQk69Cesw60nIu+OPazoCLiiAe3ww==" saltValue="CLuJofNy5WI0//UB+PnlkA==" spinCount="100000" sheet="1" objects="1" scenarios="1"/>
  <autoFilter ref="A18:M284">
    <filterColumn colId="7">
      <filters>
        <filter val="1 512"/>
        <filter val="1 636"/>
        <filter val="1 660"/>
        <filter val="1 812"/>
        <filter val="142 200"/>
        <filter val="167"/>
        <filter val="18 921"/>
        <filter val="2 000"/>
        <filter val="2 200"/>
        <filter val="2 482"/>
        <filter val="2 680"/>
        <filter val="2 757"/>
        <filter val="225"/>
        <filter val="23 196"/>
        <filter val="259 875"/>
        <filter val="26 357"/>
        <filter val="285"/>
        <filter val="286 517"/>
        <filter val="300"/>
        <filter val="377 859"/>
        <filter val="380 341"/>
        <filter val="480"/>
        <filter val="482"/>
        <filter val="55 476"/>
        <filter val="720"/>
        <filter val="74 397"/>
        <filter val="8 045"/>
        <filter val="88 585"/>
        <filter val="94 479"/>
        <filter val="945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6"/>
  <sheetViews>
    <sheetView showGridLines="0" view="pageLayout" zoomScaleNormal="100" workbookViewId="0">
      <selection activeCell="N4" sqref="N4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398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399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400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401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310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402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403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 t="s">
        <v>404</v>
      </c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 t="s">
        <v>405</v>
      </c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687080</v>
      </c>
      <c r="D20" s="26">
        <f>SUM(D21,D24,D25,D41,D43)</f>
        <v>352772</v>
      </c>
      <c r="E20" s="26">
        <f>SUM(E21,E24,E43)</f>
        <v>330612</v>
      </c>
      <c r="F20" s="26">
        <f>SUM(F21,F26,F43)</f>
        <v>3695</v>
      </c>
      <c r="G20" s="27">
        <f>SUM(G21,G45)</f>
        <v>1</v>
      </c>
      <c r="H20" s="25">
        <f>SUM(I20:L20)</f>
        <v>694161</v>
      </c>
      <c r="I20" s="26">
        <f>SUM(I21,I24,I25,I41,I43)</f>
        <v>298691</v>
      </c>
      <c r="J20" s="26">
        <f>SUM(J21,J24,J43)</f>
        <v>391774</v>
      </c>
      <c r="K20" s="26">
        <f>SUM(K21,K26,K43)</f>
        <v>3695</v>
      </c>
      <c r="L20" s="27">
        <f>SUM(L21,L45)</f>
        <v>1</v>
      </c>
    </row>
    <row r="21" spans="1:12" ht="12.75" thickTop="1" x14ac:dyDescent="0.25">
      <c r="A21" s="28"/>
      <c r="B21" s="29" t="s">
        <v>33</v>
      </c>
      <c r="C21" s="30">
        <f t="shared" si="0"/>
        <v>1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1</v>
      </c>
      <c r="H21" s="30">
        <f t="shared" ref="H21:H47" si="1">SUM(I21:L21)</f>
        <v>1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1</v>
      </c>
    </row>
    <row r="22" spans="1:12" hidden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x14ac:dyDescent="0.25">
      <c r="A23" s="38"/>
      <c r="B23" s="39" t="s">
        <v>35</v>
      </c>
      <c r="C23" s="40">
        <f t="shared" si="0"/>
        <v>1</v>
      </c>
      <c r="D23" s="41"/>
      <c r="E23" s="41"/>
      <c r="F23" s="41"/>
      <c r="G23" s="42">
        <v>1</v>
      </c>
      <c r="H23" s="40">
        <f t="shared" si="1"/>
        <v>1</v>
      </c>
      <c r="I23" s="41"/>
      <c r="J23" s="41"/>
      <c r="K23" s="41"/>
      <c r="L23" s="43">
        <v>1</v>
      </c>
    </row>
    <row r="24" spans="1:12" s="22" customFormat="1" ht="24.75" thickBot="1" x14ac:dyDescent="0.3">
      <c r="A24" s="44">
        <v>19300</v>
      </c>
      <c r="B24" s="44" t="s">
        <v>36</v>
      </c>
      <c r="C24" s="45">
        <f t="shared" si="0"/>
        <v>683384</v>
      </c>
      <c r="D24" s="46">
        <v>352772</v>
      </c>
      <c r="E24" s="46">
        <v>330612</v>
      </c>
      <c r="F24" s="47" t="s">
        <v>37</v>
      </c>
      <c r="G24" s="48" t="s">
        <v>37</v>
      </c>
      <c r="H24" s="45">
        <f t="shared" si="1"/>
        <v>690465</v>
      </c>
      <c r="I24" s="46">
        <f>I51</f>
        <v>298691</v>
      </c>
      <c r="J24" s="46">
        <f>J51</f>
        <v>391774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thickTop="1" x14ac:dyDescent="0.25">
      <c r="A26" s="50">
        <v>21300</v>
      </c>
      <c r="B26" s="50" t="s">
        <v>39</v>
      </c>
      <c r="C26" s="51">
        <f>SUM(D26:G26)</f>
        <v>3495</v>
      </c>
      <c r="D26" s="53" t="s">
        <v>37</v>
      </c>
      <c r="E26" s="53" t="s">
        <v>37</v>
      </c>
      <c r="F26" s="56">
        <f>SUM(F27,F31,F33,F36)</f>
        <v>3495</v>
      </c>
      <c r="G26" s="54" t="s">
        <v>37</v>
      </c>
      <c r="H26" s="51">
        <f>SUM(I26:L26)</f>
        <v>3495</v>
      </c>
      <c r="I26" s="53" t="s">
        <v>37</v>
      </c>
      <c r="J26" s="53" t="s">
        <v>37</v>
      </c>
      <c r="K26" s="56">
        <f>SUM(K27,K31,K33,K36)</f>
        <v>3495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customHeight="1" x14ac:dyDescent="0.25">
      <c r="A36" s="57">
        <v>21390</v>
      </c>
      <c r="B36" s="50" t="s">
        <v>49</v>
      </c>
      <c r="C36" s="51">
        <f t="shared" si="0"/>
        <v>3495</v>
      </c>
      <c r="D36" s="53" t="s">
        <v>37</v>
      </c>
      <c r="E36" s="53" t="s">
        <v>37</v>
      </c>
      <c r="F36" s="56">
        <f>SUM(F37:F40)</f>
        <v>3495</v>
      </c>
      <c r="G36" s="54" t="s">
        <v>37</v>
      </c>
      <c r="H36" s="51">
        <f t="shared" si="1"/>
        <v>3495</v>
      </c>
      <c r="I36" s="53" t="s">
        <v>37</v>
      </c>
      <c r="J36" s="53" t="s">
        <v>37</v>
      </c>
      <c r="K36" s="56">
        <f>SUM(K37:K40)</f>
        <v>3495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x14ac:dyDescent="0.25">
      <c r="A40" s="74">
        <v>21399</v>
      </c>
      <c r="B40" s="75" t="s">
        <v>53</v>
      </c>
      <c r="C40" s="76">
        <f t="shared" si="0"/>
        <v>3495</v>
      </c>
      <c r="D40" s="77" t="s">
        <v>37</v>
      </c>
      <c r="E40" s="77" t="s">
        <v>37</v>
      </c>
      <c r="F40" s="78">
        <v>3495</v>
      </c>
      <c r="G40" s="79" t="s">
        <v>37</v>
      </c>
      <c r="H40" s="76">
        <f t="shared" si="1"/>
        <v>3495</v>
      </c>
      <c r="I40" s="77" t="s">
        <v>37</v>
      </c>
      <c r="J40" s="77" t="s">
        <v>37</v>
      </c>
      <c r="K40" s="78">
        <v>3495</v>
      </c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x14ac:dyDescent="0.25">
      <c r="A43" s="57">
        <v>21490</v>
      </c>
      <c r="B43" s="50" t="s">
        <v>56</v>
      </c>
      <c r="C43" s="51">
        <f t="shared" si="0"/>
        <v>200</v>
      </c>
      <c r="D43" s="87">
        <f>D44</f>
        <v>0</v>
      </c>
      <c r="E43" s="87">
        <f t="shared" ref="E43:F43" si="3">E44</f>
        <v>0</v>
      </c>
      <c r="F43" s="87">
        <f t="shared" si="3"/>
        <v>200</v>
      </c>
      <c r="G43" s="54" t="s">
        <v>37</v>
      </c>
      <c r="H43" s="88">
        <f t="shared" si="2"/>
        <v>200</v>
      </c>
      <c r="I43" s="87">
        <f>I44</f>
        <v>0</v>
      </c>
      <c r="J43" s="87">
        <f t="shared" ref="J43:K43" si="4">J44</f>
        <v>0</v>
      </c>
      <c r="K43" s="87">
        <f t="shared" si="4"/>
        <v>200</v>
      </c>
      <c r="L43" s="54" t="s">
        <v>37</v>
      </c>
    </row>
    <row r="44" spans="1:12" s="22" customFormat="1" ht="24" x14ac:dyDescent="0.25">
      <c r="A44" s="39">
        <v>21499</v>
      </c>
      <c r="B44" s="63" t="s">
        <v>57</v>
      </c>
      <c r="C44" s="70">
        <f>SUM(D44:G44)</f>
        <v>200</v>
      </c>
      <c r="D44" s="89"/>
      <c r="E44" s="90"/>
      <c r="F44" s="89">
        <v>200</v>
      </c>
      <c r="G44" s="91" t="s">
        <v>37</v>
      </c>
      <c r="H44" s="92">
        <f t="shared" si="2"/>
        <v>200</v>
      </c>
      <c r="I44" s="36"/>
      <c r="J44" s="93"/>
      <c r="K44" s="93">
        <v>200</v>
      </c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687080</v>
      </c>
      <c r="D50" s="112">
        <f>SUM(D51,D269)</f>
        <v>352772</v>
      </c>
      <c r="E50" s="112">
        <f>SUM(E51,E269)</f>
        <v>330612</v>
      </c>
      <c r="F50" s="112">
        <f>SUM(F51,F269)</f>
        <v>3695</v>
      </c>
      <c r="G50" s="113">
        <f>SUM(G51,G269)</f>
        <v>1</v>
      </c>
      <c r="H50" s="111">
        <f t="shared" ref="H50:H107" si="6">SUM(I50:L50)</f>
        <v>694161</v>
      </c>
      <c r="I50" s="112">
        <f>SUM(I51,I269)</f>
        <v>298691</v>
      </c>
      <c r="J50" s="112">
        <f>SUM(J51,J269)</f>
        <v>391774</v>
      </c>
      <c r="K50" s="112">
        <f>SUM(K51,K269)</f>
        <v>3695</v>
      </c>
      <c r="L50" s="113">
        <f>SUM(L51,L269)</f>
        <v>1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687080</v>
      </c>
      <c r="D51" s="117">
        <f>SUM(D52,D181)</f>
        <v>352772</v>
      </c>
      <c r="E51" s="117">
        <f>SUM(E52,E181)</f>
        <v>330612</v>
      </c>
      <c r="F51" s="117">
        <f>SUM(F52,F181)</f>
        <v>3695</v>
      </c>
      <c r="G51" s="118">
        <f>SUM(G52,G181)</f>
        <v>1</v>
      </c>
      <c r="H51" s="116">
        <f t="shared" si="6"/>
        <v>694161</v>
      </c>
      <c r="I51" s="117">
        <f>SUM(I52,I181)</f>
        <v>298691</v>
      </c>
      <c r="J51" s="117">
        <f>SUM(J52,J181)</f>
        <v>391774</v>
      </c>
      <c r="K51" s="117">
        <f>SUM(K52,K181)</f>
        <v>3695</v>
      </c>
      <c r="L51" s="118">
        <f>SUM(L52,L181)</f>
        <v>1</v>
      </c>
    </row>
    <row r="52" spans="1:12" s="22" customFormat="1" ht="24" x14ac:dyDescent="0.25">
      <c r="A52" s="119"/>
      <c r="B52" s="17" t="s">
        <v>64</v>
      </c>
      <c r="C52" s="120">
        <f t="shared" si="5"/>
        <v>684670</v>
      </c>
      <c r="D52" s="121">
        <f>SUM(D53,D75,D160,D174)</f>
        <v>350362</v>
      </c>
      <c r="E52" s="121">
        <f>SUM(E53,E75,E160,E174)</f>
        <v>330612</v>
      </c>
      <c r="F52" s="121">
        <f>SUM(F53,F75,F160,F174)</f>
        <v>3695</v>
      </c>
      <c r="G52" s="122">
        <f>SUM(G53,G75,G160,G174)</f>
        <v>1</v>
      </c>
      <c r="H52" s="120">
        <f t="shared" si="6"/>
        <v>687761</v>
      </c>
      <c r="I52" s="121">
        <f>SUM(I53,I75,I160,I174)</f>
        <v>293341</v>
      </c>
      <c r="J52" s="121">
        <f>SUM(J53,J75,J160,J174)</f>
        <v>390724</v>
      </c>
      <c r="K52" s="121">
        <f>SUM(K53,K75,K160,K174)</f>
        <v>3695</v>
      </c>
      <c r="L52" s="122">
        <f>SUM(L53,L75,L160,L174)</f>
        <v>1</v>
      </c>
    </row>
    <row r="53" spans="1:12" s="22" customFormat="1" x14ac:dyDescent="0.25">
      <c r="A53" s="123">
        <v>1000</v>
      </c>
      <c r="B53" s="123" t="s">
        <v>65</v>
      </c>
      <c r="C53" s="124">
        <f t="shared" si="5"/>
        <v>625115</v>
      </c>
      <c r="D53" s="125">
        <f>SUM(D54,D67)</f>
        <v>294503</v>
      </c>
      <c r="E53" s="125">
        <f>SUM(E54,E67)</f>
        <v>330612</v>
      </c>
      <c r="F53" s="125">
        <f>SUM(F54,F67)</f>
        <v>0</v>
      </c>
      <c r="G53" s="126">
        <f>SUM(G54,G67)</f>
        <v>0</v>
      </c>
      <c r="H53" s="124">
        <f t="shared" si="6"/>
        <v>624379</v>
      </c>
      <c r="I53" s="125">
        <f>SUM(I54,I67)</f>
        <v>238068</v>
      </c>
      <c r="J53" s="125">
        <f>SUM(J54,J67)</f>
        <v>386311</v>
      </c>
      <c r="K53" s="125">
        <f>SUM(K54,K67)</f>
        <v>0</v>
      </c>
      <c r="L53" s="126">
        <f>SUM(L54,L67)</f>
        <v>0</v>
      </c>
    </row>
    <row r="54" spans="1:12" x14ac:dyDescent="0.25">
      <c r="A54" s="50">
        <v>1100</v>
      </c>
      <c r="B54" s="127" t="s">
        <v>66</v>
      </c>
      <c r="C54" s="51">
        <f t="shared" si="5"/>
        <v>476706</v>
      </c>
      <c r="D54" s="56">
        <f>SUM(D55,D58,D66)</f>
        <v>212562</v>
      </c>
      <c r="E54" s="56">
        <f>SUM(E55,E58,E66)</f>
        <v>264144</v>
      </c>
      <c r="F54" s="56">
        <f>SUM(F55,F58,F66)</f>
        <v>0</v>
      </c>
      <c r="G54" s="128">
        <f>SUM(G55,G58,G66)</f>
        <v>0</v>
      </c>
      <c r="H54" s="51">
        <f t="shared" si="6"/>
        <v>484728</v>
      </c>
      <c r="I54" s="56">
        <f>SUM(I55,I58,I66)</f>
        <v>175688</v>
      </c>
      <c r="J54" s="56">
        <f>SUM(J55,J58,J66)</f>
        <v>309040</v>
      </c>
      <c r="K54" s="56">
        <f>SUM(K55,K58,K66)</f>
        <v>0</v>
      </c>
      <c r="L54" s="129">
        <f>SUM(L55,L58,L66)</f>
        <v>0</v>
      </c>
    </row>
    <row r="55" spans="1:12" x14ac:dyDescent="0.25">
      <c r="A55" s="130">
        <v>1110</v>
      </c>
      <c r="B55" s="99" t="s">
        <v>67</v>
      </c>
      <c r="C55" s="103">
        <f t="shared" si="5"/>
        <v>432481</v>
      </c>
      <c r="D55" s="131">
        <f>SUM(D56:D57)</f>
        <v>175889</v>
      </c>
      <c r="E55" s="131">
        <f>SUM(E56:E57)</f>
        <v>256592</v>
      </c>
      <c r="F55" s="131">
        <f>SUM(F56:F57)</f>
        <v>0</v>
      </c>
      <c r="G55" s="132">
        <f>SUM(G56:G57)</f>
        <v>0</v>
      </c>
      <c r="H55" s="103">
        <f t="shared" si="6"/>
        <v>450007</v>
      </c>
      <c r="I55" s="131">
        <f>SUM(I56:I57)</f>
        <v>162417</v>
      </c>
      <c r="J55" s="131">
        <f>SUM(J56:J57)</f>
        <v>287590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customHeight="1" x14ac:dyDescent="0.25">
      <c r="A57" s="39">
        <v>1119</v>
      </c>
      <c r="B57" s="63" t="s">
        <v>69</v>
      </c>
      <c r="C57" s="64">
        <f t="shared" si="5"/>
        <v>432481</v>
      </c>
      <c r="D57" s="66">
        <v>175889</v>
      </c>
      <c r="E57" s="66">
        <v>256592</v>
      </c>
      <c r="F57" s="66"/>
      <c r="G57" s="134"/>
      <c r="H57" s="64">
        <f t="shared" si="6"/>
        <v>450007</v>
      </c>
      <c r="I57" s="66">
        <v>162417</v>
      </c>
      <c r="J57" s="66">
        <v>287590</v>
      </c>
      <c r="K57" s="66"/>
      <c r="L57" s="134"/>
    </row>
    <row r="58" spans="1:12" x14ac:dyDescent="0.25">
      <c r="A58" s="135">
        <v>1140</v>
      </c>
      <c r="B58" s="63" t="s">
        <v>70</v>
      </c>
      <c r="C58" s="64">
        <f t="shared" si="5"/>
        <v>41969</v>
      </c>
      <c r="D58" s="136">
        <f>SUM(D59:D65)</f>
        <v>34417</v>
      </c>
      <c r="E58" s="136">
        <f>SUM(E59:E65)</f>
        <v>7552</v>
      </c>
      <c r="F58" s="136">
        <f>SUM(F59:F65)</f>
        <v>0</v>
      </c>
      <c r="G58" s="137">
        <f>SUM(G59:G65)</f>
        <v>0</v>
      </c>
      <c r="H58" s="64">
        <f t="shared" si="6"/>
        <v>32428</v>
      </c>
      <c r="I58" s="136">
        <f>SUM(I59:I65)</f>
        <v>10978</v>
      </c>
      <c r="J58" s="136">
        <f>SUM(J59:J65)</f>
        <v>21450</v>
      </c>
      <c r="K58" s="136">
        <f>SUM(K59:K65)</f>
        <v>0</v>
      </c>
      <c r="L58" s="137">
        <f>SUM(L59:L65)</f>
        <v>0</v>
      </c>
    </row>
    <row r="59" spans="1:12" x14ac:dyDescent="0.25">
      <c r="A59" s="39">
        <v>1141</v>
      </c>
      <c r="B59" s="63" t="s">
        <v>71</v>
      </c>
      <c r="C59" s="64">
        <f t="shared" si="5"/>
        <v>4173</v>
      </c>
      <c r="D59" s="66">
        <v>4173</v>
      </c>
      <c r="E59" s="66"/>
      <c r="F59" s="66"/>
      <c r="G59" s="134"/>
      <c r="H59" s="64">
        <f t="shared" si="6"/>
        <v>4169</v>
      </c>
      <c r="I59" s="66">
        <v>4169</v>
      </c>
      <c r="J59" s="66"/>
      <c r="K59" s="66"/>
      <c r="L59" s="134"/>
    </row>
    <row r="60" spans="1:12" ht="24.75" customHeight="1" x14ac:dyDescent="0.25">
      <c r="A60" s="39">
        <v>1142</v>
      </c>
      <c r="B60" s="63" t="s">
        <v>72</v>
      </c>
      <c r="C60" s="64">
        <f t="shared" si="5"/>
        <v>1026</v>
      </c>
      <c r="D60" s="66">
        <v>1026</v>
      </c>
      <c r="E60" s="66"/>
      <c r="F60" s="66"/>
      <c r="G60" s="134"/>
      <c r="H60" s="64">
        <f t="shared" si="6"/>
        <v>1025</v>
      </c>
      <c r="I60" s="66">
        <v>1025</v>
      </c>
      <c r="J60" s="66"/>
      <c r="K60" s="66"/>
      <c r="L60" s="134"/>
    </row>
    <row r="61" spans="1:12" ht="24" x14ac:dyDescent="0.25">
      <c r="A61" s="39">
        <v>1145</v>
      </c>
      <c r="B61" s="63" t="s">
        <v>73</v>
      </c>
      <c r="C61" s="64">
        <f t="shared" si="5"/>
        <v>2742</v>
      </c>
      <c r="D61" s="66"/>
      <c r="E61" s="66">
        <v>2742</v>
      </c>
      <c r="F61" s="66"/>
      <c r="G61" s="134"/>
      <c r="H61" s="64">
        <f t="shared" si="6"/>
        <v>2490</v>
      </c>
      <c r="I61" s="66"/>
      <c r="J61" s="66">
        <v>2490</v>
      </c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2006</v>
      </c>
      <c r="I63" s="66">
        <v>2006</v>
      </c>
      <c r="J63" s="66"/>
      <c r="K63" s="66"/>
      <c r="L63" s="134"/>
    </row>
    <row r="64" spans="1:12" x14ac:dyDescent="0.25">
      <c r="A64" s="39">
        <v>1148</v>
      </c>
      <c r="B64" s="63" t="s">
        <v>76</v>
      </c>
      <c r="C64" s="64">
        <f t="shared" si="5"/>
        <v>29218</v>
      </c>
      <c r="D64" s="66">
        <v>29218</v>
      </c>
      <c r="E64" s="66"/>
      <c r="F64" s="66"/>
      <c r="G64" s="134"/>
      <c r="H64" s="64">
        <f t="shared" si="6"/>
        <v>3778</v>
      </c>
      <c r="I64" s="66">
        <f>19947-16169</f>
        <v>3778</v>
      </c>
      <c r="J64" s="66"/>
      <c r="K64" s="66"/>
      <c r="L64" s="134"/>
    </row>
    <row r="65" spans="1:12" ht="24" customHeight="1" x14ac:dyDescent="0.25">
      <c r="A65" s="39">
        <v>1149</v>
      </c>
      <c r="B65" s="63" t="s">
        <v>77</v>
      </c>
      <c r="C65" s="64">
        <f t="shared" si="5"/>
        <v>4810</v>
      </c>
      <c r="D65" s="66"/>
      <c r="E65" s="66">
        <v>4810</v>
      </c>
      <c r="F65" s="66"/>
      <c r="G65" s="134"/>
      <c r="H65" s="64">
        <f t="shared" si="6"/>
        <v>18960</v>
      </c>
      <c r="I65" s="66"/>
      <c r="J65" s="66">
        <v>18960</v>
      </c>
      <c r="K65" s="66"/>
      <c r="L65" s="134"/>
    </row>
    <row r="66" spans="1:12" ht="36" x14ac:dyDescent="0.25">
      <c r="A66" s="130">
        <v>1150</v>
      </c>
      <c r="B66" s="99" t="s">
        <v>78</v>
      </c>
      <c r="C66" s="103">
        <f t="shared" si="5"/>
        <v>2256</v>
      </c>
      <c r="D66" s="138">
        <v>2256</v>
      </c>
      <c r="E66" s="138"/>
      <c r="F66" s="138"/>
      <c r="G66" s="139"/>
      <c r="H66" s="103">
        <f t="shared" si="6"/>
        <v>2293</v>
      </c>
      <c r="I66" s="138">
        <v>2293</v>
      </c>
      <c r="J66" s="138"/>
      <c r="K66" s="138"/>
      <c r="L66" s="139"/>
    </row>
    <row r="67" spans="1:12" ht="36" x14ac:dyDescent="0.25">
      <c r="A67" s="50">
        <v>1200</v>
      </c>
      <c r="B67" s="127" t="s">
        <v>79</v>
      </c>
      <c r="C67" s="51">
        <f t="shared" si="5"/>
        <v>148409</v>
      </c>
      <c r="D67" s="56">
        <f>SUM(D68:D69)</f>
        <v>81941</v>
      </c>
      <c r="E67" s="56">
        <f>SUM(E68:E69)</f>
        <v>66468</v>
      </c>
      <c r="F67" s="56">
        <f>SUM(F68:F69)</f>
        <v>0</v>
      </c>
      <c r="G67" s="140">
        <f>SUM(G68:G69)</f>
        <v>0</v>
      </c>
      <c r="H67" s="51">
        <f t="shared" si="6"/>
        <v>139651</v>
      </c>
      <c r="I67" s="56">
        <f>SUM(I68:I69)</f>
        <v>62380</v>
      </c>
      <c r="J67" s="56">
        <f>SUM(J68:J69)</f>
        <v>77271</v>
      </c>
      <c r="K67" s="56">
        <f>SUM(K68:K69)</f>
        <v>0</v>
      </c>
      <c r="L67" s="140">
        <f>SUM(L68:L69)</f>
        <v>0</v>
      </c>
    </row>
    <row r="68" spans="1:12" ht="24" x14ac:dyDescent="0.25">
      <c r="A68" s="141">
        <v>1210</v>
      </c>
      <c r="B68" s="58" t="s">
        <v>80</v>
      </c>
      <c r="C68" s="59">
        <f t="shared" si="5"/>
        <v>119572</v>
      </c>
      <c r="D68" s="61">
        <v>55384</v>
      </c>
      <c r="E68" s="61">
        <v>64188</v>
      </c>
      <c r="F68" s="61"/>
      <c r="G68" s="133"/>
      <c r="H68" s="59">
        <f t="shared" si="6"/>
        <v>119699</v>
      </c>
      <c r="I68" s="61">
        <f>48352-3654</f>
        <v>44698</v>
      </c>
      <c r="J68" s="61">
        <v>75001</v>
      </c>
      <c r="K68" s="61"/>
      <c r="L68" s="133"/>
    </row>
    <row r="69" spans="1:12" ht="24" x14ac:dyDescent="0.25">
      <c r="A69" s="135">
        <v>1220</v>
      </c>
      <c r="B69" s="63" t="s">
        <v>81</v>
      </c>
      <c r="C69" s="64">
        <f t="shared" si="5"/>
        <v>28837</v>
      </c>
      <c r="D69" s="136">
        <f>SUM(D70:D74)</f>
        <v>26557</v>
      </c>
      <c r="E69" s="136">
        <f>SUM(E70:E74)</f>
        <v>2280</v>
      </c>
      <c r="F69" s="136">
        <f>SUM(F70:F74)</f>
        <v>0</v>
      </c>
      <c r="G69" s="137">
        <f>SUM(G70:G74)</f>
        <v>0</v>
      </c>
      <c r="H69" s="64">
        <f t="shared" si="6"/>
        <v>19952</v>
      </c>
      <c r="I69" s="136">
        <f>SUM(I70:I74)</f>
        <v>17682</v>
      </c>
      <c r="J69" s="136">
        <f>SUM(J70:J74)</f>
        <v>2270</v>
      </c>
      <c r="K69" s="136">
        <f>SUM(K70:K74)</f>
        <v>0</v>
      </c>
      <c r="L69" s="137">
        <f>SUM(L70:L74)</f>
        <v>0</v>
      </c>
    </row>
    <row r="70" spans="1:12" ht="60" x14ac:dyDescent="0.25">
      <c r="A70" s="39">
        <v>1221</v>
      </c>
      <c r="B70" s="63" t="s">
        <v>82</v>
      </c>
      <c r="C70" s="64">
        <f t="shared" si="5"/>
        <v>19623</v>
      </c>
      <c r="D70" s="66">
        <v>17343</v>
      </c>
      <c r="E70" s="66">
        <v>2280</v>
      </c>
      <c r="F70" s="66"/>
      <c r="G70" s="134"/>
      <c r="H70" s="64">
        <f t="shared" si="6"/>
        <v>11128</v>
      </c>
      <c r="I70" s="66">
        <v>8858</v>
      </c>
      <c r="J70" s="66">
        <v>2270</v>
      </c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x14ac:dyDescent="0.25">
      <c r="A73" s="39">
        <v>1227</v>
      </c>
      <c r="B73" s="63" t="s">
        <v>85</v>
      </c>
      <c r="C73" s="64">
        <f t="shared" si="5"/>
        <v>8714</v>
      </c>
      <c r="D73" s="66">
        <v>8714</v>
      </c>
      <c r="E73" s="66"/>
      <c r="F73" s="66"/>
      <c r="G73" s="134"/>
      <c r="H73" s="64">
        <f t="shared" si="6"/>
        <v>8324</v>
      </c>
      <c r="I73" s="66">
        <v>8324</v>
      </c>
      <c r="J73" s="66"/>
      <c r="K73" s="66"/>
      <c r="L73" s="134"/>
    </row>
    <row r="74" spans="1:12" ht="60" x14ac:dyDescent="0.25">
      <c r="A74" s="39">
        <v>1228</v>
      </c>
      <c r="B74" s="63" t="s">
        <v>86</v>
      </c>
      <c r="C74" s="64">
        <f t="shared" si="5"/>
        <v>500</v>
      </c>
      <c r="D74" s="66">
        <v>500</v>
      </c>
      <c r="E74" s="66"/>
      <c r="F74" s="66"/>
      <c r="G74" s="134"/>
      <c r="H74" s="64">
        <f t="shared" si="6"/>
        <v>500</v>
      </c>
      <c r="I74" s="66">
        <v>500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59555</v>
      </c>
      <c r="D75" s="125">
        <f>SUM(D76,D83,D120,D151,D152)</f>
        <v>55859</v>
      </c>
      <c r="E75" s="125">
        <f t="shared" ref="E75:G75" si="7">SUM(E76,E83,E120,E151,E152)</f>
        <v>0</v>
      </c>
      <c r="F75" s="125">
        <f t="shared" si="7"/>
        <v>3695</v>
      </c>
      <c r="G75" s="126">
        <f t="shared" si="7"/>
        <v>1</v>
      </c>
      <c r="H75" s="124">
        <f t="shared" si="6"/>
        <v>63382</v>
      </c>
      <c r="I75" s="125">
        <f t="shared" ref="I75:L75" si="8">SUM(I76,I83,I120,I151,I152)</f>
        <v>55273</v>
      </c>
      <c r="J75" s="125">
        <f t="shared" si="8"/>
        <v>4413</v>
      </c>
      <c r="K75" s="125">
        <f t="shared" si="8"/>
        <v>3695</v>
      </c>
      <c r="L75" s="126">
        <f t="shared" si="8"/>
        <v>1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44465</v>
      </c>
      <c r="D83" s="56">
        <f>SUM(D84,D85,D91,D99,D107,D108,D114,D119)</f>
        <v>40844</v>
      </c>
      <c r="E83" s="56">
        <f>SUM(E84,E85,E91,E99,E107,E108,E114,E119)</f>
        <v>0</v>
      </c>
      <c r="F83" s="56">
        <f>SUM(F84,F85,F91,F99,F107,F108,F114,F119)</f>
        <v>3620</v>
      </c>
      <c r="G83" s="140">
        <f>SUM(G84,G85,G91,G99,G107,G108,G114,G119)</f>
        <v>1</v>
      </c>
      <c r="H83" s="51">
        <f t="shared" si="6"/>
        <v>46794</v>
      </c>
      <c r="I83" s="56">
        <f>SUM(I84,I85,I91,I99,I107,I108,I114,I119)</f>
        <v>40989</v>
      </c>
      <c r="J83" s="56">
        <f>SUM(J84,J85,J91,J99,J107,J108,J114,J119)</f>
        <v>2184</v>
      </c>
      <c r="K83" s="56">
        <f>SUM(K84,K85,K91,K99,K107,K108,K114,K119)</f>
        <v>3620</v>
      </c>
      <c r="L83" s="144">
        <f>SUM(L84,L85,L91,L99,L107,L108,L114,L119)</f>
        <v>1</v>
      </c>
    </row>
    <row r="84" spans="1:12" x14ac:dyDescent="0.25">
      <c r="A84" s="130">
        <v>2210</v>
      </c>
      <c r="B84" s="99" t="s">
        <v>94</v>
      </c>
      <c r="C84" s="103">
        <f>SUM(D84:G84)</f>
        <v>1225</v>
      </c>
      <c r="D84" s="138">
        <v>1025</v>
      </c>
      <c r="E84" s="138"/>
      <c r="F84" s="138">
        <v>200</v>
      </c>
      <c r="G84" s="138"/>
      <c r="H84" s="103">
        <f>SUM(I84:L84)</f>
        <v>1205</v>
      </c>
      <c r="I84" s="138">
        <v>1005</v>
      </c>
      <c r="J84" s="138"/>
      <c r="K84" s="138">
        <v>200</v>
      </c>
      <c r="L84" s="139"/>
    </row>
    <row r="85" spans="1:12" ht="24" x14ac:dyDescent="0.25">
      <c r="A85" s="135">
        <v>2220</v>
      </c>
      <c r="B85" s="63" t="s">
        <v>95</v>
      </c>
      <c r="C85" s="64">
        <f t="shared" si="5"/>
        <v>27461</v>
      </c>
      <c r="D85" s="136">
        <f>SUM(D86:D90)</f>
        <v>24206</v>
      </c>
      <c r="E85" s="136">
        <f>SUM(E86:E90)</f>
        <v>0</v>
      </c>
      <c r="F85" s="136">
        <f>SUM(F86:F90)</f>
        <v>3255</v>
      </c>
      <c r="G85" s="137">
        <f>SUM(G86:G90)</f>
        <v>0</v>
      </c>
      <c r="H85" s="64">
        <f t="shared" si="6"/>
        <v>27202</v>
      </c>
      <c r="I85" s="136">
        <f>SUM(I86:I90)</f>
        <v>23852</v>
      </c>
      <c r="J85" s="136">
        <f>SUM(J86:J90)</f>
        <v>0</v>
      </c>
      <c r="K85" s="136">
        <f>SUM(K86:K90)</f>
        <v>3350</v>
      </c>
      <c r="L85" s="137">
        <f>SUM(L86:L90)</f>
        <v>0</v>
      </c>
    </row>
    <row r="86" spans="1:12" x14ac:dyDescent="0.25">
      <c r="A86" s="39">
        <v>2221</v>
      </c>
      <c r="B86" s="63" t="s">
        <v>96</v>
      </c>
      <c r="C86" s="64">
        <f t="shared" si="5"/>
        <v>15875</v>
      </c>
      <c r="D86" s="66">
        <v>15875</v>
      </c>
      <c r="E86" s="66"/>
      <c r="F86" s="66"/>
      <c r="G86" s="134"/>
      <c r="H86" s="64">
        <f t="shared" si="6"/>
        <v>15875</v>
      </c>
      <c r="I86" s="66">
        <v>15875</v>
      </c>
      <c r="J86" s="66"/>
      <c r="K86" s="66"/>
      <c r="L86" s="134"/>
    </row>
    <row r="87" spans="1:12" ht="24" x14ac:dyDescent="0.25">
      <c r="A87" s="39">
        <v>2222</v>
      </c>
      <c r="B87" s="63" t="s">
        <v>97</v>
      </c>
      <c r="C87" s="64">
        <f t="shared" si="5"/>
        <v>5291</v>
      </c>
      <c r="D87" s="66">
        <v>3987</v>
      </c>
      <c r="E87" s="66"/>
      <c r="F87" s="66">
        <v>1304</v>
      </c>
      <c r="G87" s="134"/>
      <c r="H87" s="64">
        <f t="shared" si="6"/>
        <v>5075</v>
      </c>
      <c r="I87" s="66">
        <v>3698</v>
      </c>
      <c r="J87" s="66"/>
      <c r="K87" s="66">
        <v>1377</v>
      </c>
      <c r="L87" s="134"/>
    </row>
    <row r="88" spans="1:12" x14ac:dyDescent="0.25">
      <c r="A88" s="39">
        <v>2223</v>
      </c>
      <c r="B88" s="63" t="s">
        <v>98</v>
      </c>
      <c r="C88" s="64">
        <f t="shared" si="5"/>
        <v>5859</v>
      </c>
      <c r="D88" s="66">
        <v>3981</v>
      </c>
      <c r="E88" s="66"/>
      <c r="F88" s="66">
        <v>1878</v>
      </c>
      <c r="G88" s="134"/>
      <c r="H88" s="64">
        <f t="shared" si="6"/>
        <v>5881</v>
      </c>
      <c r="I88" s="66">
        <v>3981</v>
      </c>
      <c r="J88" s="66"/>
      <c r="K88" s="66">
        <v>1900</v>
      </c>
      <c r="L88" s="134"/>
    </row>
    <row r="89" spans="1:12" ht="48" x14ac:dyDescent="0.25">
      <c r="A89" s="39">
        <v>2224</v>
      </c>
      <c r="B89" s="63" t="s">
        <v>99</v>
      </c>
      <c r="C89" s="64">
        <f t="shared" si="5"/>
        <v>436</v>
      </c>
      <c r="D89" s="66">
        <v>363</v>
      </c>
      <c r="E89" s="66"/>
      <c r="F89" s="66">
        <v>73</v>
      </c>
      <c r="G89" s="134"/>
      <c r="H89" s="64">
        <f t="shared" si="6"/>
        <v>371</v>
      </c>
      <c r="I89" s="66">
        <v>298</v>
      </c>
      <c r="J89" s="66"/>
      <c r="K89" s="66">
        <v>73</v>
      </c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603</v>
      </c>
      <c r="D91" s="136">
        <f>SUM(D92:D98)</f>
        <v>603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603</v>
      </c>
      <c r="I91" s="136">
        <f>SUM(I92:I98)</f>
        <v>603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70</v>
      </c>
      <c r="D92" s="66">
        <v>70</v>
      </c>
      <c r="E92" s="66"/>
      <c r="F92" s="66"/>
      <c r="G92" s="134"/>
      <c r="H92" s="64">
        <f t="shared" si="6"/>
        <v>70</v>
      </c>
      <c r="I92" s="66">
        <v>70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x14ac:dyDescent="0.25">
      <c r="A95" s="39">
        <v>2234</v>
      </c>
      <c r="B95" s="63" t="s">
        <v>105</v>
      </c>
      <c r="C95" s="64">
        <f t="shared" si="5"/>
        <v>75</v>
      </c>
      <c r="D95" s="66">
        <v>75</v>
      </c>
      <c r="E95" s="66"/>
      <c r="F95" s="66"/>
      <c r="G95" s="134"/>
      <c r="H95" s="64">
        <f t="shared" si="6"/>
        <v>75</v>
      </c>
      <c r="I95" s="66">
        <v>75</v>
      </c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x14ac:dyDescent="0.25">
      <c r="A98" s="39">
        <v>2239</v>
      </c>
      <c r="B98" s="63" t="s">
        <v>108</v>
      </c>
      <c r="C98" s="64">
        <f t="shared" si="5"/>
        <v>458</v>
      </c>
      <c r="D98" s="66">
        <v>458</v>
      </c>
      <c r="E98" s="66"/>
      <c r="F98" s="66"/>
      <c r="G98" s="134"/>
      <c r="H98" s="64">
        <f t="shared" si="6"/>
        <v>458</v>
      </c>
      <c r="I98" s="66">
        <v>458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1647</v>
      </c>
      <c r="D99" s="136">
        <f>SUM(D100:D106)</f>
        <v>1482</v>
      </c>
      <c r="E99" s="136">
        <f>SUM(E100:E106)</f>
        <v>0</v>
      </c>
      <c r="F99" s="136">
        <f>SUM(F100:F106)</f>
        <v>165</v>
      </c>
      <c r="G99" s="137">
        <f>SUM(G100:G106)</f>
        <v>0</v>
      </c>
      <c r="H99" s="64">
        <f t="shared" si="6"/>
        <v>1647</v>
      </c>
      <c r="I99" s="136">
        <f>SUM(I100:I106)</f>
        <v>1577</v>
      </c>
      <c r="J99" s="136">
        <f>SUM(J100:J106)</f>
        <v>0</v>
      </c>
      <c r="K99" s="136">
        <f>SUM(K100:K106)</f>
        <v>70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x14ac:dyDescent="0.25">
      <c r="A102" s="39">
        <v>2243</v>
      </c>
      <c r="B102" s="63" t="s">
        <v>112</v>
      </c>
      <c r="C102" s="64">
        <f t="shared" si="5"/>
        <v>120</v>
      </c>
      <c r="D102" s="66">
        <v>120</v>
      </c>
      <c r="E102" s="66"/>
      <c r="F102" s="66"/>
      <c r="G102" s="134"/>
      <c r="H102" s="64">
        <f t="shared" si="6"/>
        <v>120</v>
      </c>
      <c r="I102" s="66">
        <v>120</v>
      </c>
      <c r="J102" s="66"/>
      <c r="K102" s="66"/>
      <c r="L102" s="134"/>
    </row>
    <row r="103" spans="1:12" x14ac:dyDescent="0.25">
      <c r="A103" s="39">
        <v>2244</v>
      </c>
      <c r="B103" s="63" t="s">
        <v>113</v>
      </c>
      <c r="C103" s="64">
        <f t="shared" si="5"/>
        <v>964</v>
      </c>
      <c r="D103" s="66">
        <v>869</v>
      </c>
      <c r="E103" s="66"/>
      <c r="F103" s="66">
        <v>95</v>
      </c>
      <c r="G103" s="134"/>
      <c r="H103" s="64">
        <f t="shared" si="6"/>
        <v>964</v>
      </c>
      <c r="I103" s="66">
        <v>964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x14ac:dyDescent="0.25">
      <c r="A106" s="39">
        <v>2249</v>
      </c>
      <c r="B106" s="63" t="s">
        <v>116</v>
      </c>
      <c r="C106" s="64">
        <f t="shared" si="5"/>
        <v>563</v>
      </c>
      <c r="D106" s="66">
        <v>493</v>
      </c>
      <c r="E106" s="66"/>
      <c r="F106" s="66">
        <v>70</v>
      </c>
      <c r="G106" s="134"/>
      <c r="H106" s="64">
        <f t="shared" si="6"/>
        <v>563</v>
      </c>
      <c r="I106" s="66">
        <v>493</v>
      </c>
      <c r="J106" s="66"/>
      <c r="K106" s="66">
        <v>70</v>
      </c>
      <c r="L106" s="134"/>
    </row>
    <row r="107" spans="1:12" x14ac:dyDescent="0.25">
      <c r="A107" s="135">
        <v>2250</v>
      </c>
      <c r="B107" s="63" t="s">
        <v>117</v>
      </c>
      <c r="C107" s="64">
        <f t="shared" si="5"/>
        <v>573</v>
      </c>
      <c r="D107" s="136">
        <v>573</v>
      </c>
      <c r="E107" s="136"/>
      <c r="F107" s="136"/>
      <c r="G107" s="145"/>
      <c r="H107" s="64">
        <f t="shared" si="6"/>
        <v>560</v>
      </c>
      <c r="I107" s="136">
        <v>560</v>
      </c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12955</v>
      </c>
      <c r="D108" s="136">
        <f>SUM(D109:D113)</f>
        <v>12955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12955</v>
      </c>
      <c r="I108" s="136">
        <f>SUM(I109:I113)</f>
        <v>12955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x14ac:dyDescent="0.25">
      <c r="A109" s="39">
        <v>2261</v>
      </c>
      <c r="B109" s="63" t="s">
        <v>119</v>
      </c>
      <c r="C109" s="64">
        <f t="shared" si="5"/>
        <v>7348</v>
      </c>
      <c r="D109" s="66">
        <v>7348</v>
      </c>
      <c r="E109" s="66"/>
      <c r="F109" s="66"/>
      <c r="G109" s="134"/>
      <c r="H109" s="64">
        <f t="shared" si="9"/>
        <v>7348</v>
      </c>
      <c r="I109" s="66">
        <v>7348</v>
      </c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x14ac:dyDescent="0.25">
      <c r="A111" s="39">
        <v>2263</v>
      </c>
      <c r="B111" s="63" t="s">
        <v>121</v>
      </c>
      <c r="C111" s="64">
        <f t="shared" si="5"/>
        <v>5218</v>
      </c>
      <c r="D111" s="66">
        <v>5218</v>
      </c>
      <c r="E111" s="66"/>
      <c r="F111" s="66"/>
      <c r="G111" s="134"/>
      <c r="H111" s="64">
        <f t="shared" si="9"/>
        <v>5218</v>
      </c>
      <c r="I111" s="66">
        <v>5218</v>
      </c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x14ac:dyDescent="0.25">
      <c r="A113" s="39">
        <v>2269</v>
      </c>
      <c r="B113" s="63" t="s">
        <v>123</v>
      </c>
      <c r="C113" s="64">
        <f t="shared" si="5"/>
        <v>389</v>
      </c>
      <c r="D113" s="66">
        <v>389</v>
      </c>
      <c r="E113" s="66"/>
      <c r="F113" s="66"/>
      <c r="G113" s="134"/>
      <c r="H113" s="64">
        <f t="shared" si="9"/>
        <v>389</v>
      </c>
      <c r="I113" s="66">
        <v>389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ref="C114:C174" si="10">SUM(D114:G114)</f>
        <v>1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1</v>
      </c>
      <c r="H114" s="64">
        <f t="shared" si="9"/>
        <v>2622</v>
      </c>
      <c r="I114" s="136">
        <f>SUM(I115:I118)</f>
        <v>437</v>
      </c>
      <c r="J114" s="136">
        <f>SUM(J115:J118)</f>
        <v>2184</v>
      </c>
      <c r="K114" s="136">
        <f>SUM(K115:K118)</f>
        <v>0</v>
      </c>
      <c r="L114" s="137">
        <f>SUM(L115:L118)</f>
        <v>1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10"/>
        <v>1</v>
      </c>
      <c r="D117" s="66"/>
      <c r="E117" s="66"/>
      <c r="F117" s="66"/>
      <c r="G117" s="134">
        <v>1</v>
      </c>
      <c r="H117" s="64">
        <f t="shared" si="9"/>
        <v>2622</v>
      </c>
      <c r="I117" s="66">
        <v>437</v>
      </c>
      <c r="J117" s="66">
        <v>2184</v>
      </c>
      <c r="K117" s="66"/>
      <c r="L117" s="134">
        <v>1</v>
      </c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14567</v>
      </c>
      <c r="D120" s="149">
        <f>SUM(D121,D126,D130,D131,D134,D138,D146,D147,D150)</f>
        <v>14492</v>
      </c>
      <c r="E120" s="149">
        <f>SUM(E121,E126,E130,E131,E134,E138,E146,E147,E150)</f>
        <v>0</v>
      </c>
      <c r="F120" s="149">
        <f>SUM(F121,F126,F130,F131,F134,F138,F146,F147,F150)</f>
        <v>75</v>
      </c>
      <c r="G120" s="150">
        <f>SUM(G121,G126,G130,G131,G134,G138,G146,G147,G150)</f>
        <v>0</v>
      </c>
      <c r="H120" s="76">
        <f t="shared" si="9"/>
        <v>16065</v>
      </c>
      <c r="I120" s="149">
        <f>SUM(I121,I126,I130,I131,I134,I138,I146,I147,I150)</f>
        <v>13761</v>
      </c>
      <c r="J120" s="149">
        <f>SUM(J121,J126,J130,J131,J134,J138,J146,J147,J150)</f>
        <v>2229</v>
      </c>
      <c r="K120" s="149">
        <f>SUM(K121,K126,K130,K131,K134,K138,K146,K147,K150)</f>
        <v>75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7690</v>
      </c>
      <c r="D121" s="142">
        <f>SUM(D122:D125)</f>
        <v>7690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6959</v>
      </c>
      <c r="I121" s="142">
        <f t="shared" si="11"/>
        <v>6959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1000</v>
      </c>
      <c r="D122" s="66">
        <v>1000</v>
      </c>
      <c r="E122" s="66"/>
      <c r="F122" s="66"/>
      <c r="G122" s="134"/>
      <c r="H122" s="64">
        <f t="shared" si="9"/>
        <v>1000</v>
      </c>
      <c r="I122" s="66">
        <v>1000</v>
      </c>
      <c r="J122" s="66"/>
      <c r="K122" s="66"/>
      <c r="L122" s="134"/>
    </row>
    <row r="123" spans="1:12" x14ac:dyDescent="0.25">
      <c r="A123" s="39">
        <v>2312</v>
      </c>
      <c r="B123" s="63" t="s">
        <v>133</v>
      </c>
      <c r="C123" s="64">
        <f t="shared" si="10"/>
        <v>6320</v>
      </c>
      <c r="D123" s="66">
        <v>6320</v>
      </c>
      <c r="E123" s="66"/>
      <c r="F123" s="66"/>
      <c r="G123" s="134"/>
      <c r="H123" s="64">
        <f t="shared" si="9"/>
        <v>5589</v>
      </c>
      <c r="I123" s="66">
        <v>5589</v>
      </c>
      <c r="J123" s="66"/>
      <c r="K123" s="66"/>
      <c r="L123" s="134"/>
    </row>
    <row r="124" spans="1:12" x14ac:dyDescent="0.25">
      <c r="A124" s="39">
        <v>2313</v>
      </c>
      <c r="B124" s="63" t="s">
        <v>134</v>
      </c>
      <c r="C124" s="64">
        <f t="shared" si="10"/>
        <v>70</v>
      </c>
      <c r="D124" s="66">
        <v>70</v>
      </c>
      <c r="E124" s="66"/>
      <c r="F124" s="66"/>
      <c r="G124" s="134"/>
      <c r="H124" s="64">
        <f t="shared" si="9"/>
        <v>70</v>
      </c>
      <c r="I124" s="66">
        <v>70</v>
      </c>
      <c r="J124" s="66"/>
      <c r="K124" s="66"/>
      <c r="L124" s="134"/>
    </row>
    <row r="125" spans="1:12" ht="27.75" customHeight="1" x14ac:dyDescent="0.25">
      <c r="A125" s="39">
        <v>2314</v>
      </c>
      <c r="B125" s="63" t="s">
        <v>135</v>
      </c>
      <c r="C125" s="64">
        <f t="shared" si="10"/>
        <v>300</v>
      </c>
      <c r="D125" s="66">
        <v>300</v>
      </c>
      <c r="E125" s="66"/>
      <c r="F125" s="66"/>
      <c r="G125" s="134"/>
      <c r="H125" s="64">
        <f t="shared" si="9"/>
        <v>300</v>
      </c>
      <c r="I125" s="66">
        <v>300</v>
      </c>
      <c r="J125" s="66"/>
      <c r="K125" s="66"/>
      <c r="L125" s="134"/>
    </row>
    <row r="126" spans="1:12" x14ac:dyDescent="0.25">
      <c r="A126" s="135">
        <v>2320</v>
      </c>
      <c r="B126" s="63" t="s">
        <v>136</v>
      </c>
      <c r="C126" s="64">
        <f t="shared" si="10"/>
        <v>75</v>
      </c>
      <c r="D126" s="136">
        <f>SUM(D127:D129)</f>
        <v>0</v>
      </c>
      <c r="E126" s="136">
        <f>SUM(E127:E129)</f>
        <v>0</v>
      </c>
      <c r="F126" s="136">
        <f>SUM(F127:F129)</f>
        <v>75</v>
      </c>
      <c r="G126" s="137">
        <f>SUM(G127:G129)</f>
        <v>0</v>
      </c>
      <c r="H126" s="64">
        <f t="shared" si="9"/>
        <v>75</v>
      </c>
      <c r="I126" s="136">
        <f>SUM(I127:I129)</f>
        <v>0</v>
      </c>
      <c r="J126" s="136">
        <f>SUM(J127:J129)</f>
        <v>0</v>
      </c>
      <c r="K126" s="136">
        <f>SUM(K127:K129)</f>
        <v>75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x14ac:dyDescent="0.25">
      <c r="A128" s="39">
        <v>2322</v>
      </c>
      <c r="B128" s="63" t="s">
        <v>138</v>
      </c>
      <c r="C128" s="64">
        <f t="shared" si="10"/>
        <v>75</v>
      </c>
      <c r="D128" s="66"/>
      <c r="E128" s="66"/>
      <c r="F128" s="66">
        <v>75</v>
      </c>
      <c r="G128" s="134"/>
      <c r="H128" s="64">
        <f t="shared" si="9"/>
        <v>75</v>
      </c>
      <c r="I128" s="66"/>
      <c r="J128" s="66"/>
      <c r="K128" s="66">
        <v>75</v>
      </c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x14ac:dyDescent="0.25">
      <c r="A131" s="135">
        <v>2340</v>
      </c>
      <c r="B131" s="63" t="s">
        <v>141</v>
      </c>
      <c r="C131" s="64">
        <f t="shared" si="10"/>
        <v>50</v>
      </c>
      <c r="D131" s="136">
        <f>SUM(D132:D133)</f>
        <v>50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50</v>
      </c>
      <c r="I131" s="136">
        <f>SUM(I132:I133)</f>
        <v>50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x14ac:dyDescent="0.25">
      <c r="A132" s="39">
        <v>2341</v>
      </c>
      <c r="B132" s="63" t="s">
        <v>142</v>
      </c>
      <c r="C132" s="64">
        <f t="shared" si="10"/>
        <v>50</v>
      </c>
      <c r="D132" s="66">
        <v>50</v>
      </c>
      <c r="E132" s="66"/>
      <c r="F132" s="66"/>
      <c r="G132" s="134"/>
      <c r="H132" s="64">
        <f t="shared" si="9"/>
        <v>50</v>
      </c>
      <c r="I132" s="66">
        <v>50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15" customHeight="1" x14ac:dyDescent="0.25">
      <c r="A134" s="130">
        <v>2350</v>
      </c>
      <c r="B134" s="99" t="s">
        <v>144</v>
      </c>
      <c r="C134" s="103">
        <f t="shared" si="10"/>
        <v>3125</v>
      </c>
      <c r="D134" s="131">
        <f>SUM(D135:D137)</f>
        <v>3125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3125</v>
      </c>
      <c r="I134" s="131">
        <f>SUM(I135:I137)</f>
        <v>3125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x14ac:dyDescent="0.25">
      <c r="A135" s="34">
        <v>2351</v>
      </c>
      <c r="B135" s="58" t="s">
        <v>145</v>
      </c>
      <c r="C135" s="59">
        <f t="shared" si="10"/>
        <v>1100</v>
      </c>
      <c r="D135" s="61">
        <v>1100</v>
      </c>
      <c r="E135" s="61"/>
      <c r="F135" s="61"/>
      <c r="G135" s="133"/>
      <c r="H135" s="59">
        <f t="shared" si="9"/>
        <v>1100</v>
      </c>
      <c r="I135" s="61">
        <v>1100</v>
      </c>
      <c r="J135" s="61"/>
      <c r="K135" s="61"/>
      <c r="L135" s="133"/>
    </row>
    <row r="136" spans="1:12" ht="24" x14ac:dyDescent="0.25">
      <c r="A136" s="39">
        <v>2352</v>
      </c>
      <c r="B136" s="63" t="s">
        <v>146</v>
      </c>
      <c r="C136" s="64">
        <f t="shared" si="10"/>
        <v>2025</v>
      </c>
      <c r="D136" s="66">
        <f>1940+85</f>
        <v>2025</v>
      </c>
      <c r="E136" s="66"/>
      <c r="F136" s="66"/>
      <c r="G136" s="134"/>
      <c r="H136" s="64">
        <f t="shared" si="9"/>
        <v>2025</v>
      </c>
      <c r="I136" s="66">
        <f>1940+85</f>
        <v>2025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5.25" customHeight="1" x14ac:dyDescent="0.25">
      <c r="A138" s="135">
        <v>2360</v>
      </c>
      <c r="B138" s="63" t="s">
        <v>148</v>
      </c>
      <c r="C138" s="64">
        <f t="shared" si="10"/>
        <v>291</v>
      </c>
      <c r="D138" s="136">
        <f>SUM(D139:D145)</f>
        <v>291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291</v>
      </c>
      <c r="I138" s="136">
        <f>SUM(I139:I145)</f>
        <v>291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x14ac:dyDescent="0.25">
      <c r="A139" s="38">
        <v>2361</v>
      </c>
      <c r="B139" s="63" t="s">
        <v>149</v>
      </c>
      <c r="C139" s="64">
        <f t="shared" si="10"/>
        <v>291</v>
      </c>
      <c r="D139" s="66">
        <v>291</v>
      </c>
      <c r="E139" s="66"/>
      <c r="F139" s="66"/>
      <c r="G139" s="134"/>
      <c r="H139" s="64">
        <f t="shared" si="9"/>
        <v>291</v>
      </c>
      <c r="I139" s="66">
        <v>291</v>
      </c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3336</v>
      </c>
      <c r="D146" s="138">
        <v>3336</v>
      </c>
      <c r="E146" s="138"/>
      <c r="F146" s="138"/>
      <c r="G146" s="139"/>
      <c r="H146" s="103">
        <f t="shared" si="9"/>
        <v>5565</v>
      </c>
      <c r="I146" s="138">
        <v>3336</v>
      </c>
      <c r="J146" s="138">
        <v>2229</v>
      </c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x14ac:dyDescent="0.25">
      <c r="A152" s="50">
        <v>2500</v>
      </c>
      <c r="B152" s="127" t="s">
        <v>162</v>
      </c>
      <c r="C152" s="51">
        <f t="shared" si="10"/>
        <v>523</v>
      </c>
      <c r="D152" s="56">
        <f>SUM(D153,D159)</f>
        <v>523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523</v>
      </c>
      <c r="I152" s="56">
        <f>SUM(I153,I159)</f>
        <v>523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30" customHeight="1" x14ac:dyDescent="0.25">
      <c r="A153" s="141">
        <v>2510</v>
      </c>
      <c r="B153" s="58" t="s">
        <v>163</v>
      </c>
      <c r="C153" s="59">
        <f t="shared" si="10"/>
        <v>523</v>
      </c>
      <c r="D153" s="142">
        <f>SUM(D154:D158)</f>
        <v>523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523</v>
      </c>
      <c r="I153" s="142">
        <f>SUM(I154:I158)</f>
        <v>523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523</v>
      </c>
      <c r="I155" s="66">
        <v>523</v>
      </c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523</v>
      </c>
      <c r="D158" s="66">
        <v>523</v>
      </c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2410</v>
      </c>
      <c r="D181" s="121">
        <f>SUM(D182,D211,D252,D265)</f>
        <v>2410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6400</v>
      </c>
      <c r="I181" s="121">
        <f t="shared" ref="I181:L181" si="27">SUM(I182,I211,I252,I265)</f>
        <v>5350</v>
      </c>
      <c r="J181" s="121">
        <f t="shared" si="27"/>
        <v>1050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2410</v>
      </c>
      <c r="D182" s="125">
        <f>D183+D187</f>
        <v>2410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6400</v>
      </c>
      <c r="I182" s="125">
        <f>I183+I187</f>
        <v>5350</v>
      </c>
      <c r="J182" s="125">
        <f>J183+J187</f>
        <v>1050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2410</v>
      </c>
      <c r="D187" s="56">
        <f>D188+D198+D199+D206+D207+D208+D210</f>
        <v>2410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6400</v>
      </c>
      <c r="I187" s="56">
        <f>I188+I198+I199+I206+I207+I208+I210</f>
        <v>5350</v>
      </c>
      <c r="J187" s="56">
        <f>J188+J198+J199+J206+J207+J208+J210</f>
        <v>1050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x14ac:dyDescent="0.25">
      <c r="A199" s="135">
        <v>5230</v>
      </c>
      <c r="B199" s="63" t="s">
        <v>209</v>
      </c>
      <c r="C199" s="64">
        <f t="shared" si="24"/>
        <v>2410</v>
      </c>
      <c r="D199" s="136">
        <f>SUM(D200:D205)</f>
        <v>2410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6400</v>
      </c>
      <c r="I199" s="136">
        <f>SUM(I200:I205)</f>
        <v>5350</v>
      </c>
      <c r="J199" s="136">
        <f>SUM(J200:J205)</f>
        <v>1050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x14ac:dyDescent="0.25">
      <c r="A201" s="39">
        <v>5233</v>
      </c>
      <c r="B201" s="63" t="s">
        <v>211</v>
      </c>
      <c r="C201" s="172">
        <f t="shared" si="24"/>
        <v>650</v>
      </c>
      <c r="D201" s="66">
        <v>650</v>
      </c>
      <c r="E201" s="66"/>
      <c r="F201" s="66"/>
      <c r="G201" s="134"/>
      <c r="H201" s="64">
        <f t="shared" si="25"/>
        <v>1700</v>
      </c>
      <c r="I201" s="66">
        <v>650</v>
      </c>
      <c r="J201" s="66">
        <v>1050</v>
      </c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4700</v>
      </c>
      <c r="I204" s="66">
        <v>4700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1760</v>
      </c>
      <c r="D205" s="66">
        <v>1760</v>
      </c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SUM(D254,D255,D256,D257,D261)</f>
        <v>0</v>
      </c>
      <c r="E253" s="56">
        <f>SUM(E254,E255,E256,E257,E261)</f>
        <v>0</v>
      </c>
      <c r="F253" s="56">
        <f>SUM(F254,F255,F256,F257,F261)</f>
        <v>0</v>
      </c>
      <c r="G253" s="56">
        <f>SUM(G254,G255,G256,G257,G261)</f>
        <v>0</v>
      </c>
      <c r="H253" s="51">
        <f t="shared" si="42"/>
        <v>0</v>
      </c>
      <c r="I253" s="56">
        <f>SUM(I254,I255,I256,I257,I261)</f>
        <v>0</v>
      </c>
      <c r="J253" s="56">
        <f>SUM(J254,J255,J256,J257,J261)</f>
        <v>0</v>
      </c>
      <c r="K253" s="56">
        <f>SUM(K254,K255,K256,K257,K261)</f>
        <v>0</v>
      </c>
      <c r="L253" s="129">
        <f>SUM(L254,L255,L256,L257,L261)</f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2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2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2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2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2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687080</v>
      </c>
      <c r="D272" s="206">
        <f>SUM(D269,D252,D211,D182,D174,D160,D75,D53,)</f>
        <v>352772</v>
      </c>
      <c r="E272" s="206">
        <f t="shared" ref="E272:L272" si="55">SUM(E269,E252,E211,E182,E174,E160,E75,E53)</f>
        <v>330612</v>
      </c>
      <c r="F272" s="206">
        <f t="shared" si="55"/>
        <v>3695</v>
      </c>
      <c r="G272" s="207">
        <f t="shared" si="55"/>
        <v>1</v>
      </c>
      <c r="H272" s="208">
        <f t="shared" si="55"/>
        <v>694161</v>
      </c>
      <c r="I272" s="206">
        <f t="shared" si="55"/>
        <v>298691</v>
      </c>
      <c r="J272" s="206">
        <f t="shared" si="55"/>
        <v>391774</v>
      </c>
      <c r="K272" s="206">
        <f t="shared" si="55"/>
        <v>3695</v>
      </c>
      <c r="L272" s="207">
        <f t="shared" si="55"/>
        <v>1</v>
      </c>
    </row>
    <row r="273" spans="1:12" s="22" customFormat="1" ht="13.5" thickTop="1" thickBot="1" x14ac:dyDescent="0.3">
      <c r="A273" s="313" t="s">
        <v>284</v>
      </c>
      <c r="B273" s="314"/>
      <c r="C273" s="209">
        <f>SUM(D273:G273)</f>
        <v>-1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-1</v>
      </c>
      <c r="H273" s="209">
        <f>SUM(I273:L273)</f>
        <v>-1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-1</v>
      </c>
    </row>
    <row r="274" spans="1:12" s="22" customFormat="1" ht="12.75" thickTop="1" x14ac:dyDescent="0.25">
      <c r="A274" s="301" t="s">
        <v>285</v>
      </c>
      <c r="B274" s="302"/>
      <c r="C274" s="212">
        <f t="shared" ref="C274:L274" si="56">SUM(C275,C276)-C283+C284</f>
        <v>1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1</v>
      </c>
      <c r="H274" s="215">
        <f t="shared" si="56"/>
        <v>1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1</v>
      </c>
    </row>
    <row r="275" spans="1:12" s="22" customFormat="1" ht="12.75" thickBot="1" x14ac:dyDescent="0.3">
      <c r="A275" s="110" t="s">
        <v>286</v>
      </c>
      <c r="B275" s="110" t="s">
        <v>287</v>
      </c>
      <c r="C275" s="217">
        <f t="shared" ref="C275:L275" si="57">C21-C269</f>
        <v>1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1</v>
      </c>
      <c r="H275" s="218">
        <f t="shared" si="57"/>
        <v>1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1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">
      <c r="A285" s="1"/>
      <c r="B285" s="1"/>
      <c r="C285" s="229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">
      <c r="A286" s="1"/>
      <c r="B286" s="1"/>
      <c r="C286" s="229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">
      <c r="A287" s="1"/>
      <c r="B287" s="1"/>
      <c r="C287" s="229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</sheetData>
  <sheetProtection algorithmName="SHA-512" hashValue="acG63PrifKyKnWgup4oU/s5ioP1UcfYxLB7WkQv6MSIDM2r1Hq+xtm2x+63Tm5qOuxeD7ruj+gtHvj0y47TdgQ==" saltValue="Rj2924ov1ChvBdfxRIXcFw==" spinCount="100000" sheet="1" objects="1" scenarios="1"/>
  <autoFilter ref="A18:L284">
    <filterColumn colId="7">
      <filters>
        <filter val="1"/>
        <filter val="-1"/>
        <filter val="1 000"/>
        <filter val="1 025"/>
        <filter val="1 100"/>
        <filter val="1 205"/>
        <filter val="1 647"/>
        <filter val="1 700"/>
        <filter val="11 128"/>
        <filter val="119 699"/>
        <filter val="12 955"/>
        <filter val="120"/>
        <filter val="139 651"/>
        <filter val="15 875"/>
        <filter val="16 065"/>
        <filter val="18 960"/>
        <filter val="19 952"/>
        <filter val="2 006"/>
        <filter val="2 025"/>
        <filter val="2 293"/>
        <filter val="2 490"/>
        <filter val="2 622"/>
        <filter val="200"/>
        <filter val="27 202"/>
        <filter val="291"/>
        <filter val="3 125"/>
        <filter val="3 495"/>
        <filter val="3 778"/>
        <filter val="300"/>
        <filter val="32 428"/>
        <filter val="371"/>
        <filter val="389"/>
        <filter val="4 169"/>
        <filter val="4 700"/>
        <filter val="450 007"/>
        <filter val="458"/>
        <filter val="46 794"/>
        <filter val="484 728"/>
        <filter val="5 075"/>
        <filter val="5 218"/>
        <filter val="5 565"/>
        <filter val="5 589"/>
        <filter val="5 881"/>
        <filter val="50"/>
        <filter val="500"/>
        <filter val="523"/>
        <filter val="560"/>
        <filter val="563"/>
        <filter val="6 400"/>
        <filter val="6 959"/>
        <filter val="603"/>
        <filter val="624 379"/>
        <filter val="63 382"/>
        <filter val="687 761"/>
        <filter val="690 465"/>
        <filter val="694 161"/>
        <filter val="7 348"/>
        <filter val="70"/>
        <filter val="75"/>
        <filter val="8 324"/>
        <filter val="964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99"/>
  <sheetViews>
    <sheetView showGridLines="0" view="pageLayout" zoomScaleNormal="100" workbookViewId="0">
      <selection activeCell="N5" sqref="N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644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399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400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401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402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403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53352</v>
      </c>
      <c r="D20" s="26">
        <f>SUM(D21,D24,D25,D41,D43)</f>
        <v>38477</v>
      </c>
      <c r="E20" s="26">
        <f>SUM(E21,E24,E43)</f>
        <v>14875</v>
      </c>
      <c r="F20" s="26">
        <f>SUM(F21,F26,F43)</f>
        <v>0</v>
      </c>
      <c r="G20" s="27">
        <f>SUM(G21,G45)</f>
        <v>0</v>
      </c>
      <c r="H20" s="25">
        <f>SUM(I20:L20)</f>
        <v>57612</v>
      </c>
      <c r="I20" s="26">
        <f>SUM(I21,I24,I25,I41,I43)</f>
        <v>50130</v>
      </c>
      <c r="J20" s="26">
        <f>SUM(J21,J24,J43)</f>
        <v>7482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53352</v>
      </c>
      <c r="D24" s="46">
        <v>38477</v>
      </c>
      <c r="E24" s="46">
        <v>14875</v>
      </c>
      <c r="F24" s="47" t="s">
        <v>37</v>
      </c>
      <c r="G24" s="48" t="s">
        <v>37</v>
      </c>
      <c r="H24" s="45">
        <f t="shared" si="1"/>
        <v>57612</v>
      </c>
      <c r="I24" s="46">
        <f>I51</f>
        <v>50130</v>
      </c>
      <c r="J24" s="46">
        <f>J51</f>
        <v>7482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53352</v>
      </c>
      <c r="D50" s="112">
        <f>SUM(D51,D269)</f>
        <v>38477</v>
      </c>
      <c r="E50" s="112">
        <f>SUM(E51,E269)</f>
        <v>14875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57612</v>
      </c>
      <c r="I50" s="112">
        <f>SUM(I51,I269)</f>
        <v>50130</v>
      </c>
      <c r="J50" s="112">
        <f>SUM(J51,J269)</f>
        <v>7482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53352</v>
      </c>
      <c r="D51" s="117">
        <f>SUM(D52,D181)</f>
        <v>38477</v>
      </c>
      <c r="E51" s="117">
        <f>SUM(E52,E181)</f>
        <v>14875</v>
      </c>
      <c r="F51" s="117">
        <f>SUM(F52,F181)</f>
        <v>0</v>
      </c>
      <c r="G51" s="118">
        <f>SUM(G52,G181)</f>
        <v>0</v>
      </c>
      <c r="H51" s="116">
        <f t="shared" si="6"/>
        <v>57612</v>
      </c>
      <c r="I51" s="117">
        <f>SUM(I52,I181)</f>
        <v>50130</v>
      </c>
      <c r="J51" s="117">
        <f>SUM(J52,J181)</f>
        <v>7482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53352</v>
      </c>
      <c r="D52" s="121">
        <f>SUM(D53,D75,D160,D174)</f>
        <v>38477</v>
      </c>
      <c r="E52" s="121">
        <f>SUM(E53,E75,E160,E174)</f>
        <v>14875</v>
      </c>
      <c r="F52" s="121">
        <f>SUM(F53,F75,F160,F174)</f>
        <v>0</v>
      </c>
      <c r="G52" s="122">
        <f>SUM(G53,G75,G160,G174)</f>
        <v>0</v>
      </c>
      <c r="H52" s="120">
        <f t="shared" si="6"/>
        <v>57612</v>
      </c>
      <c r="I52" s="121">
        <f>SUM(I53,I75,I160,I174)</f>
        <v>50130</v>
      </c>
      <c r="J52" s="121">
        <f>SUM(J53,J75,J160,J174)</f>
        <v>7482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53352</v>
      </c>
      <c r="D75" s="125">
        <f>SUM(D76,D83,D120,D151,D152)</f>
        <v>38477</v>
      </c>
      <c r="E75" s="125">
        <f t="shared" ref="E75:G75" si="7">SUM(E76,E83,E120,E151,E152)</f>
        <v>14875</v>
      </c>
      <c r="F75" s="125">
        <f t="shared" si="7"/>
        <v>0</v>
      </c>
      <c r="G75" s="125">
        <f t="shared" si="7"/>
        <v>0</v>
      </c>
      <c r="H75" s="124">
        <f t="shared" si="6"/>
        <v>57612</v>
      </c>
      <c r="I75" s="125">
        <f t="shared" ref="I75:L75" si="8">SUM(I76,I83,I120,I151,I152)</f>
        <v>50130</v>
      </c>
      <c r="J75" s="125">
        <f t="shared" si="8"/>
        <v>7482</v>
      </c>
      <c r="K75" s="125">
        <f t="shared" si="8"/>
        <v>0</v>
      </c>
      <c r="L75" s="171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53352</v>
      </c>
      <c r="D120" s="149">
        <f>SUM(D121,D126,D130,D131,D134,D138,D146,D147,D150)</f>
        <v>38477</v>
      </c>
      <c r="E120" s="149">
        <f>SUM(E121,E126,E130,E131,E134,E138,E146,E147,E150)</f>
        <v>14875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57612</v>
      </c>
      <c r="I120" s="149">
        <f>SUM(I121,I126,I130,I131,I134,I138,I146,I147,I150)</f>
        <v>50130</v>
      </c>
      <c r="J120" s="149">
        <f>SUM(J121,J126,J130,J131,J134,J138,J146,J147,J150)</f>
        <v>7482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36" customHeight="1" x14ac:dyDescent="0.25">
      <c r="A138" s="135">
        <v>2360</v>
      </c>
      <c r="B138" s="63" t="s">
        <v>148</v>
      </c>
      <c r="C138" s="64">
        <f t="shared" si="10"/>
        <v>53352</v>
      </c>
      <c r="D138" s="136">
        <f>SUM(D139:D145)</f>
        <v>38477</v>
      </c>
      <c r="E138" s="136">
        <f>SUM(E139:E145)</f>
        <v>14875</v>
      </c>
      <c r="F138" s="136">
        <f>SUM(F139:F145)</f>
        <v>0</v>
      </c>
      <c r="G138" s="137">
        <f>SUM(G139:G145)</f>
        <v>0</v>
      </c>
      <c r="H138" s="64">
        <f t="shared" si="9"/>
        <v>57612</v>
      </c>
      <c r="I138" s="136">
        <f>SUM(I139:I145)</f>
        <v>50130</v>
      </c>
      <c r="J138" s="136">
        <f>SUM(J139:J145)</f>
        <v>7482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x14ac:dyDescent="0.25">
      <c r="A141" s="38">
        <v>2363</v>
      </c>
      <c r="B141" s="63" t="s">
        <v>151</v>
      </c>
      <c r="C141" s="64">
        <f t="shared" si="10"/>
        <v>53352</v>
      </c>
      <c r="D141" s="233">
        <v>38477</v>
      </c>
      <c r="E141" s="66">
        <v>14875</v>
      </c>
      <c r="F141" s="66"/>
      <c r="G141" s="134"/>
      <c r="H141" s="64">
        <f t="shared" si="9"/>
        <v>57612</v>
      </c>
      <c r="I141" s="66">
        <v>50130</v>
      </c>
      <c r="J141" s="66">
        <v>7482</v>
      </c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24" hidden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>I212+I232+I240+I250</f>
        <v>0</v>
      </c>
      <c r="J211" s="125">
        <f t="shared" ref="J211:L211" si="28">J212+J232+J240+J250</f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6">SUM(F254,F255,F256,F257,F261,F262)</f>
        <v>0</v>
      </c>
      <c r="G253" s="56">
        <f t="shared" si="46"/>
        <v>0</v>
      </c>
      <c r="H253" s="51">
        <f t="shared" si="41"/>
        <v>0</v>
      </c>
      <c r="I253" s="56">
        <f>SUM(I254,I255,I256,I257,I261,I262)</f>
        <v>0</v>
      </c>
      <c r="J253" s="56">
        <f t="shared" ref="J253:L253" si="47">SUM(J254,J255,J256,J257,J261,J262)</f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0"/>
        <v>0</v>
      </c>
      <c r="D261" s="66"/>
      <c r="E261" s="66"/>
      <c r="F261" s="66"/>
      <c r="G261" s="134"/>
      <c r="H261" s="64">
        <f t="shared" si="41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53352</v>
      </c>
      <c r="D272" s="206">
        <f>SUM(D269,D252,D211,D182,D174,D160,D75,D53,)</f>
        <v>38477</v>
      </c>
      <c r="E272" s="206">
        <f t="shared" ref="E272:L272" si="56">SUM(E269,E252,E211,E182,E174,E160,E75,E53)</f>
        <v>14875</v>
      </c>
      <c r="F272" s="206">
        <f t="shared" si="56"/>
        <v>0</v>
      </c>
      <c r="G272" s="207">
        <f t="shared" si="56"/>
        <v>0</v>
      </c>
      <c r="H272" s="208">
        <f t="shared" si="56"/>
        <v>57612</v>
      </c>
      <c r="I272" s="206">
        <f t="shared" si="56"/>
        <v>50130</v>
      </c>
      <c r="J272" s="206">
        <f t="shared" si="56"/>
        <v>7482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">
      <c r="A288" s="1"/>
      <c r="B288" s="1"/>
      <c r="C288" s="229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</sheetData>
  <sheetProtection algorithmName="SHA-512" hashValue="CNlVlJO6KzyfYVF9Qk1Cgo1UQ0MDNVQl+wvEdylVTmndLKGCbroo65pQwPs52ckZMsBhG3IeRgMB0aTMl/3qDg==" saltValue="YVQH4cd5qyuSnX/dEfnn2w==" spinCount="100000" sheet="1" objects="1" scenarios="1"/>
  <autoFilter ref="A18:L284">
    <filterColumn colId="7">
      <filters>
        <filter val="57 61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0"/>
  <sheetViews>
    <sheetView showGridLines="0" view="pageLayout" zoomScaleNormal="100" workbookViewId="0">
      <selection activeCell="N5" sqref="N5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479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399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400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401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31.5" customHeight="1" x14ac:dyDescent="0.25">
      <c r="A7" s="4" t="s">
        <v>10</v>
      </c>
      <c r="B7" s="5"/>
      <c r="C7" s="330" t="s">
        <v>480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 t="s">
        <v>481</v>
      </c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20569</v>
      </c>
      <c r="D20" s="26">
        <f>SUM(D21,D24,D25,D41,D43)</f>
        <v>20569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20569</v>
      </c>
      <c r="I20" s="26">
        <f>SUM(I21,I24,I25,I41,I43)</f>
        <v>20569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4114</v>
      </c>
      <c r="D24" s="46">
        <v>4114</v>
      </c>
      <c r="E24" s="46"/>
      <c r="F24" s="47" t="s">
        <v>37</v>
      </c>
      <c r="G24" s="48" t="s">
        <v>37</v>
      </c>
      <c r="H24" s="45">
        <f t="shared" si="1"/>
        <v>4114</v>
      </c>
      <c r="I24" s="46">
        <v>4114</v>
      </c>
      <c r="J24" s="46"/>
      <c r="K24" s="47" t="s">
        <v>37</v>
      </c>
      <c r="L24" s="48" t="s">
        <v>37</v>
      </c>
    </row>
    <row r="25" spans="1:12" s="22" customFormat="1" ht="24.75" thickTop="1" x14ac:dyDescent="0.25">
      <c r="A25" s="49">
        <v>21194</v>
      </c>
      <c r="B25" s="50" t="s">
        <v>38</v>
      </c>
      <c r="C25" s="51">
        <f>SUM(D25:G25)</f>
        <v>16455</v>
      </c>
      <c r="D25" s="52">
        <v>16455</v>
      </c>
      <c r="E25" s="53" t="s">
        <v>37</v>
      </c>
      <c r="F25" s="53" t="s">
        <v>37</v>
      </c>
      <c r="G25" s="54" t="s">
        <v>37</v>
      </c>
      <c r="H25" s="51">
        <f>SUM(I25:L25)</f>
        <v>16455</v>
      </c>
      <c r="I25" s="55">
        <v>16455</v>
      </c>
      <c r="J25" s="53" t="s">
        <v>37</v>
      </c>
      <c r="K25" s="53" t="s">
        <v>37</v>
      </c>
      <c r="L25" s="54" t="s">
        <v>37</v>
      </c>
    </row>
    <row r="26" spans="1:12" s="22" customFormat="1" ht="36" hidden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" hidden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idden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idden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" hidden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" hidden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" hidden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idden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idden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" hidden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" hidden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idden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idden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" hidden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" hidden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" hidden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" hidden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" hidden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idden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idden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2.75" thickBot="1" x14ac:dyDescent="0.3">
      <c r="A50" s="110"/>
      <c r="B50" s="23" t="s">
        <v>62</v>
      </c>
      <c r="C50" s="111">
        <f t="shared" ref="C50:C113" si="5">SUM(D50:G50)</f>
        <v>20569</v>
      </c>
      <c r="D50" s="112">
        <f>SUM(D51,D269)</f>
        <v>20569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20569</v>
      </c>
      <c r="I50" s="112">
        <f>SUM(I51,I269)</f>
        <v>20569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20569</v>
      </c>
      <c r="D51" s="117">
        <f>SUM(D52,D181)</f>
        <v>20569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20569</v>
      </c>
      <c r="I51" s="117">
        <f>SUM(I52,I181)</f>
        <v>20569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20569</v>
      </c>
      <c r="D52" s="121">
        <f>SUM(D53,D75,D160,D174)</f>
        <v>20569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20569</v>
      </c>
      <c r="I52" s="121">
        <f>SUM(I53,I75,I160,I174)</f>
        <v>20569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20569</v>
      </c>
      <c r="D75" s="125">
        <f>SUM(D76,D83,D120,D151,D152)</f>
        <v>20569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20569</v>
      </c>
      <c r="I75" s="125">
        <f t="shared" ref="I75:L75" si="8">SUM(I76,I83,I120,I151,I152)</f>
        <v>20569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x14ac:dyDescent="0.25">
      <c r="A76" s="50">
        <v>2100</v>
      </c>
      <c r="B76" s="127" t="s">
        <v>88</v>
      </c>
      <c r="C76" s="51">
        <f t="shared" si="5"/>
        <v>4997</v>
      </c>
      <c r="D76" s="56">
        <f>SUM(D77,D80)</f>
        <v>4997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4997</v>
      </c>
      <c r="I76" s="56">
        <f>SUM(I77,I80)</f>
        <v>4997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x14ac:dyDescent="0.25">
      <c r="A80" s="135">
        <v>2120</v>
      </c>
      <c r="B80" s="63" t="s">
        <v>92</v>
      </c>
      <c r="C80" s="64">
        <f t="shared" si="5"/>
        <v>4997</v>
      </c>
      <c r="D80" s="136">
        <f>SUM(D81:D82)</f>
        <v>4997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4997</v>
      </c>
      <c r="I80" s="136">
        <f>SUM(I81:I82)</f>
        <v>4997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x14ac:dyDescent="0.25">
      <c r="A81" s="39">
        <v>2121</v>
      </c>
      <c r="B81" s="63" t="s">
        <v>90</v>
      </c>
      <c r="C81" s="64">
        <f t="shared" si="5"/>
        <v>2820</v>
      </c>
      <c r="D81" s="66">
        <v>2820</v>
      </c>
      <c r="E81" s="66"/>
      <c r="F81" s="66"/>
      <c r="G81" s="134"/>
      <c r="H81" s="64">
        <f t="shared" si="6"/>
        <v>2820</v>
      </c>
      <c r="I81" s="66">
        <v>2820</v>
      </c>
      <c r="J81" s="66"/>
      <c r="K81" s="66"/>
      <c r="L81" s="134"/>
    </row>
    <row r="82" spans="1:12" ht="24" x14ac:dyDescent="0.25">
      <c r="A82" s="39">
        <v>2122</v>
      </c>
      <c r="B82" s="63" t="s">
        <v>91</v>
      </c>
      <c r="C82" s="64">
        <f t="shared" si="5"/>
        <v>2177</v>
      </c>
      <c r="D82" s="66">
        <v>2177</v>
      </c>
      <c r="E82" s="66"/>
      <c r="F82" s="66"/>
      <c r="G82" s="134"/>
      <c r="H82" s="64">
        <f t="shared" si="6"/>
        <v>2177</v>
      </c>
      <c r="I82" s="66">
        <v>2177</v>
      </c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14368</v>
      </c>
      <c r="D83" s="56">
        <f>SUM(D84,D85,D91,D99,D107,D108,D114,D119)</f>
        <v>14368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14368</v>
      </c>
      <c r="I83" s="56">
        <f>SUM(I84,I85,I91,I99,I107,I108,I114,I119)</f>
        <v>14368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1"/>
      <c r="E84" s="131"/>
      <c r="F84" s="131"/>
      <c r="G84" s="131"/>
      <c r="H84" s="103">
        <f>SUM(I84:L84)</f>
        <v>0</v>
      </c>
      <c r="I84" s="131"/>
      <c r="J84" s="131"/>
      <c r="K84" s="131"/>
      <c r="L84" s="132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x14ac:dyDescent="0.25">
      <c r="A91" s="135">
        <v>2230</v>
      </c>
      <c r="B91" s="63" t="s">
        <v>101</v>
      </c>
      <c r="C91" s="64">
        <f t="shared" si="5"/>
        <v>11740</v>
      </c>
      <c r="D91" s="136">
        <f>SUM(D92:D98)</f>
        <v>11740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11740</v>
      </c>
      <c r="I91" s="136">
        <f>SUM(I92:I98)</f>
        <v>11740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x14ac:dyDescent="0.25">
      <c r="A92" s="39">
        <v>2231</v>
      </c>
      <c r="B92" s="63" t="s">
        <v>102</v>
      </c>
      <c r="C92" s="64">
        <f t="shared" si="5"/>
        <v>11740</v>
      </c>
      <c r="D92" s="66">
        <v>11740</v>
      </c>
      <c r="E92" s="66"/>
      <c r="F92" s="66"/>
      <c r="G92" s="134"/>
      <c r="H92" s="64">
        <f t="shared" si="6"/>
        <v>11740</v>
      </c>
      <c r="I92" s="66">
        <v>11740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x14ac:dyDescent="0.25">
      <c r="A108" s="135">
        <v>2260</v>
      </c>
      <c r="B108" s="63" t="s">
        <v>118</v>
      </c>
      <c r="C108" s="64">
        <f t="shared" si="5"/>
        <v>2628</v>
      </c>
      <c r="D108" s="136">
        <f>SUM(D109:D113)</f>
        <v>2628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2628</v>
      </c>
      <c r="I108" s="136">
        <f>SUM(I109:I113)</f>
        <v>2628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x14ac:dyDescent="0.25">
      <c r="A111" s="39">
        <v>2263</v>
      </c>
      <c r="B111" s="63" t="s">
        <v>121</v>
      </c>
      <c r="C111" s="64">
        <f t="shared" si="5"/>
        <v>2628</v>
      </c>
      <c r="D111" s="66">
        <v>2628</v>
      </c>
      <c r="E111" s="66"/>
      <c r="F111" s="66"/>
      <c r="G111" s="134"/>
      <c r="H111" s="64">
        <f t="shared" si="9"/>
        <v>2628</v>
      </c>
      <c r="I111" s="66">
        <v>2628</v>
      </c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136"/>
      <c r="E119" s="136"/>
      <c r="F119" s="136"/>
      <c r="G119" s="136"/>
      <c r="H119" s="64">
        <f>SUM(I119:L119)</f>
        <v>0</v>
      </c>
      <c r="I119" s="136"/>
      <c r="J119" s="136"/>
      <c r="K119" s="136"/>
      <c r="L119" s="186"/>
    </row>
    <row r="120" spans="1:12" ht="38.25" customHeight="1" x14ac:dyDescent="0.25">
      <c r="A120" s="95">
        <v>2300</v>
      </c>
      <c r="B120" s="75" t="s">
        <v>130</v>
      </c>
      <c r="C120" s="76">
        <f t="shared" si="10"/>
        <v>1204</v>
      </c>
      <c r="D120" s="149">
        <f>SUM(D121,D126,D130,D131,D134,D138,D146,D147,D150)</f>
        <v>1204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1204</v>
      </c>
      <c r="I120" s="149">
        <f>SUM(I121,I126,I130,I131,I134,I138,I146,I147,I150)</f>
        <v>1204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x14ac:dyDescent="0.25">
      <c r="A121" s="141">
        <v>2310</v>
      </c>
      <c r="B121" s="58" t="s">
        <v>131</v>
      </c>
      <c r="C121" s="59">
        <f t="shared" si="10"/>
        <v>150</v>
      </c>
      <c r="D121" s="142">
        <f>SUM(D122:D125)</f>
        <v>150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150</v>
      </c>
      <c r="I121" s="142">
        <f t="shared" si="11"/>
        <v>150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x14ac:dyDescent="0.25">
      <c r="A122" s="39">
        <v>2311</v>
      </c>
      <c r="B122" s="63" t="s">
        <v>132</v>
      </c>
      <c r="C122" s="64">
        <f>SUM(D122:G122)</f>
        <v>150</v>
      </c>
      <c r="D122" s="66">
        <v>150</v>
      </c>
      <c r="E122" s="66"/>
      <c r="F122" s="66"/>
      <c r="G122" s="134"/>
      <c r="H122" s="64">
        <f t="shared" si="9"/>
        <v>150</v>
      </c>
      <c r="I122" s="66">
        <v>150</v>
      </c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233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x14ac:dyDescent="0.25">
      <c r="A146" s="130">
        <v>2370</v>
      </c>
      <c r="B146" s="99" t="s">
        <v>156</v>
      </c>
      <c r="C146" s="103">
        <f t="shared" si="10"/>
        <v>1054</v>
      </c>
      <c r="D146" s="138">
        <v>1054</v>
      </c>
      <c r="E146" s="138"/>
      <c r="F146" s="138"/>
      <c r="G146" s="139"/>
      <c r="H146" s="103">
        <f t="shared" si="9"/>
        <v>1054</v>
      </c>
      <c r="I146" s="138">
        <v>1054</v>
      </c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10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9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10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9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141">
        <v>3260</v>
      </c>
      <c r="B162" s="58" t="s">
        <v>172</v>
      </c>
      <c r="C162" s="59">
        <f t="shared" si="10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9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/>
      <c r="J165" s="66"/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>SUM(E182,E211,E252)</f>
        <v>0</v>
      </c>
      <c r="F181" s="121">
        <f>SUM(F182,F211,F252,)</f>
        <v>0</v>
      </c>
      <c r="G181" s="121">
        <f>SUM(G182,G211,G252)</f>
        <v>0</v>
      </c>
      <c r="H181" s="120">
        <f>SUM(I181:L181)</f>
        <v>0</v>
      </c>
      <c r="I181" s="121">
        <f t="shared" ref="I181:L181" si="26">SUM(I182,I211,I252,I265)</f>
        <v>0</v>
      </c>
      <c r="J181" s="121">
        <f t="shared" si="26"/>
        <v>0</v>
      </c>
      <c r="K181" s="121">
        <f t="shared" si="26"/>
        <v>0</v>
      </c>
      <c r="L181" s="170">
        <f t="shared" si="26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136"/>
      <c r="E185" s="136"/>
      <c r="F185" s="136"/>
      <c r="G185" s="137"/>
      <c r="H185" s="64">
        <f>SUM(I185:L185)</f>
        <v>0</v>
      </c>
      <c r="I185" s="136"/>
      <c r="J185" s="136"/>
      <c r="K185" s="136"/>
      <c r="L185" s="137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7">E212+E232+E240+E250</f>
        <v>0</v>
      </c>
      <c r="F211" s="125">
        <f t="shared" si="27"/>
        <v>0</v>
      </c>
      <c r="G211" s="126">
        <f t="shared" si="27"/>
        <v>0</v>
      </c>
      <c r="H211" s="124">
        <f t="shared" si="25"/>
        <v>0</v>
      </c>
      <c r="I211" s="125">
        <f t="shared" ref="I211:L211" si="28">I212+I232+I240+I250</f>
        <v>0</v>
      </c>
      <c r="J211" s="125">
        <f t="shared" si="28"/>
        <v>0</v>
      </c>
      <c r="K211" s="125">
        <f t="shared" si="28"/>
        <v>0</v>
      </c>
      <c r="L211" s="126">
        <f t="shared" si="28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9">SUM(E215)</f>
        <v>0</v>
      </c>
      <c r="F214" s="136">
        <f t="shared" si="29"/>
        <v>0</v>
      </c>
      <c r="G214" s="137">
        <f t="shared" si="29"/>
        <v>0</v>
      </c>
      <c r="H214" s="179">
        <f t="shared" si="25"/>
        <v>0</v>
      </c>
      <c r="I214" s="136">
        <f t="shared" si="29"/>
        <v>0</v>
      </c>
      <c r="J214" s="136">
        <f t="shared" si="29"/>
        <v>0</v>
      </c>
      <c r="K214" s="136">
        <f t="shared" si="29"/>
        <v>0</v>
      </c>
      <c r="L214" s="137">
        <f t="shared" si="29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0">SUM(E228:E231)</f>
        <v>0</v>
      </c>
      <c r="F227" s="142">
        <f t="shared" si="30"/>
        <v>0</v>
      </c>
      <c r="G227" s="157">
        <f t="shared" si="30"/>
        <v>0</v>
      </c>
      <c r="H227" s="180">
        <f t="shared" si="25"/>
        <v>0</v>
      </c>
      <c r="I227" s="142">
        <f>SUM(I228:I231)</f>
        <v>0</v>
      </c>
      <c r="J227" s="142">
        <f t="shared" ref="J227:L227" si="31">SUM(J228:J231)</f>
        <v>0</v>
      </c>
      <c r="K227" s="142">
        <f t="shared" si="31"/>
        <v>0</v>
      </c>
      <c r="L227" s="157">
        <f t="shared" si="31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2">SUM(E233,E238,E239)</f>
        <v>0</v>
      </c>
      <c r="F232" s="56">
        <f t="shared" si="32"/>
        <v>0</v>
      </c>
      <c r="G232" s="56">
        <f t="shared" si="32"/>
        <v>0</v>
      </c>
      <c r="H232" s="51">
        <f t="shared" si="25"/>
        <v>0</v>
      </c>
      <c r="I232" s="56">
        <f>SUM(I233,I238,I239)</f>
        <v>0</v>
      </c>
      <c r="J232" s="56">
        <f t="shared" ref="J232:L232" si="33">SUM(J233,J238,J239)</f>
        <v>0</v>
      </c>
      <c r="K232" s="56">
        <f t="shared" si="33"/>
        <v>0</v>
      </c>
      <c r="L232" s="144">
        <f t="shared" si="33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4">SUM(F234:F237)</f>
        <v>0</v>
      </c>
      <c r="G233" s="181">
        <f t="shared" si="34"/>
        <v>0</v>
      </c>
      <c r="H233" s="180">
        <f t="shared" si="25"/>
        <v>0</v>
      </c>
      <c r="I233" s="142">
        <f>SUM(I234:I237)</f>
        <v>0</v>
      </c>
      <c r="J233" s="142">
        <f t="shared" ref="J233:L233" si="35">SUM(J234:J237)</f>
        <v>0</v>
      </c>
      <c r="K233" s="142">
        <f t="shared" si="35"/>
        <v>0</v>
      </c>
      <c r="L233" s="182">
        <f t="shared" si="35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6">SUM(E241,E245)</f>
        <v>0</v>
      </c>
      <c r="F240" s="56">
        <f t="shared" si="36"/>
        <v>0</v>
      </c>
      <c r="G240" s="56">
        <f t="shared" si="36"/>
        <v>0</v>
      </c>
      <c r="H240" s="51">
        <f>SUM(I240:L240)</f>
        <v>0</v>
      </c>
      <c r="I240" s="56">
        <f>SUM(I241,I245)</f>
        <v>0</v>
      </c>
      <c r="J240" s="56">
        <f t="shared" ref="J240:L240" si="37">SUM(J241,J245)</f>
        <v>0</v>
      </c>
      <c r="K240" s="56">
        <f t="shared" si="37"/>
        <v>0</v>
      </c>
      <c r="L240" s="144">
        <f t="shared" si="37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8">SUM(E242:E244)</f>
        <v>0</v>
      </c>
      <c r="F241" s="142">
        <f t="shared" si="38"/>
        <v>0</v>
      </c>
      <c r="G241" s="153">
        <f t="shared" si="38"/>
        <v>0</v>
      </c>
      <c r="H241" s="176">
        <f t="shared" si="25"/>
        <v>0</v>
      </c>
      <c r="I241" s="142">
        <f>SUM(I242:I244)</f>
        <v>0</v>
      </c>
      <c r="J241" s="142">
        <f t="shared" ref="J241:L241" si="39">SUM(J242:J244)</f>
        <v>0</v>
      </c>
      <c r="K241" s="142">
        <f t="shared" si="39"/>
        <v>0</v>
      </c>
      <c r="L241" s="153">
        <f t="shared" si="39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0">SUM(D246:G246)</f>
        <v>0</v>
      </c>
      <c r="D246" s="66"/>
      <c r="E246" s="66"/>
      <c r="F246" s="66"/>
      <c r="G246" s="134"/>
      <c r="H246" s="179">
        <f t="shared" ref="H246:H271" si="41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0"/>
        <v>0</v>
      </c>
      <c r="D247" s="66"/>
      <c r="E247" s="66"/>
      <c r="F247" s="66"/>
      <c r="G247" s="134"/>
      <c r="H247" s="179">
        <f t="shared" si="41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2">SUM(D250:G250)</f>
        <v>0</v>
      </c>
      <c r="D250" s="66">
        <f>SUM(D251)</f>
        <v>0</v>
      </c>
      <c r="E250" s="66">
        <f t="shared" ref="E250:G250" si="43">SUM(E251)</f>
        <v>0</v>
      </c>
      <c r="F250" s="66">
        <f t="shared" si="43"/>
        <v>0</v>
      </c>
      <c r="G250" s="148">
        <f t="shared" si="43"/>
        <v>0</v>
      </c>
      <c r="H250" s="188">
        <f t="shared" ref="H250:H251" si="44">SUM(I250:L250)</f>
        <v>0</v>
      </c>
      <c r="I250" s="66">
        <f t="shared" ref="I250:L250" si="45">SUM(I251)</f>
        <v>0</v>
      </c>
      <c r="J250" s="66">
        <f t="shared" si="45"/>
        <v>0</v>
      </c>
      <c r="K250" s="66">
        <f t="shared" si="45"/>
        <v>0</v>
      </c>
      <c r="L250" s="134">
        <f t="shared" si="45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2"/>
        <v>0</v>
      </c>
      <c r="D251" s="66"/>
      <c r="E251" s="66"/>
      <c r="F251" s="66"/>
      <c r="G251" s="148"/>
      <c r="H251" s="188">
        <f t="shared" si="44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1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0"/>
        <v>0</v>
      </c>
      <c r="D253" s="56">
        <f>SUM(D254,D255,D256,D257,D261,D262)</f>
        <v>0</v>
      </c>
      <c r="E253" s="56">
        <f t="shared" ref="E253:G253" si="46">SUM(E254,E255,E256,E257,E261,E262)</f>
        <v>0</v>
      </c>
      <c r="F253" s="56">
        <f t="shared" si="46"/>
        <v>0</v>
      </c>
      <c r="G253" s="56">
        <f t="shared" si="46"/>
        <v>0</v>
      </c>
      <c r="H253" s="51">
        <f t="shared" si="41"/>
        <v>0</v>
      </c>
      <c r="I253" s="56">
        <f t="shared" ref="I253:L253" si="47">SUM(I254,I255,I256,I257,I261,I262)</f>
        <v>0</v>
      </c>
      <c r="J253" s="56">
        <f t="shared" si="47"/>
        <v>0</v>
      </c>
      <c r="K253" s="56">
        <f t="shared" si="47"/>
        <v>0</v>
      </c>
      <c r="L253" s="129">
        <f t="shared" si="47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40"/>
        <v>0</v>
      </c>
      <c r="D254" s="61"/>
      <c r="E254" s="61"/>
      <c r="F254" s="61"/>
      <c r="G254" s="133"/>
      <c r="H254" s="59">
        <f t="shared" si="41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136"/>
      <c r="E255" s="136"/>
      <c r="F255" s="136"/>
      <c r="G255" s="136"/>
      <c r="H255" s="64">
        <f>SUM(I255:L255)</f>
        <v>0</v>
      </c>
      <c r="I255" s="136"/>
      <c r="J255" s="136"/>
      <c r="K255" s="136"/>
      <c r="L255" s="137"/>
    </row>
    <row r="256" spans="1:13" ht="24" hidden="1" x14ac:dyDescent="0.25">
      <c r="A256" s="135">
        <v>7230</v>
      </c>
      <c r="B256" s="63" t="s">
        <v>36</v>
      </c>
      <c r="C256" s="172">
        <f t="shared" si="40"/>
        <v>0</v>
      </c>
      <c r="D256" s="66"/>
      <c r="E256" s="66"/>
      <c r="F256" s="66"/>
      <c r="G256" s="134"/>
      <c r="H256" s="64">
        <f t="shared" si="41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0"/>
        <v>0</v>
      </c>
      <c r="D257" s="136">
        <f>SUM(D258:D260)</f>
        <v>0</v>
      </c>
      <c r="E257" s="136">
        <f t="shared" ref="E257:G257" si="48">SUM(E258:E260)</f>
        <v>0</v>
      </c>
      <c r="F257" s="136">
        <f t="shared" si="48"/>
        <v>0</v>
      </c>
      <c r="G257" s="137">
        <f t="shared" si="48"/>
        <v>0</v>
      </c>
      <c r="H257" s="64">
        <f t="shared" si="41"/>
        <v>0</v>
      </c>
      <c r="I257" s="136">
        <f t="shared" ref="I257:L257" si="49">SUM(I258:I260)</f>
        <v>0</v>
      </c>
      <c r="J257" s="136">
        <f t="shared" si="49"/>
        <v>0</v>
      </c>
      <c r="K257" s="136">
        <f>SUM(K258:K260)</f>
        <v>0</v>
      </c>
      <c r="L257" s="137">
        <f t="shared" si="49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0"/>
        <v>0</v>
      </c>
      <c r="D258" s="66"/>
      <c r="E258" s="66"/>
      <c r="F258" s="66"/>
      <c r="G258" s="134"/>
      <c r="H258" s="64">
        <f t="shared" si="41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0"/>
        <v>0</v>
      </c>
      <c r="D259" s="66"/>
      <c r="E259" s="66"/>
      <c r="F259" s="66"/>
      <c r="G259" s="134"/>
      <c r="H259" s="64">
        <f t="shared" si="41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0"/>
        <v>0</v>
      </c>
      <c r="D260" s="66"/>
      <c r="E260" s="66"/>
      <c r="F260" s="66"/>
      <c r="G260" s="134"/>
      <c r="H260" s="64">
        <f t="shared" si="41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6">
        <f t="shared" si="40"/>
        <v>0</v>
      </c>
      <c r="D261" s="61"/>
      <c r="E261" s="61"/>
      <c r="F261" s="61"/>
      <c r="G261" s="133"/>
      <c r="H261" s="59">
        <f t="shared" si="41"/>
        <v>0</v>
      </c>
      <c r="I261" s="61"/>
      <c r="J261" s="61"/>
      <c r="K261" s="61"/>
      <c r="L261" s="133"/>
    </row>
    <row r="262" spans="1:12" ht="60" hidden="1" x14ac:dyDescent="0.25">
      <c r="A262" s="135">
        <v>7270</v>
      </c>
      <c r="B262" s="63" t="s">
        <v>271</v>
      </c>
      <c r="C262" s="172">
        <f t="shared" si="40"/>
        <v>0</v>
      </c>
      <c r="D262" s="66"/>
      <c r="E262" s="66"/>
      <c r="F262" s="66"/>
      <c r="G262" s="134"/>
      <c r="H262" s="64">
        <f t="shared" si="41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0"/>
        <v>0</v>
      </c>
      <c r="D263" s="149">
        <f>D264</f>
        <v>0</v>
      </c>
      <c r="E263" s="149">
        <f t="shared" ref="E263:G263" si="50">E264</f>
        <v>0</v>
      </c>
      <c r="F263" s="149">
        <f t="shared" si="50"/>
        <v>0</v>
      </c>
      <c r="G263" s="150">
        <f t="shared" si="50"/>
        <v>0</v>
      </c>
      <c r="H263" s="76">
        <f t="shared" si="41"/>
        <v>0</v>
      </c>
      <c r="I263" s="149">
        <f t="shared" ref="I263:L263" si="51">I264</f>
        <v>0</v>
      </c>
      <c r="J263" s="149">
        <f t="shared" si="51"/>
        <v>0</v>
      </c>
      <c r="K263" s="149">
        <f t="shared" si="51"/>
        <v>0</v>
      </c>
      <c r="L263" s="150">
        <f t="shared" si="51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0"/>
        <v>0</v>
      </c>
      <c r="D264" s="72"/>
      <c r="E264" s="72"/>
      <c r="F264" s="72"/>
      <c r="G264" s="194"/>
      <c r="H264" s="70">
        <f t="shared" si="41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0"/>
        <v>0</v>
      </c>
      <c r="D265" s="198">
        <f>D266</f>
        <v>0</v>
      </c>
      <c r="E265" s="198">
        <f t="shared" ref="E265:G266" si="52">E266</f>
        <v>0</v>
      </c>
      <c r="F265" s="198">
        <f t="shared" si="52"/>
        <v>0</v>
      </c>
      <c r="G265" s="199">
        <f t="shared" si="52"/>
        <v>0</v>
      </c>
      <c r="H265" s="200">
        <f t="shared" si="41"/>
        <v>0</v>
      </c>
      <c r="I265" s="198">
        <f t="shared" ref="I265:L266" si="53">I266</f>
        <v>0</v>
      </c>
      <c r="J265" s="198">
        <f>J266</f>
        <v>0</v>
      </c>
      <c r="K265" s="198">
        <f t="shared" si="53"/>
        <v>0</v>
      </c>
      <c r="L265" s="199">
        <f t="shared" si="53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0"/>
        <v>0</v>
      </c>
      <c r="D266" s="131">
        <f>D267</f>
        <v>0</v>
      </c>
      <c r="E266" s="131">
        <f t="shared" si="52"/>
        <v>0</v>
      </c>
      <c r="F266" s="131">
        <f t="shared" si="52"/>
        <v>0</v>
      </c>
      <c r="G266" s="132">
        <f t="shared" si="52"/>
        <v>0</v>
      </c>
      <c r="H266" s="103">
        <f t="shared" si="41"/>
        <v>0</v>
      </c>
      <c r="I266" s="131">
        <f t="shared" si="53"/>
        <v>0</v>
      </c>
      <c r="J266" s="131">
        <f t="shared" si="53"/>
        <v>0</v>
      </c>
      <c r="K266" s="131">
        <f t="shared" si="53"/>
        <v>0</v>
      </c>
      <c r="L266" s="132">
        <f t="shared" si="53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0"/>
        <v>0</v>
      </c>
      <c r="D267" s="131">
        <f>SUM(D268)</f>
        <v>0</v>
      </c>
      <c r="E267" s="131">
        <f t="shared" ref="E267:G267" si="54">SUM(E268)</f>
        <v>0</v>
      </c>
      <c r="F267" s="131">
        <f t="shared" si="54"/>
        <v>0</v>
      </c>
      <c r="G267" s="132">
        <f t="shared" si="54"/>
        <v>0</v>
      </c>
      <c r="H267" s="103">
        <f t="shared" si="41"/>
        <v>0</v>
      </c>
      <c r="I267" s="131">
        <f t="shared" ref="I267:L267" si="55">SUM(I268)</f>
        <v>0</v>
      </c>
      <c r="J267" s="131">
        <f t="shared" si="55"/>
        <v>0</v>
      </c>
      <c r="K267" s="131">
        <f t="shared" si="55"/>
        <v>0</v>
      </c>
      <c r="L267" s="132">
        <f t="shared" si="55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0"/>
        <v>0</v>
      </c>
      <c r="D268" s="138"/>
      <c r="E268" s="138"/>
      <c r="F268" s="138"/>
      <c r="G268" s="139"/>
      <c r="H268" s="103">
        <f t="shared" si="41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0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1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0"/>
        <v>0</v>
      </c>
      <c r="D270" s="66"/>
      <c r="E270" s="66"/>
      <c r="F270" s="66"/>
      <c r="G270" s="134"/>
      <c r="H270" s="64">
        <f t="shared" si="41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0"/>
        <v>0</v>
      </c>
      <c r="D271" s="61"/>
      <c r="E271" s="61"/>
      <c r="F271" s="61"/>
      <c r="G271" s="133"/>
      <c r="H271" s="59">
        <f t="shared" si="41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20569</v>
      </c>
      <c r="D272" s="206">
        <f>SUM(D269,D252,D211,D182,D174,D160,D75,D53,)</f>
        <v>20569</v>
      </c>
      <c r="E272" s="206">
        <f t="shared" ref="E272:L272" si="56">SUM(E269,E252,E211,E182,E174,E160,E75,E53)</f>
        <v>0</v>
      </c>
      <c r="F272" s="206">
        <f t="shared" si="56"/>
        <v>0</v>
      </c>
      <c r="G272" s="207">
        <f t="shared" si="56"/>
        <v>0</v>
      </c>
      <c r="H272" s="208">
        <f t="shared" si="56"/>
        <v>20569</v>
      </c>
      <c r="I272" s="206">
        <f t="shared" si="56"/>
        <v>20569</v>
      </c>
      <c r="J272" s="206">
        <f t="shared" si="56"/>
        <v>0</v>
      </c>
      <c r="K272" s="206">
        <f t="shared" si="56"/>
        <v>0</v>
      </c>
      <c r="L272" s="207">
        <f t="shared" si="56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7">SUM(C275,C276)-C283+C284</f>
        <v>0</v>
      </c>
      <c r="D274" s="213">
        <f t="shared" si="57"/>
        <v>0</v>
      </c>
      <c r="E274" s="213">
        <f t="shared" si="57"/>
        <v>0</v>
      </c>
      <c r="F274" s="213">
        <f t="shared" si="57"/>
        <v>0</v>
      </c>
      <c r="G274" s="214">
        <f t="shared" si="57"/>
        <v>0</v>
      </c>
      <c r="H274" s="215">
        <f t="shared" si="57"/>
        <v>0</v>
      </c>
      <c r="I274" s="213">
        <f t="shared" si="57"/>
        <v>0</v>
      </c>
      <c r="J274" s="213">
        <f t="shared" si="57"/>
        <v>0</v>
      </c>
      <c r="K274" s="213">
        <f t="shared" si="57"/>
        <v>0</v>
      </c>
      <c r="L274" s="216">
        <f t="shared" si="57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8">C21-C269</f>
        <v>0</v>
      </c>
      <c r="D275" s="112">
        <f t="shared" si="58"/>
        <v>0</v>
      </c>
      <c r="E275" s="112">
        <f t="shared" si="58"/>
        <v>0</v>
      </c>
      <c r="F275" s="112">
        <f t="shared" si="58"/>
        <v>0</v>
      </c>
      <c r="G275" s="113">
        <f t="shared" si="58"/>
        <v>0</v>
      </c>
      <c r="H275" s="218">
        <f t="shared" si="58"/>
        <v>0</v>
      </c>
      <c r="I275" s="112">
        <f t="shared" si="58"/>
        <v>0</v>
      </c>
      <c r="J275" s="112">
        <f t="shared" si="58"/>
        <v>0</v>
      </c>
      <c r="K275" s="112">
        <f t="shared" si="58"/>
        <v>0</v>
      </c>
      <c r="L275" s="113">
        <f t="shared" si="58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9">SUM(C277,C279,C281)-SUM(C278,C280,C282)</f>
        <v>0</v>
      </c>
      <c r="D276" s="213">
        <f t="shared" si="59"/>
        <v>0</v>
      </c>
      <c r="E276" s="213">
        <f t="shared" si="59"/>
        <v>0</v>
      </c>
      <c r="F276" s="213">
        <f t="shared" si="59"/>
        <v>0</v>
      </c>
      <c r="G276" s="216">
        <f t="shared" si="59"/>
        <v>0</v>
      </c>
      <c r="H276" s="215">
        <f t="shared" si="59"/>
        <v>0</v>
      </c>
      <c r="I276" s="213">
        <f t="shared" si="59"/>
        <v>0</v>
      </c>
      <c r="J276" s="213">
        <f t="shared" si="59"/>
        <v>0</v>
      </c>
      <c r="K276" s="213">
        <f t="shared" si="59"/>
        <v>0</v>
      </c>
      <c r="L276" s="216">
        <f t="shared" si="59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0">SUM(D277:G277)</f>
        <v>0</v>
      </c>
      <c r="D277" s="72"/>
      <c r="E277" s="72"/>
      <c r="F277" s="72"/>
      <c r="G277" s="194"/>
      <c r="H277" s="70">
        <f t="shared" ref="H277:H282" si="61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0"/>
        <v>0</v>
      </c>
      <c r="D278" s="66"/>
      <c r="E278" s="66"/>
      <c r="F278" s="66"/>
      <c r="G278" s="134"/>
      <c r="H278" s="64">
        <f t="shared" si="61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0"/>
        <v>0</v>
      </c>
      <c r="D279" s="66"/>
      <c r="E279" s="66"/>
      <c r="F279" s="66"/>
      <c r="G279" s="134"/>
      <c r="H279" s="64">
        <f t="shared" si="61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0"/>
        <v>0</v>
      </c>
      <c r="D280" s="66"/>
      <c r="E280" s="66"/>
      <c r="F280" s="66"/>
      <c r="G280" s="134"/>
      <c r="H280" s="64">
        <f t="shared" si="61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0"/>
        <v>0</v>
      </c>
      <c r="D281" s="66"/>
      <c r="E281" s="66"/>
      <c r="F281" s="66"/>
      <c r="G281" s="134"/>
      <c r="H281" s="64">
        <f t="shared" si="61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0"/>
        <v>0</v>
      </c>
      <c r="D282" s="160"/>
      <c r="E282" s="160"/>
      <c r="F282" s="160"/>
      <c r="G282" s="162"/>
      <c r="H282" s="156">
        <f t="shared" si="61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">
      <c r="A289" s="1"/>
      <c r="B289" s="1"/>
      <c r="C289" s="229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">
      <c r="A290" s="1"/>
      <c r="B290" s="1"/>
      <c r="C290" s="22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2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</sheetData>
  <sheetProtection algorithmName="SHA-512" hashValue="hfeH/WALHLsP1kG5eXdwS8pvs9/DYGBBtJbLuJZ3hs/hPFbx3T3rXrsJTsczaL/SyZ/UDrU/dHjw6EUTJRNpCw==" saltValue="lDtOjlbZMUeCcBgBYir+Ag==" spinCount="100000" sheet="1" objects="1" scenarios="1"/>
  <autoFilter ref="A18:L284">
    <filterColumn colId="7">
      <filters>
        <filter val="1 054"/>
        <filter val="1 204"/>
        <filter val="11 740"/>
        <filter val="14 368"/>
        <filter val="150"/>
        <filter val="16 455"/>
        <filter val="2 177"/>
        <filter val="2 628"/>
        <filter val="2 820"/>
        <filter val="20 569"/>
        <filter val="4 114"/>
        <filter val="4 997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287"/>
  <sheetViews>
    <sheetView showGridLines="0" view="pageLayout" zoomScaleNormal="100" workbookViewId="0">
      <selection activeCell="O6" sqref="O6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608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609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610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611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612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x14ac:dyDescent="0.25">
      <c r="A7" s="4" t="s">
        <v>10</v>
      </c>
      <c r="B7" s="5"/>
      <c r="C7" s="330" t="s">
        <v>613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/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 t="s">
        <v>614</v>
      </c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13877</v>
      </c>
      <c r="D20" s="26">
        <f>SUM(D21,D24,D25,D41,D43)</f>
        <v>0</v>
      </c>
      <c r="E20" s="26">
        <f>SUM(E21,E24,E43)</f>
        <v>13877</v>
      </c>
      <c r="F20" s="26">
        <f>SUM(F21,F26,F43)</f>
        <v>0</v>
      </c>
      <c r="G20" s="27">
        <f>SUM(G21,G45)</f>
        <v>0</v>
      </c>
      <c r="H20" s="25">
        <f>SUM(I20:L20)</f>
        <v>13877</v>
      </c>
      <c r="I20" s="26">
        <f>SUM(I21,I24,I25,I41,I43)</f>
        <v>0</v>
      </c>
      <c r="J20" s="26">
        <f>SUM(J21,J24,J43)</f>
        <v>13877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13877</v>
      </c>
      <c r="D24" s="46">
        <f>D51</f>
        <v>0</v>
      </c>
      <c r="E24" s="46">
        <f>E51</f>
        <v>13877</v>
      </c>
      <c r="F24" s="47" t="s">
        <v>37</v>
      </c>
      <c r="G24" s="48" t="s">
        <v>37</v>
      </c>
      <c r="H24" s="45">
        <f t="shared" si="1"/>
        <v>13877</v>
      </c>
      <c r="I24" s="46">
        <f>I51</f>
        <v>0</v>
      </c>
      <c r="J24" s="46">
        <f>J51</f>
        <v>13877</v>
      </c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13" si="5">SUM(D50:G50)</f>
        <v>13877</v>
      </c>
      <c r="D50" s="112">
        <f>SUM(D51,D269)</f>
        <v>0</v>
      </c>
      <c r="E50" s="112">
        <f>SUM(E51,E269)</f>
        <v>13877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13877</v>
      </c>
      <c r="I50" s="112">
        <f>SUM(I51,I269)</f>
        <v>0</v>
      </c>
      <c r="J50" s="112">
        <f>SUM(J51,J269)</f>
        <v>13877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13877</v>
      </c>
      <c r="D51" s="117">
        <f>SUM(D52,D181)</f>
        <v>0</v>
      </c>
      <c r="E51" s="117">
        <f>SUM(E52,E181)</f>
        <v>13877</v>
      </c>
      <c r="F51" s="117">
        <f>SUM(F52,F181)</f>
        <v>0</v>
      </c>
      <c r="G51" s="118">
        <f>SUM(G52,G181)</f>
        <v>0</v>
      </c>
      <c r="H51" s="116">
        <f t="shared" si="6"/>
        <v>13877</v>
      </c>
      <c r="I51" s="117">
        <f>SUM(I52,I181)</f>
        <v>0</v>
      </c>
      <c r="J51" s="117">
        <f>SUM(J52,J181)</f>
        <v>13877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13877</v>
      </c>
      <c r="D52" s="121">
        <f>SUM(D53,D75,D160,D174)</f>
        <v>0</v>
      </c>
      <c r="E52" s="121">
        <f>SUM(E53,E75,E160,E174)</f>
        <v>13877</v>
      </c>
      <c r="F52" s="121">
        <f>SUM(F53,F75,F160,F174)</f>
        <v>0</v>
      </c>
      <c r="G52" s="122">
        <f>SUM(G53,G75,G160,G174)</f>
        <v>0</v>
      </c>
      <c r="H52" s="120">
        <f t="shared" si="6"/>
        <v>13877</v>
      </c>
      <c r="I52" s="121">
        <f>SUM(I53,I75,I160,I174)</f>
        <v>0</v>
      </c>
      <c r="J52" s="121">
        <f>SUM(J53,J75,J160,J174)</f>
        <v>13877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/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/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/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/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/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/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/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/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/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/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141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/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/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/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/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/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/>
      <c r="J74" s="66"/>
      <c r="K74" s="66"/>
      <c r="L74" s="134"/>
    </row>
    <row r="75" spans="1:12" hidden="1" x14ac:dyDescent="0.25">
      <c r="A75" s="123">
        <v>2000</v>
      </c>
      <c r="B75" s="123" t="s">
        <v>87</v>
      </c>
      <c r="C75" s="124">
        <f t="shared" si="5"/>
        <v>0</v>
      </c>
      <c r="D75" s="125">
        <f>SUM(D76,D83,D120,D151,D152)</f>
        <v>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0</v>
      </c>
      <c r="I75" s="125">
        <f t="shared" ref="I75:L75" si="8">SUM(I76,I83,I120,I151,I152)</f>
        <v>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141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/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/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/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/>
      <c r="J82" s="66"/>
      <c r="K82" s="66"/>
      <c r="L82" s="134"/>
    </row>
    <row r="83" spans="1:12" hidden="1" x14ac:dyDescent="0.25">
      <c r="A83" s="50">
        <v>2200</v>
      </c>
      <c r="B83" s="127" t="s">
        <v>93</v>
      </c>
      <c r="C83" s="51">
        <f>SUM(D83:G83)</f>
        <v>0</v>
      </c>
      <c r="D83" s="56">
        <f>SUM(D84,D85,D91,D99,D107,D108,D114,D119)</f>
        <v>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0</v>
      </c>
      <c r="I83" s="56">
        <f>SUM(I84,I85,I91,I99,I107,I108,I114,I119)</f>
        <v>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/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/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/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/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/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/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0</v>
      </c>
      <c r="D91" s="136">
        <f>SUM(D92:D98)</f>
        <v>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/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/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/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/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/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/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0</v>
      </c>
      <c r="D98" s="66"/>
      <c r="E98" s="66"/>
      <c r="F98" s="66"/>
      <c r="G98" s="134"/>
      <c r="H98" s="64">
        <f t="shared" si="6"/>
        <v>0</v>
      </c>
      <c r="I98" s="66"/>
      <c r="J98" s="66"/>
      <c r="K98" s="66"/>
      <c r="L98" s="134"/>
    </row>
    <row r="99" spans="1:12" ht="36" hidden="1" x14ac:dyDescent="0.25">
      <c r="A99" s="135">
        <v>2240</v>
      </c>
      <c r="B99" s="63" t="s">
        <v>109</v>
      </c>
      <c r="C99" s="64">
        <f t="shared" si="5"/>
        <v>0</v>
      </c>
      <c r="D99" s="136">
        <f>SUM(D100:D106)</f>
        <v>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0</v>
      </c>
      <c r="I99" s="136">
        <f>SUM(I100:I106)</f>
        <v>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hidden="1" x14ac:dyDescent="0.25">
      <c r="A100" s="39">
        <v>2241</v>
      </c>
      <c r="B100" s="63" t="s">
        <v>110</v>
      </c>
      <c r="C100" s="64">
        <f t="shared" si="5"/>
        <v>0</v>
      </c>
      <c r="D100" s="66"/>
      <c r="E100" s="66"/>
      <c r="F100" s="66"/>
      <c r="G100" s="134"/>
      <c r="H100" s="64">
        <f t="shared" si="6"/>
        <v>0</v>
      </c>
      <c r="I100" s="66"/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/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/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/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/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/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/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/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si="5"/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9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5"/>
        <v>0</v>
      </c>
      <c r="D109" s="66"/>
      <c r="E109" s="66"/>
      <c r="F109" s="66"/>
      <c r="G109" s="134"/>
      <c r="H109" s="64">
        <f t="shared" si="9"/>
        <v>0</v>
      </c>
      <c r="I109" s="66"/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5"/>
        <v>0</v>
      </c>
      <c r="D110" s="66"/>
      <c r="E110" s="66"/>
      <c r="F110" s="66"/>
      <c r="G110" s="134"/>
      <c r="H110" s="64">
        <f t="shared" si="9"/>
        <v>0</v>
      </c>
      <c r="I110" s="66"/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5"/>
        <v>0</v>
      </c>
      <c r="D111" s="66"/>
      <c r="E111" s="66"/>
      <c r="F111" s="66"/>
      <c r="G111" s="134"/>
      <c r="H111" s="64">
        <f t="shared" si="9"/>
        <v>0</v>
      </c>
      <c r="I111" s="66"/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5"/>
        <v>0</v>
      </c>
      <c r="D112" s="66"/>
      <c r="E112" s="66"/>
      <c r="F112" s="66"/>
      <c r="G112" s="134"/>
      <c r="H112" s="64">
        <f t="shared" si="9"/>
        <v>0</v>
      </c>
      <c r="I112" s="66"/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5"/>
        <v>0</v>
      </c>
      <c r="D113" s="66"/>
      <c r="E113" s="66"/>
      <c r="F113" s="66"/>
      <c r="G113" s="134"/>
      <c r="H113" s="64">
        <f t="shared" si="9"/>
        <v>0</v>
      </c>
      <c r="I113" s="66"/>
      <c r="J113" s="66"/>
      <c r="K113" s="66"/>
      <c r="L113" s="134"/>
    </row>
    <row r="114" spans="1:12" hidden="1" x14ac:dyDescent="0.25">
      <c r="A114" s="135">
        <v>2270</v>
      </c>
      <c r="B114" s="63" t="s">
        <v>124</v>
      </c>
      <c r="C114" s="64">
        <f t="shared" ref="C114:C174" si="10">SUM(D114:G114)</f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9"/>
        <v>0</v>
      </c>
      <c r="I114" s="136">
        <f>SUM(I115:I118)</f>
        <v>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10"/>
        <v>0</v>
      </c>
      <c r="D115" s="66"/>
      <c r="E115" s="66"/>
      <c r="F115" s="66"/>
      <c r="G115" s="134"/>
      <c r="H115" s="64">
        <f t="shared" si="9"/>
        <v>0</v>
      </c>
      <c r="I115" s="66"/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10"/>
        <v>0</v>
      </c>
      <c r="D116" s="66"/>
      <c r="E116" s="66"/>
      <c r="F116" s="66"/>
      <c r="G116" s="134"/>
      <c r="H116" s="64">
        <f t="shared" si="9"/>
        <v>0</v>
      </c>
      <c r="I116" s="66"/>
      <c r="J116" s="66"/>
      <c r="K116" s="66"/>
      <c r="L116" s="134"/>
    </row>
    <row r="117" spans="1:12" ht="24" hidden="1" x14ac:dyDescent="0.25">
      <c r="A117" s="39">
        <v>2275</v>
      </c>
      <c r="B117" s="63" t="s">
        <v>127</v>
      </c>
      <c r="C117" s="64">
        <f t="shared" si="10"/>
        <v>0</v>
      </c>
      <c r="D117" s="66"/>
      <c r="E117" s="66"/>
      <c r="F117" s="66"/>
      <c r="G117" s="134"/>
      <c r="H117" s="64">
        <f t="shared" si="9"/>
        <v>0</v>
      </c>
      <c r="I117" s="66"/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10"/>
        <v>0</v>
      </c>
      <c r="D118" s="66"/>
      <c r="E118" s="66"/>
      <c r="F118" s="66"/>
      <c r="G118" s="134"/>
      <c r="H118" s="64">
        <f>SUM(I118:L118)</f>
        <v>0</v>
      </c>
      <c r="I118" s="66"/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/>
      <c r="J119" s="66"/>
      <c r="K119" s="66"/>
      <c r="L119" s="148"/>
    </row>
    <row r="120" spans="1:12" ht="38.25" hidden="1" customHeight="1" x14ac:dyDescent="0.25">
      <c r="A120" s="95">
        <v>2300</v>
      </c>
      <c r="B120" s="75" t="s">
        <v>130</v>
      </c>
      <c r="C120" s="76">
        <f t="shared" si="10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9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141">
        <v>2310</v>
      </c>
      <c r="B121" s="58" t="s">
        <v>131</v>
      </c>
      <c r="C121" s="59">
        <f t="shared" si="10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9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9"/>
        <v>0</v>
      </c>
      <c r="I122" s="66"/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10"/>
        <v>0</v>
      </c>
      <c r="D123" s="66"/>
      <c r="E123" s="66"/>
      <c r="F123" s="66"/>
      <c r="G123" s="134"/>
      <c r="H123" s="64">
        <f t="shared" si="9"/>
        <v>0</v>
      </c>
      <c r="I123" s="66"/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10"/>
        <v>0</v>
      </c>
      <c r="D124" s="66"/>
      <c r="E124" s="66"/>
      <c r="F124" s="66"/>
      <c r="G124" s="134"/>
      <c r="H124" s="64">
        <f t="shared" si="9"/>
        <v>0</v>
      </c>
      <c r="I124" s="66"/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10"/>
        <v>0</v>
      </c>
      <c r="D125" s="66"/>
      <c r="E125" s="66"/>
      <c r="F125" s="66"/>
      <c r="G125" s="134"/>
      <c r="H125" s="64">
        <f t="shared" si="9"/>
        <v>0</v>
      </c>
      <c r="I125" s="66"/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10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9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10"/>
        <v>0</v>
      </c>
      <c r="D127" s="66"/>
      <c r="E127" s="66"/>
      <c r="F127" s="66"/>
      <c r="G127" s="134"/>
      <c r="H127" s="64">
        <f t="shared" si="9"/>
        <v>0</v>
      </c>
      <c r="I127" s="66"/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10"/>
        <v>0</v>
      </c>
      <c r="D128" s="66"/>
      <c r="E128" s="66"/>
      <c r="F128" s="66"/>
      <c r="G128" s="134"/>
      <c r="H128" s="64">
        <f t="shared" si="9"/>
        <v>0</v>
      </c>
      <c r="I128" s="66"/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10"/>
        <v>0</v>
      </c>
      <c r="D129" s="66"/>
      <c r="E129" s="66"/>
      <c r="F129" s="66"/>
      <c r="G129" s="134"/>
      <c r="H129" s="64">
        <f t="shared" si="9"/>
        <v>0</v>
      </c>
      <c r="I129" s="66"/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10"/>
        <v>0</v>
      </c>
      <c r="D130" s="66"/>
      <c r="E130" s="66"/>
      <c r="F130" s="66"/>
      <c r="G130" s="134"/>
      <c r="H130" s="64">
        <f t="shared" si="9"/>
        <v>0</v>
      </c>
      <c r="I130" s="66"/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10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9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10"/>
        <v>0</v>
      </c>
      <c r="D132" s="66"/>
      <c r="E132" s="66"/>
      <c r="F132" s="66"/>
      <c r="G132" s="134"/>
      <c r="H132" s="64">
        <f t="shared" si="9"/>
        <v>0</v>
      </c>
      <c r="I132" s="66"/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10"/>
        <v>0</v>
      </c>
      <c r="D133" s="66"/>
      <c r="E133" s="66"/>
      <c r="F133" s="66"/>
      <c r="G133" s="134"/>
      <c r="H133" s="64">
        <f t="shared" si="9"/>
        <v>0</v>
      </c>
      <c r="I133" s="66"/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10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9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10"/>
        <v>0</v>
      </c>
      <c r="D135" s="61"/>
      <c r="E135" s="61"/>
      <c r="F135" s="61"/>
      <c r="G135" s="133"/>
      <c r="H135" s="59">
        <f t="shared" si="9"/>
        <v>0</v>
      </c>
      <c r="I135" s="61"/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10"/>
        <v>0</v>
      </c>
      <c r="D136" s="66"/>
      <c r="E136" s="66"/>
      <c r="F136" s="66"/>
      <c r="G136" s="134"/>
      <c r="H136" s="64">
        <f t="shared" si="9"/>
        <v>0</v>
      </c>
      <c r="I136" s="66"/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10"/>
        <v>0</v>
      </c>
      <c r="D137" s="66"/>
      <c r="E137" s="66"/>
      <c r="F137" s="66"/>
      <c r="G137" s="134"/>
      <c r="H137" s="64">
        <f t="shared" si="9"/>
        <v>0</v>
      </c>
      <c r="I137" s="66"/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10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9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10"/>
        <v>0</v>
      </c>
      <c r="D139" s="66"/>
      <c r="E139" s="66"/>
      <c r="F139" s="66"/>
      <c r="G139" s="134"/>
      <c r="H139" s="64">
        <f t="shared" si="9"/>
        <v>0</v>
      </c>
      <c r="I139" s="66"/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10"/>
        <v>0</v>
      </c>
      <c r="D140" s="66"/>
      <c r="E140" s="66"/>
      <c r="F140" s="66"/>
      <c r="G140" s="134"/>
      <c r="H140" s="64">
        <f t="shared" si="9"/>
        <v>0</v>
      </c>
      <c r="I140" s="66"/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10"/>
        <v>0</v>
      </c>
      <c r="D141" s="66"/>
      <c r="E141" s="66"/>
      <c r="F141" s="66"/>
      <c r="G141" s="134"/>
      <c r="H141" s="64">
        <f t="shared" si="9"/>
        <v>0</v>
      </c>
      <c r="I141" s="66"/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10"/>
        <v>0</v>
      </c>
      <c r="D142" s="66"/>
      <c r="E142" s="66"/>
      <c r="F142" s="66"/>
      <c r="G142" s="134"/>
      <c r="H142" s="64">
        <f t="shared" si="9"/>
        <v>0</v>
      </c>
      <c r="I142" s="66"/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10"/>
        <v>0</v>
      </c>
      <c r="D143" s="66"/>
      <c r="E143" s="66"/>
      <c r="F143" s="66"/>
      <c r="G143" s="134"/>
      <c r="H143" s="64">
        <f t="shared" si="9"/>
        <v>0</v>
      </c>
      <c r="I143" s="66"/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10"/>
        <v>0</v>
      </c>
      <c r="D144" s="66"/>
      <c r="E144" s="66"/>
      <c r="F144" s="66"/>
      <c r="G144" s="134"/>
      <c r="H144" s="64">
        <f t="shared" si="9"/>
        <v>0</v>
      </c>
      <c r="I144" s="66"/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10"/>
        <v>0</v>
      </c>
      <c r="D145" s="66"/>
      <c r="E145" s="66"/>
      <c r="F145" s="66"/>
      <c r="G145" s="134"/>
      <c r="H145" s="64">
        <f t="shared" si="9"/>
        <v>0</v>
      </c>
      <c r="I145" s="66"/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10"/>
        <v>0</v>
      </c>
      <c r="D146" s="138"/>
      <c r="E146" s="138"/>
      <c r="F146" s="138"/>
      <c r="G146" s="139"/>
      <c r="H146" s="103">
        <f t="shared" si="9"/>
        <v>0</v>
      </c>
      <c r="I146" s="138"/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10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9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10"/>
        <v>0</v>
      </c>
      <c r="D148" s="61"/>
      <c r="E148" s="61"/>
      <c r="F148" s="61"/>
      <c r="G148" s="133"/>
      <c r="H148" s="59">
        <f t="shared" si="9"/>
        <v>0</v>
      </c>
      <c r="I148" s="61"/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10"/>
        <v>0</v>
      </c>
      <c r="D149" s="66"/>
      <c r="E149" s="66"/>
      <c r="F149" s="66"/>
      <c r="G149" s="134"/>
      <c r="H149" s="64">
        <f t="shared" si="9"/>
        <v>0</v>
      </c>
      <c r="I149" s="66"/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10"/>
        <v>0</v>
      </c>
      <c r="D150" s="138"/>
      <c r="E150" s="138"/>
      <c r="F150" s="138"/>
      <c r="G150" s="139"/>
      <c r="H150" s="103">
        <f t="shared" si="9"/>
        <v>0</v>
      </c>
      <c r="I150" s="138"/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10"/>
        <v>0</v>
      </c>
      <c r="D151" s="151"/>
      <c r="E151" s="151"/>
      <c r="F151" s="151"/>
      <c r="G151" s="152"/>
      <c r="H151" s="51">
        <f t="shared" si="9"/>
        <v>0</v>
      </c>
      <c r="I151" s="151"/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10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9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141">
        <v>2510</v>
      </c>
      <c r="B153" s="58" t="s">
        <v>163</v>
      </c>
      <c r="C153" s="59">
        <f t="shared" si="10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9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10"/>
        <v>0</v>
      </c>
      <c r="D154" s="66"/>
      <c r="E154" s="66"/>
      <c r="F154" s="66"/>
      <c r="G154" s="134"/>
      <c r="H154" s="64">
        <f t="shared" si="9"/>
        <v>0</v>
      </c>
      <c r="I154" s="66"/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10"/>
        <v>0</v>
      </c>
      <c r="D155" s="66"/>
      <c r="E155" s="66"/>
      <c r="F155" s="66"/>
      <c r="G155" s="134"/>
      <c r="H155" s="64">
        <f t="shared" si="9"/>
        <v>0</v>
      </c>
      <c r="I155" s="66"/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10"/>
        <v>0</v>
      </c>
      <c r="D156" s="66"/>
      <c r="E156" s="66"/>
      <c r="F156" s="66"/>
      <c r="G156" s="134"/>
      <c r="H156" s="64">
        <f t="shared" si="9"/>
        <v>0</v>
      </c>
      <c r="I156" s="66"/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10"/>
        <v>0</v>
      </c>
      <c r="D157" s="66"/>
      <c r="E157" s="66"/>
      <c r="F157" s="66"/>
      <c r="G157" s="134"/>
      <c r="H157" s="64">
        <f t="shared" si="9"/>
        <v>0</v>
      </c>
      <c r="I157" s="66"/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10"/>
        <v>0</v>
      </c>
      <c r="D158" s="66"/>
      <c r="E158" s="66"/>
      <c r="F158" s="66"/>
      <c r="G158" s="134"/>
      <c r="H158" s="64">
        <f t="shared" si="9"/>
        <v>0</v>
      </c>
      <c r="I158" s="66"/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10"/>
        <v>0</v>
      </c>
      <c r="D159" s="66"/>
      <c r="E159" s="66"/>
      <c r="F159" s="66"/>
      <c r="G159" s="134"/>
      <c r="H159" s="64">
        <f t="shared" si="9"/>
        <v>0</v>
      </c>
      <c r="I159" s="66"/>
      <c r="J159" s="66"/>
      <c r="K159" s="66"/>
      <c r="L159" s="134"/>
    </row>
    <row r="160" spans="1:12" x14ac:dyDescent="0.25">
      <c r="A160" s="123">
        <v>3000</v>
      </c>
      <c r="B160" s="123" t="s">
        <v>170</v>
      </c>
      <c r="C160" s="124">
        <f t="shared" si="10"/>
        <v>13877</v>
      </c>
      <c r="D160" s="125">
        <f>SUM(D161,D171)</f>
        <v>0</v>
      </c>
      <c r="E160" s="125">
        <f>SUM(E161,E171)</f>
        <v>13877</v>
      </c>
      <c r="F160" s="125">
        <f>SUM(F161,F171)</f>
        <v>0</v>
      </c>
      <c r="G160" s="126">
        <f>SUM(G161,G171)</f>
        <v>0</v>
      </c>
      <c r="H160" s="124">
        <f t="shared" si="9"/>
        <v>13877</v>
      </c>
      <c r="I160" s="125">
        <f>SUM(I161,I171)</f>
        <v>0</v>
      </c>
      <c r="J160" s="125">
        <f>SUM(J161,J171)</f>
        <v>13877</v>
      </c>
      <c r="K160" s="125">
        <f>SUM(K161,K171)</f>
        <v>0</v>
      </c>
      <c r="L160" s="126">
        <f>SUM(L161,L171)</f>
        <v>0</v>
      </c>
    </row>
    <row r="161" spans="1:12" ht="24" x14ac:dyDescent="0.25">
      <c r="A161" s="50">
        <v>3200</v>
      </c>
      <c r="B161" s="154" t="s">
        <v>171</v>
      </c>
      <c r="C161" s="155">
        <f t="shared" si="10"/>
        <v>13877</v>
      </c>
      <c r="D161" s="56">
        <f>SUM(D162,D166)</f>
        <v>0</v>
      </c>
      <c r="E161" s="56">
        <f t="shared" ref="E161:G161" si="16">SUM(E162,E166)</f>
        <v>13877</v>
      </c>
      <c r="F161" s="56">
        <f t="shared" si="16"/>
        <v>0</v>
      </c>
      <c r="G161" s="56">
        <f t="shared" si="16"/>
        <v>0</v>
      </c>
      <c r="H161" s="51">
        <f t="shared" si="9"/>
        <v>13877</v>
      </c>
      <c r="I161" s="56">
        <f>SUM(I162,I166)</f>
        <v>0</v>
      </c>
      <c r="J161" s="56">
        <f t="shared" ref="J161:L161" si="17">SUM(J162,J166)</f>
        <v>13877</v>
      </c>
      <c r="K161" s="56">
        <f t="shared" si="17"/>
        <v>0</v>
      </c>
      <c r="L161" s="129">
        <f t="shared" si="17"/>
        <v>0</v>
      </c>
    </row>
    <row r="162" spans="1:12" ht="36" x14ac:dyDescent="0.25">
      <c r="A162" s="141">
        <v>3260</v>
      </c>
      <c r="B162" s="58" t="s">
        <v>172</v>
      </c>
      <c r="C162" s="59">
        <f t="shared" si="10"/>
        <v>13877</v>
      </c>
      <c r="D162" s="142">
        <f>SUM(D163:D165)</f>
        <v>0</v>
      </c>
      <c r="E162" s="142">
        <f>SUM(E163:E165)</f>
        <v>13877</v>
      </c>
      <c r="F162" s="142">
        <f>SUM(F163:F165)</f>
        <v>0</v>
      </c>
      <c r="G162" s="143">
        <f>SUM(G163:G165)</f>
        <v>0</v>
      </c>
      <c r="H162" s="59">
        <f t="shared" si="9"/>
        <v>13877</v>
      </c>
      <c r="I162" s="142">
        <f>SUM(I163:I165)</f>
        <v>0</v>
      </c>
      <c r="J162" s="142">
        <f>SUM(J163:J165)</f>
        <v>13877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/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/>
      <c r="J164" s="66"/>
      <c r="K164" s="66"/>
      <c r="L164" s="134"/>
    </row>
    <row r="165" spans="1:12" ht="24" x14ac:dyDescent="0.25">
      <c r="A165" s="39">
        <v>3263</v>
      </c>
      <c r="B165" s="63" t="s">
        <v>175</v>
      </c>
      <c r="C165" s="64">
        <f>SUM(D165:G165)</f>
        <v>13877</v>
      </c>
      <c r="D165" s="66"/>
      <c r="E165" s="66">
        <v>13877</v>
      </c>
      <c r="F165" s="66"/>
      <c r="G165" s="134"/>
      <c r="H165" s="64">
        <f>SUM(I165:L165)</f>
        <v>13877</v>
      </c>
      <c r="I165" s="66"/>
      <c r="J165" s="66">
        <v>13877</v>
      </c>
      <c r="K165" s="66"/>
      <c r="L165" s="134"/>
    </row>
    <row r="166" spans="1:12" ht="84" hidden="1" x14ac:dyDescent="0.25">
      <c r="A166" s="141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/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/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/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/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10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9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10"/>
        <v>0</v>
      </c>
      <c r="D172" s="138"/>
      <c r="E172" s="138"/>
      <c r="F172" s="138"/>
      <c r="G172" s="139"/>
      <c r="H172" s="166">
        <f t="shared" si="9"/>
        <v>0</v>
      </c>
      <c r="I172" s="138"/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10"/>
        <v>0</v>
      </c>
      <c r="D173" s="61"/>
      <c r="E173" s="61"/>
      <c r="F173" s="61"/>
      <c r="G173" s="133"/>
      <c r="H173" s="59">
        <f t="shared" si="9"/>
        <v>0</v>
      </c>
      <c r="I173" s="61"/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10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9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9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141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/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/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141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/>
      <c r="J180" s="66"/>
      <c r="K180" s="66"/>
      <c r="L180" s="134"/>
    </row>
    <row r="181" spans="1:12" s="22" customFormat="1" ht="24" hidden="1" x14ac:dyDescent="0.25">
      <c r="A181" s="169"/>
      <c r="B181" s="18" t="s">
        <v>191</v>
      </c>
      <c r="C181" s="120">
        <f t="shared" si="24"/>
        <v>0</v>
      </c>
      <c r="D181" s="121">
        <f>SUM(D182,D211,D252,D265)</f>
        <v>0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0</v>
      </c>
      <c r="I181" s="121">
        <f t="shared" ref="I181:L181" si="27">SUM(I182,I211,I252,I265)</f>
        <v>0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hidden="1" x14ac:dyDescent="0.25">
      <c r="A182" s="123">
        <v>5000</v>
      </c>
      <c r="B182" s="123" t="s">
        <v>192</v>
      </c>
      <c r="C182" s="124">
        <f t="shared" si="24"/>
        <v>0</v>
      </c>
      <c r="D182" s="125">
        <f>D183+D187</f>
        <v>0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0</v>
      </c>
      <c r="I182" s="125">
        <f>I183+I187</f>
        <v>0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141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/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/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/>
      <c r="J186" s="66"/>
      <c r="K186" s="66"/>
      <c r="L186" s="134"/>
    </row>
    <row r="187" spans="1:12" ht="24" hidden="1" x14ac:dyDescent="0.25">
      <c r="A187" s="50">
        <v>5200</v>
      </c>
      <c r="B187" s="127" t="s">
        <v>197</v>
      </c>
      <c r="C187" s="51">
        <f t="shared" si="24"/>
        <v>0</v>
      </c>
      <c r="D187" s="56">
        <f>D188+D198+D199+D206+D207+D208+D210</f>
        <v>0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0</v>
      </c>
      <c r="I187" s="56">
        <f>I188+I198+I199+I206+I207+I208+I210</f>
        <v>0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/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/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/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/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/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/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/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/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/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/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/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/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/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/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/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/>
      <c r="J205" s="66"/>
      <c r="K205" s="66"/>
      <c r="L205" s="134"/>
    </row>
    <row r="206" spans="1:12" ht="24" hidden="1" x14ac:dyDescent="0.25">
      <c r="A206" s="135">
        <v>5240</v>
      </c>
      <c r="B206" s="63" t="s">
        <v>216</v>
      </c>
      <c r="C206" s="172">
        <f t="shared" si="24"/>
        <v>0</v>
      </c>
      <c r="D206" s="66"/>
      <c r="E206" s="66"/>
      <c r="F206" s="66"/>
      <c r="G206" s="134"/>
      <c r="H206" s="64">
        <f t="shared" si="25"/>
        <v>0</v>
      </c>
      <c r="I206" s="66"/>
      <c r="J206" s="66"/>
      <c r="K206" s="66"/>
      <c r="L206" s="134"/>
    </row>
    <row r="207" spans="1:12" hidden="1" x14ac:dyDescent="0.25">
      <c r="A207" s="135">
        <v>5250</v>
      </c>
      <c r="B207" s="63" t="s">
        <v>217</v>
      </c>
      <c r="C207" s="172">
        <f t="shared" si="24"/>
        <v>0</v>
      </c>
      <c r="D207" s="66"/>
      <c r="E207" s="66"/>
      <c r="F207" s="66"/>
      <c r="G207" s="134"/>
      <c r="H207" s="64">
        <f t="shared" si="25"/>
        <v>0</v>
      </c>
      <c r="I207" s="66"/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/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/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>E212+E232+E240</f>
        <v>0</v>
      </c>
      <c r="F211" s="125">
        <f>F212+F232+F240</f>
        <v>0</v>
      </c>
      <c r="G211" s="126">
        <f>G212+G232+G240</f>
        <v>0</v>
      </c>
      <c r="H211" s="124">
        <f t="shared" si="25"/>
        <v>0</v>
      </c>
      <c r="I211" s="125">
        <f>I212+I232+I240</f>
        <v>0</v>
      </c>
      <c r="J211" s="125">
        <f>J212+J232+J240</f>
        <v>0</v>
      </c>
      <c r="K211" s="125">
        <f>K212+K232+K240</f>
        <v>0</v>
      </c>
      <c r="L211" s="126">
        <f>L212+L232+L240</f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141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/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28">SUM(E215)</f>
        <v>0</v>
      </c>
      <c r="F214" s="136">
        <f t="shared" si="28"/>
        <v>0</v>
      </c>
      <c r="G214" s="137">
        <f t="shared" si="28"/>
        <v>0</v>
      </c>
      <c r="H214" s="179">
        <f t="shared" si="25"/>
        <v>0</v>
      </c>
      <c r="I214" s="136">
        <f t="shared" si="28"/>
        <v>0</v>
      </c>
      <c r="J214" s="136">
        <f t="shared" si="28"/>
        <v>0</v>
      </c>
      <c r="K214" s="136">
        <f t="shared" si="28"/>
        <v>0</v>
      </c>
      <c r="L214" s="137">
        <f t="shared" si="28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/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/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/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/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/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/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/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/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/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/>
      <c r="J226" s="66"/>
      <c r="K226" s="66"/>
      <c r="L226" s="134"/>
    </row>
    <row r="227" spans="1:12" ht="24" hidden="1" x14ac:dyDescent="0.25">
      <c r="A227" s="141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29">SUM(E228:E231)</f>
        <v>0</v>
      </c>
      <c r="F227" s="142">
        <f t="shared" si="29"/>
        <v>0</v>
      </c>
      <c r="G227" s="157">
        <f t="shared" si="29"/>
        <v>0</v>
      </c>
      <c r="H227" s="180">
        <f t="shared" si="25"/>
        <v>0</v>
      </c>
      <c r="I227" s="142">
        <f>SUM(I228:I231)</f>
        <v>0</v>
      </c>
      <c r="J227" s="142">
        <f t="shared" ref="J227:L227" si="30">SUM(J228:J231)</f>
        <v>0</v>
      </c>
      <c r="K227" s="142">
        <f t="shared" si="30"/>
        <v>0</v>
      </c>
      <c r="L227" s="157">
        <f t="shared" si="30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/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/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/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/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1">SUM(E233,E238,E239)</f>
        <v>0</v>
      </c>
      <c r="F232" s="56">
        <f t="shared" si="31"/>
        <v>0</v>
      </c>
      <c r="G232" s="56">
        <f t="shared" si="31"/>
        <v>0</v>
      </c>
      <c r="H232" s="51">
        <f t="shared" si="25"/>
        <v>0</v>
      </c>
      <c r="I232" s="56">
        <f>SUM(I233,I238,I239)</f>
        <v>0</v>
      </c>
      <c r="J232" s="56">
        <f t="shared" ref="J232:L232" si="32">SUM(J233,J238,J239)</f>
        <v>0</v>
      </c>
      <c r="K232" s="56">
        <f t="shared" si="32"/>
        <v>0</v>
      </c>
      <c r="L232" s="144">
        <f t="shared" si="32"/>
        <v>0</v>
      </c>
    </row>
    <row r="233" spans="1:12" ht="24" hidden="1" x14ac:dyDescent="0.25">
      <c r="A233" s="141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3">SUM(F234:F237)</f>
        <v>0</v>
      </c>
      <c r="G233" s="181">
        <f t="shared" si="33"/>
        <v>0</v>
      </c>
      <c r="H233" s="180">
        <f t="shared" si="25"/>
        <v>0</v>
      </c>
      <c r="I233" s="142">
        <f>SUM(I234:I237)</f>
        <v>0</v>
      </c>
      <c r="J233" s="142">
        <f t="shared" ref="J233:L233" si="34">SUM(J234:J237)</f>
        <v>0</v>
      </c>
      <c r="K233" s="142">
        <f t="shared" si="34"/>
        <v>0</v>
      </c>
      <c r="L233" s="182">
        <f t="shared" si="34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/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/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/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/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/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/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5">SUM(E241,E245)</f>
        <v>0</v>
      </c>
      <c r="F240" s="56">
        <f t="shared" si="35"/>
        <v>0</v>
      </c>
      <c r="G240" s="56">
        <f t="shared" si="35"/>
        <v>0</v>
      </c>
      <c r="H240" s="51">
        <f>SUM(I240:L240)</f>
        <v>0</v>
      </c>
      <c r="I240" s="56">
        <f>SUM(I241,I245)</f>
        <v>0</v>
      </c>
      <c r="J240" s="56">
        <f t="shared" ref="J240:L240" si="36">SUM(J241,J245)</f>
        <v>0</v>
      </c>
      <c r="K240" s="56">
        <f t="shared" si="36"/>
        <v>0</v>
      </c>
      <c r="L240" s="144">
        <f t="shared" si="36"/>
        <v>0</v>
      </c>
    </row>
    <row r="241" spans="1:13" ht="24" hidden="1" x14ac:dyDescent="0.25">
      <c r="A241" s="141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7">SUM(E242:E244)</f>
        <v>0</v>
      </c>
      <c r="F241" s="142">
        <f t="shared" si="37"/>
        <v>0</v>
      </c>
      <c r="G241" s="153">
        <f t="shared" si="37"/>
        <v>0</v>
      </c>
      <c r="H241" s="176">
        <f t="shared" si="25"/>
        <v>0</v>
      </c>
      <c r="I241" s="142">
        <f>SUM(I242:I244)</f>
        <v>0</v>
      </c>
      <c r="J241" s="142">
        <f t="shared" ref="J241:L241" si="38">SUM(J242:J244)</f>
        <v>0</v>
      </c>
      <c r="K241" s="142">
        <f t="shared" si="38"/>
        <v>0</v>
      </c>
      <c r="L241" s="153">
        <f t="shared" si="38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/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/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/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39">SUM(D246:G246)</f>
        <v>0</v>
      </c>
      <c r="D246" s="66"/>
      <c r="E246" s="66"/>
      <c r="F246" s="66"/>
      <c r="G246" s="134"/>
      <c r="H246" s="179">
        <f t="shared" ref="H246:H271" si="40">SUM(I246:L246)</f>
        <v>0</v>
      </c>
      <c r="I246" s="66"/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39"/>
        <v>0</v>
      </c>
      <c r="D247" s="66"/>
      <c r="E247" s="66"/>
      <c r="F247" s="66"/>
      <c r="G247" s="134"/>
      <c r="H247" s="179">
        <f t="shared" si="40"/>
        <v>0</v>
      </c>
      <c r="I247" s="66"/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/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/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1">SUM(D250:G250)</f>
        <v>0</v>
      </c>
      <c r="D250" s="66">
        <f>SUM(D251)</f>
        <v>0</v>
      </c>
      <c r="E250" s="66">
        <f t="shared" ref="E250:G250" si="42">SUM(E251)</f>
        <v>0</v>
      </c>
      <c r="F250" s="66">
        <f t="shared" si="42"/>
        <v>0</v>
      </c>
      <c r="G250" s="148">
        <f t="shared" si="42"/>
        <v>0</v>
      </c>
      <c r="H250" s="188">
        <f t="shared" ref="H250:H251" si="43">SUM(I250:L250)</f>
        <v>0</v>
      </c>
      <c r="I250" s="66">
        <f t="shared" ref="I250:L250" si="44">SUM(I251)</f>
        <v>0</v>
      </c>
      <c r="J250" s="66">
        <f t="shared" si="44"/>
        <v>0</v>
      </c>
      <c r="K250" s="66">
        <f t="shared" si="44"/>
        <v>0</v>
      </c>
      <c r="L250" s="134">
        <f t="shared" si="44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1"/>
        <v>0</v>
      </c>
      <c r="D251" s="66"/>
      <c r="E251" s="66"/>
      <c r="F251" s="66"/>
      <c r="G251" s="148"/>
      <c r="H251" s="188">
        <f t="shared" si="43"/>
        <v>0</v>
      </c>
      <c r="I251" s="66"/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0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39"/>
        <v>0</v>
      </c>
      <c r="D253" s="56">
        <f>SUM(D254,D255,D256,D257,D261,D262)</f>
        <v>0</v>
      </c>
      <c r="E253" s="56">
        <f>SUM(E254,E255,E256,E257,E261,E262)</f>
        <v>0</v>
      </c>
      <c r="F253" s="56">
        <f t="shared" ref="F253:G253" si="45">SUM(F254,F255,F256,F257,F261,F262)</f>
        <v>0</v>
      </c>
      <c r="G253" s="56">
        <f t="shared" si="45"/>
        <v>0</v>
      </c>
      <c r="H253" s="51">
        <f t="shared" si="40"/>
        <v>0</v>
      </c>
      <c r="I253" s="56">
        <f t="shared" ref="I253:L253" si="46">SUM(I254,I255,I256,I257,I261,I262)</f>
        <v>0</v>
      </c>
      <c r="J253" s="56">
        <f t="shared" si="46"/>
        <v>0</v>
      </c>
      <c r="K253" s="56">
        <f t="shared" si="46"/>
        <v>0</v>
      </c>
      <c r="L253" s="240">
        <f t="shared" si="46"/>
        <v>0</v>
      </c>
    </row>
    <row r="254" spans="1:13" ht="24" hidden="1" x14ac:dyDescent="0.25">
      <c r="A254" s="141">
        <v>7210</v>
      </c>
      <c r="B254" s="58" t="s">
        <v>264</v>
      </c>
      <c r="C254" s="176">
        <f t="shared" si="39"/>
        <v>0</v>
      </c>
      <c r="D254" s="61"/>
      <c r="E254" s="61"/>
      <c r="F254" s="61"/>
      <c r="G254" s="133"/>
      <c r="H254" s="59">
        <f t="shared" si="40"/>
        <v>0</v>
      </c>
      <c r="I254" s="61"/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/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39"/>
        <v>0</v>
      </c>
      <c r="D256" s="66"/>
      <c r="E256" s="66"/>
      <c r="F256" s="66"/>
      <c r="G256" s="134"/>
      <c r="H256" s="64">
        <f t="shared" si="40"/>
        <v>0</v>
      </c>
      <c r="I256" s="66"/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39"/>
        <v>0</v>
      </c>
      <c r="D257" s="136">
        <f>SUM(D258:D260)</f>
        <v>0</v>
      </c>
      <c r="E257" s="136">
        <f t="shared" ref="E257:G257" si="47">SUM(E258:E260)</f>
        <v>0</v>
      </c>
      <c r="F257" s="136">
        <f t="shared" si="47"/>
        <v>0</v>
      </c>
      <c r="G257" s="137">
        <f t="shared" si="47"/>
        <v>0</v>
      </c>
      <c r="H257" s="64">
        <f t="shared" si="40"/>
        <v>0</v>
      </c>
      <c r="I257" s="136">
        <f t="shared" ref="I257:L257" si="48">SUM(I258:I260)</f>
        <v>0</v>
      </c>
      <c r="J257" s="136">
        <f t="shared" si="48"/>
        <v>0</v>
      </c>
      <c r="K257" s="136">
        <f>SUM(K258:K260)</f>
        <v>0</v>
      </c>
      <c r="L257" s="137">
        <f t="shared" si="48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39"/>
        <v>0</v>
      </c>
      <c r="D258" s="66"/>
      <c r="E258" s="66"/>
      <c r="F258" s="66"/>
      <c r="G258" s="134"/>
      <c r="H258" s="64">
        <f t="shared" si="40"/>
        <v>0</v>
      </c>
      <c r="I258" s="66"/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39"/>
        <v>0</v>
      </c>
      <c r="D259" s="66"/>
      <c r="E259" s="66"/>
      <c r="F259" s="66"/>
      <c r="G259" s="134"/>
      <c r="H259" s="64">
        <f t="shared" si="40"/>
        <v>0</v>
      </c>
      <c r="I259" s="66"/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39"/>
        <v>0</v>
      </c>
      <c r="D260" s="66"/>
      <c r="E260" s="66"/>
      <c r="F260" s="66"/>
      <c r="G260" s="134"/>
      <c r="H260" s="64">
        <f t="shared" si="40"/>
        <v>0</v>
      </c>
      <c r="I260" s="66"/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39"/>
        <v>0</v>
      </c>
      <c r="D261" s="66"/>
      <c r="E261" s="66"/>
      <c r="F261" s="66"/>
      <c r="G261" s="134"/>
      <c r="H261" s="64">
        <f t="shared" si="40"/>
        <v>0</v>
      </c>
      <c r="I261" s="66"/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39"/>
        <v>0</v>
      </c>
      <c r="D262" s="66"/>
      <c r="E262" s="66"/>
      <c r="F262" s="66"/>
      <c r="G262" s="134"/>
      <c r="H262" s="64">
        <f t="shared" si="40"/>
        <v>0</v>
      </c>
      <c r="I262" s="66"/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39"/>
        <v>0</v>
      </c>
      <c r="D263" s="149">
        <f>D264</f>
        <v>0</v>
      </c>
      <c r="E263" s="149">
        <f t="shared" ref="E263:G263" si="49">E264</f>
        <v>0</v>
      </c>
      <c r="F263" s="149">
        <f t="shared" si="49"/>
        <v>0</v>
      </c>
      <c r="G263" s="150">
        <f t="shared" si="49"/>
        <v>0</v>
      </c>
      <c r="H263" s="76">
        <f t="shared" si="40"/>
        <v>0</v>
      </c>
      <c r="I263" s="149">
        <f t="shared" ref="I263:L263" si="50">I264</f>
        <v>0</v>
      </c>
      <c r="J263" s="149">
        <f t="shared" si="50"/>
        <v>0</v>
      </c>
      <c r="K263" s="149">
        <f t="shared" si="50"/>
        <v>0</v>
      </c>
      <c r="L263" s="150">
        <f t="shared" si="50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39"/>
        <v>0</v>
      </c>
      <c r="D264" s="72"/>
      <c r="E264" s="72"/>
      <c r="F264" s="72"/>
      <c r="G264" s="194"/>
      <c r="H264" s="70">
        <f t="shared" si="40"/>
        <v>0</v>
      </c>
      <c r="I264" s="72"/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39"/>
        <v>0</v>
      </c>
      <c r="D265" s="198">
        <f>D266</f>
        <v>0</v>
      </c>
      <c r="E265" s="198">
        <f t="shared" ref="E265:G266" si="51">E266</f>
        <v>0</v>
      </c>
      <c r="F265" s="198">
        <f t="shared" si="51"/>
        <v>0</v>
      </c>
      <c r="G265" s="199">
        <f t="shared" si="51"/>
        <v>0</v>
      </c>
      <c r="H265" s="200">
        <f t="shared" si="40"/>
        <v>0</v>
      </c>
      <c r="I265" s="198">
        <f t="shared" ref="I265:L266" si="52">I266</f>
        <v>0</v>
      </c>
      <c r="J265" s="198">
        <f>J266</f>
        <v>0</v>
      </c>
      <c r="K265" s="198">
        <f t="shared" si="52"/>
        <v>0</v>
      </c>
      <c r="L265" s="199">
        <f t="shared" si="52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39"/>
        <v>0</v>
      </c>
      <c r="D266" s="131">
        <f>D267</f>
        <v>0</v>
      </c>
      <c r="E266" s="131">
        <f t="shared" si="51"/>
        <v>0</v>
      </c>
      <c r="F266" s="131">
        <f t="shared" si="51"/>
        <v>0</v>
      </c>
      <c r="G266" s="132">
        <f t="shared" si="51"/>
        <v>0</v>
      </c>
      <c r="H266" s="103">
        <f t="shared" si="40"/>
        <v>0</v>
      </c>
      <c r="I266" s="131">
        <f t="shared" si="52"/>
        <v>0</v>
      </c>
      <c r="J266" s="131">
        <f t="shared" si="52"/>
        <v>0</v>
      </c>
      <c r="K266" s="131">
        <f t="shared" si="52"/>
        <v>0</v>
      </c>
      <c r="L266" s="132">
        <f t="shared" si="52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39"/>
        <v>0</v>
      </c>
      <c r="D267" s="131">
        <f>SUM(D268)</f>
        <v>0</v>
      </c>
      <c r="E267" s="131">
        <f t="shared" ref="E267:G267" si="53">SUM(E268)</f>
        <v>0</v>
      </c>
      <c r="F267" s="131">
        <f t="shared" si="53"/>
        <v>0</v>
      </c>
      <c r="G267" s="132">
        <f t="shared" si="53"/>
        <v>0</v>
      </c>
      <c r="H267" s="103">
        <f t="shared" si="40"/>
        <v>0</v>
      </c>
      <c r="I267" s="131">
        <f t="shared" ref="I267:L267" si="54">SUM(I268)</f>
        <v>0</v>
      </c>
      <c r="J267" s="131">
        <f t="shared" si="54"/>
        <v>0</v>
      </c>
      <c r="K267" s="131">
        <f t="shared" si="54"/>
        <v>0</v>
      </c>
      <c r="L267" s="132">
        <f t="shared" si="54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39"/>
        <v>0</v>
      </c>
      <c r="D268" s="138"/>
      <c r="E268" s="138"/>
      <c r="F268" s="138"/>
      <c r="G268" s="139"/>
      <c r="H268" s="103">
        <f t="shared" si="40"/>
        <v>0</v>
      </c>
      <c r="I268" s="138"/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39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0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39"/>
        <v>0</v>
      </c>
      <c r="D270" s="66"/>
      <c r="E270" s="66"/>
      <c r="F270" s="66"/>
      <c r="G270" s="134"/>
      <c r="H270" s="64">
        <f t="shared" si="40"/>
        <v>0</v>
      </c>
      <c r="I270" s="66"/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39"/>
        <v>0</v>
      </c>
      <c r="D271" s="61"/>
      <c r="E271" s="61"/>
      <c r="F271" s="61"/>
      <c r="G271" s="133"/>
      <c r="H271" s="59">
        <f t="shared" si="40"/>
        <v>0</v>
      </c>
      <c r="I271" s="61"/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13877</v>
      </c>
      <c r="D272" s="206">
        <f>SUM(D269,D252,D211,D182,D174,D160,D75,D53,)</f>
        <v>0</v>
      </c>
      <c r="E272" s="206">
        <f t="shared" ref="E272:L272" si="55">SUM(E269,E252,E211,E182,E174,E160,E75,E53)</f>
        <v>13877</v>
      </c>
      <c r="F272" s="206">
        <f t="shared" si="55"/>
        <v>0</v>
      </c>
      <c r="G272" s="207">
        <f t="shared" si="55"/>
        <v>0</v>
      </c>
      <c r="H272" s="208">
        <f t="shared" si="55"/>
        <v>13877</v>
      </c>
      <c r="I272" s="206">
        <f t="shared" si="55"/>
        <v>0</v>
      </c>
      <c r="J272" s="206">
        <f t="shared" si="55"/>
        <v>13877</v>
      </c>
      <c r="K272" s="206">
        <f t="shared" si="55"/>
        <v>0</v>
      </c>
      <c r="L272" s="207">
        <f t="shared" si="55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6">SUM(C275,C276)-C283+C284</f>
        <v>0</v>
      </c>
      <c r="D274" s="213">
        <f t="shared" si="56"/>
        <v>0</v>
      </c>
      <c r="E274" s="213">
        <f t="shared" si="56"/>
        <v>0</v>
      </c>
      <c r="F274" s="213">
        <f t="shared" si="56"/>
        <v>0</v>
      </c>
      <c r="G274" s="214">
        <f t="shared" si="56"/>
        <v>0</v>
      </c>
      <c r="H274" s="215">
        <f t="shared" si="56"/>
        <v>0</v>
      </c>
      <c r="I274" s="213">
        <f t="shared" si="56"/>
        <v>0</v>
      </c>
      <c r="J274" s="213">
        <f t="shared" si="56"/>
        <v>0</v>
      </c>
      <c r="K274" s="213">
        <f t="shared" si="56"/>
        <v>0</v>
      </c>
      <c r="L274" s="216">
        <f t="shared" si="56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7">C21-C269</f>
        <v>0</v>
      </c>
      <c r="D275" s="112">
        <f t="shared" si="57"/>
        <v>0</v>
      </c>
      <c r="E275" s="112">
        <f t="shared" si="57"/>
        <v>0</v>
      </c>
      <c r="F275" s="112">
        <f t="shared" si="57"/>
        <v>0</v>
      </c>
      <c r="G275" s="113">
        <f t="shared" si="57"/>
        <v>0</v>
      </c>
      <c r="H275" s="218">
        <f t="shared" si="57"/>
        <v>0</v>
      </c>
      <c r="I275" s="112">
        <f t="shared" si="57"/>
        <v>0</v>
      </c>
      <c r="J275" s="112">
        <f t="shared" si="57"/>
        <v>0</v>
      </c>
      <c r="K275" s="112">
        <f t="shared" si="57"/>
        <v>0</v>
      </c>
      <c r="L275" s="113">
        <f t="shared" si="57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58">SUM(C277,C279,C281)-SUM(C278,C280,C282)</f>
        <v>0</v>
      </c>
      <c r="D276" s="213">
        <f t="shared" si="58"/>
        <v>0</v>
      </c>
      <c r="E276" s="213">
        <f t="shared" si="58"/>
        <v>0</v>
      </c>
      <c r="F276" s="213">
        <f t="shared" si="58"/>
        <v>0</v>
      </c>
      <c r="G276" s="216">
        <f t="shared" si="58"/>
        <v>0</v>
      </c>
      <c r="H276" s="215">
        <f t="shared" si="58"/>
        <v>0</v>
      </c>
      <c r="I276" s="213">
        <f t="shared" si="58"/>
        <v>0</v>
      </c>
      <c r="J276" s="213">
        <f t="shared" si="58"/>
        <v>0</v>
      </c>
      <c r="K276" s="213">
        <f t="shared" si="58"/>
        <v>0</v>
      </c>
      <c r="L276" s="216">
        <f t="shared" si="58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59">SUM(D277:G277)</f>
        <v>0</v>
      </c>
      <c r="D277" s="72"/>
      <c r="E277" s="72"/>
      <c r="F277" s="72"/>
      <c r="G277" s="194"/>
      <c r="H277" s="70">
        <f t="shared" ref="H277:H282" si="60">SUM(I277:L277)</f>
        <v>0</v>
      </c>
      <c r="I277" s="72"/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59"/>
        <v>0</v>
      </c>
      <c r="D278" s="66"/>
      <c r="E278" s="66"/>
      <c r="F278" s="66"/>
      <c r="G278" s="134"/>
      <c r="H278" s="64">
        <f t="shared" si="60"/>
        <v>0</v>
      </c>
      <c r="I278" s="66"/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59"/>
        <v>0</v>
      </c>
      <c r="D279" s="66"/>
      <c r="E279" s="66"/>
      <c r="F279" s="66"/>
      <c r="G279" s="134"/>
      <c r="H279" s="64">
        <f t="shared" si="60"/>
        <v>0</v>
      </c>
      <c r="I279" s="66"/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59"/>
        <v>0</v>
      </c>
      <c r="D280" s="66"/>
      <c r="E280" s="66"/>
      <c r="F280" s="66"/>
      <c r="G280" s="134"/>
      <c r="H280" s="64">
        <f t="shared" si="60"/>
        <v>0</v>
      </c>
      <c r="I280" s="66"/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59"/>
        <v>0</v>
      </c>
      <c r="D281" s="66"/>
      <c r="E281" s="66"/>
      <c r="F281" s="66"/>
      <c r="G281" s="134"/>
      <c r="H281" s="64">
        <f t="shared" si="60"/>
        <v>0</v>
      </c>
      <c r="I281" s="66"/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59"/>
        <v>0</v>
      </c>
      <c r="D282" s="160"/>
      <c r="E282" s="160"/>
      <c r="F282" s="160"/>
      <c r="G282" s="162"/>
      <c r="H282" s="156">
        <f t="shared" si="60"/>
        <v>0</v>
      </c>
      <c r="I282" s="160"/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/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/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</sheetData>
  <sheetProtection algorithmName="SHA-512" hashValue="mjFdfth0d+hQ/OeCzJro7y5FUK7t9phK7u3+Qe1gn/hXu1SYvBwdOLqawx0xdUYHVik6vlgYKMBgzIcvXc/v9w==" saltValue="Xai7sgF3mYxKfJEcq8rCTQ==" spinCount="100000" sheet="1" objects="1" scenarios="1"/>
  <autoFilter ref="A18:L284">
    <filterColumn colId="7">
      <filters>
        <filter val="13 877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74:B274"/>
    <mergeCell ref="H16:H17"/>
    <mergeCell ref="I16:I17"/>
    <mergeCell ref="J16:J17"/>
    <mergeCell ref="K16:K17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02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30" customWidth="1"/>
    <col min="2" max="2" width="28" style="230" customWidth="1"/>
    <col min="3" max="3" width="9.7109375" style="230" hidden="1" customWidth="1"/>
    <col min="4" max="4" width="9.5703125" style="230" hidden="1" customWidth="1"/>
    <col min="5" max="6" width="8.7109375" style="230" hidden="1" customWidth="1"/>
    <col min="7" max="7" width="8.28515625" style="230" hidden="1" customWidth="1"/>
    <col min="8" max="11" width="8.7109375" style="230" customWidth="1"/>
    <col min="12" max="12" width="7.5703125" style="230" customWidth="1"/>
    <col min="13" max="13" width="0" style="1" hidden="1" customWidth="1"/>
    <col min="14" max="16384" width="9.140625" style="1"/>
  </cols>
  <sheetData>
    <row r="1" spans="1:12" x14ac:dyDescent="0.25">
      <c r="A1" s="326" t="s">
        <v>604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</row>
    <row r="2" spans="1:12" ht="35.25" customHeight="1" x14ac:dyDescent="0.25">
      <c r="A2" s="327" t="s">
        <v>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9"/>
    </row>
    <row r="3" spans="1:12" ht="12.75" customHeight="1" x14ac:dyDescent="0.25">
      <c r="A3" s="2" t="s">
        <v>2</v>
      </c>
      <c r="B3" s="3"/>
      <c r="C3" s="330" t="s">
        <v>407</v>
      </c>
      <c r="D3" s="330"/>
      <c r="E3" s="330"/>
      <c r="F3" s="330"/>
      <c r="G3" s="330"/>
      <c r="H3" s="330"/>
      <c r="I3" s="330"/>
      <c r="J3" s="330"/>
      <c r="K3" s="330"/>
      <c r="L3" s="331"/>
    </row>
    <row r="4" spans="1:12" ht="12.75" customHeight="1" x14ac:dyDescent="0.25">
      <c r="A4" s="2" t="s">
        <v>4</v>
      </c>
      <c r="B4" s="3"/>
      <c r="C4" s="330" t="s">
        <v>408</v>
      </c>
      <c r="D4" s="330"/>
      <c r="E4" s="330"/>
      <c r="F4" s="330"/>
      <c r="G4" s="330"/>
      <c r="H4" s="330"/>
      <c r="I4" s="330"/>
      <c r="J4" s="330"/>
      <c r="K4" s="330"/>
      <c r="L4" s="331"/>
    </row>
    <row r="5" spans="1:12" ht="12.75" customHeight="1" x14ac:dyDescent="0.25">
      <c r="A5" s="4" t="s">
        <v>6</v>
      </c>
      <c r="B5" s="5"/>
      <c r="C5" s="315" t="s">
        <v>429</v>
      </c>
      <c r="D5" s="315"/>
      <c r="E5" s="315"/>
      <c r="F5" s="315"/>
      <c r="G5" s="315"/>
      <c r="H5" s="315"/>
      <c r="I5" s="315"/>
      <c r="J5" s="315"/>
      <c r="K5" s="315"/>
      <c r="L5" s="316"/>
    </row>
    <row r="6" spans="1:12" ht="12.75" customHeight="1" x14ac:dyDescent="0.25">
      <c r="A6" s="4" t="s">
        <v>8</v>
      </c>
      <c r="B6" s="5"/>
      <c r="C6" s="315" t="s">
        <v>9</v>
      </c>
      <c r="D6" s="315"/>
      <c r="E6" s="315"/>
      <c r="F6" s="315"/>
      <c r="G6" s="315"/>
      <c r="H6" s="315"/>
      <c r="I6" s="315"/>
      <c r="J6" s="315"/>
      <c r="K6" s="315"/>
      <c r="L6" s="316"/>
    </row>
    <row r="7" spans="1:12" ht="25.5" customHeight="1" x14ac:dyDescent="0.25">
      <c r="A7" s="4" t="s">
        <v>10</v>
      </c>
      <c r="B7" s="5"/>
      <c r="C7" s="330" t="s">
        <v>605</v>
      </c>
      <c r="D7" s="330"/>
      <c r="E7" s="330"/>
      <c r="F7" s="330"/>
      <c r="G7" s="330"/>
      <c r="H7" s="330"/>
      <c r="I7" s="330"/>
      <c r="J7" s="330"/>
      <c r="K7" s="330"/>
      <c r="L7" s="331"/>
    </row>
    <row r="8" spans="1:12" ht="12.75" customHeight="1" x14ac:dyDescent="0.25">
      <c r="A8" s="6" t="s">
        <v>12</v>
      </c>
      <c r="B8" s="5"/>
      <c r="C8" s="332"/>
      <c r="D8" s="332"/>
      <c r="E8" s="332"/>
      <c r="F8" s="332"/>
      <c r="G8" s="332"/>
      <c r="H8" s="332"/>
      <c r="I8" s="332"/>
      <c r="J8" s="332"/>
      <c r="K8" s="332"/>
      <c r="L8" s="333"/>
    </row>
    <row r="9" spans="1:12" ht="12.75" customHeight="1" x14ac:dyDescent="0.25">
      <c r="A9" s="4"/>
      <c r="B9" s="5" t="s">
        <v>13</v>
      </c>
      <c r="C9" s="315" t="s">
        <v>591</v>
      </c>
      <c r="D9" s="315"/>
      <c r="E9" s="315"/>
      <c r="F9" s="315"/>
      <c r="G9" s="315"/>
      <c r="H9" s="315"/>
      <c r="I9" s="315"/>
      <c r="J9" s="315"/>
      <c r="K9" s="315"/>
      <c r="L9" s="316"/>
    </row>
    <row r="10" spans="1:12" ht="12.75" customHeight="1" x14ac:dyDescent="0.25">
      <c r="A10" s="4"/>
      <c r="B10" s="5" t="s">
        <v>15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6"/>
    </row>
    <row r="11" spans="1:12" ht="12.75" customHeight="1" x14ac:dyDescent="0.25">
      <c r="A11" s="4"/>
      <c r="B11" s="5" t="s">
        <v>17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333"/>
    </row>
    <row r="12" spans="1:12" ht="12.75" customHeight="1" x14ac:dyDescent="0.25">
      <c r="A12" s="4"/>
      <c r="B12" s="5" t="s">
        <v>18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6"/>
    </row>
    <row r="13" spans="1:12" ht="12.75" customHeight="1" x14ac:dyDescent="0.25">
      <c r="A13" s="4"/>
      <c r="B13" s="5" t="s">
        <v>20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6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317" t="s">
        <v>21</v>
      </c>
      <c r="B15" s="320" t="s">
        <v>22</v>
      </c>
      <c r="C15" s="322" t="s">
        <v>23</v>
      </c>
      <c r="D15" s="323"/>
      <c r="E15" s="323"/>
      <c r="F15" s="323"/>
      <c r="G15" s="324"/>
      <c r="H15" s="322" t="s">
        <v>24</v>
      </c>
      <c r="I15" s="323"/>
      <c r="J15" s="323"/>
      <c r="K15" s="323"/>
      <c r="L15" s="324"/>
    </row>
    <row r="16" spans="1:12" s="11" customFormat="1" ht="12.75" customHeight="1" x14ac:dyDescent="0.25">
      <c r="A16" s="318"/>
      <c r="B16" s="321"/>
      <c r="C16" s="303" t="s">
        <v>25</v>
      </c>
      <c r="D16" s="305" t="s">
        <v>26</v>
      </c>
      <c r="E16" s="307" t="s">
        <v>27</v>
      </c>
      <c r="F16" s="309" t="s">
        <v>28</v>
      </c>
      <c r="G16" s="311" t="s">
        <v>29</v>
      </c>
      <c r="H16" s="303" t="s">
        <v>25</v>
      </c>
      <c r="I16" s="305" t="s">
        <v>26</v>
      </c>
      <c r="J16" s="307" t="s">
        <v>27</v>
      </c>
      <c r="K16" s="309" t="s">
        <v>28</v>
      </c>
      <c r="L16" s="311" t="s">
        <v>29</v>
      </c>
    </row>
    <row r="17" spans="1:12" s="12" customFormat="1" ht="61.5" customHeight="1" thickBot="1" x14ac:dyDescent="0.3">
      <c r="A17" s="319"/>
      <c r="B17" s="321"/>
      <c r="C17" s="303"/>
      <c r="D17" s="325"/>
      <c r="E17" s="308"/>
      <c r="F17" s="310"/>
      <c r="G17" s="311"/>
      <c r="H17" s="304"/>
      <c r="I17" s="306"/>
      <c r="J17" s="308"/>
      <c r="K17" s="310"/>
      <c r="L17" s="312"/>
    </row>
    <row r="18" spans="1:12" s="12" customFormat="1" ht="9.75" customHeight="1" thickTop="1" x14ac:dyDescent="0.25">
      <c r="A18" s="13" t="s">
        <v>30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6">
        <v>12</v>
      </c>
    </row>
    <row r="19" spans="1:12" s="22" customFormat="1" hidden="1" x14ac:dyDescent="0.25">
      <c r="A19" s="17"/>
      <c r="B19" s="18" t="s">
        <v>31</v>
      </c>
      <c r="C19" s="19"/>
      <c r="D19" s="20"/>
      <c r="E19" s="20"/>
      <c r="F19" s="20"/>
      <c r="G19" s="21"/>
      <c r="H19" s="19"/>
      <c r="I19" s="20"/>
      <c r="J19" s="20"/>
      <c r="K19" s="20"/>
      <c r="L19" s="21"/>
    </row>
    <row r="20" spans="1:12" s="22" customFormat="1" ht="12.75" thickBot="1" x14ac:dyDescent="0.3">
      <c r="A20" s="23"/>
      <c r="B20" s="24" t="s">
        <v>32</v>
      </c>
      <c r="C20" s="25">
        <f t="shared" ref="C20:C47" si="0">SUM(D20:G20)</f>
        <v>5214853</v>
      </c>
      <c r="D20" s="26">
        <f>SUM(D21,D24,D25,D41,D43)</f>
        <v>5214853</v>
      </c>
      <c r="E20" s="26">
        <f>SUM(E21,E24,E43)</f>
        <v>0</v>
      </c>
      <c r="F20" s="26">
        <f>SUM(F21,F26,F43)</f>
        <v>0</v>
      </c>
      <c r="G20" s="27">
        <f>SUM(G21,G45)</f>
        <v>0</v>
      </c>
      <c r="H20" s="25">
        <f>SUM(I20:L20)</f>
        <v>5091683</v>
      </c>
      <c r="I20" s="26">
        <f>SUM(I21,I24,I25,I41,I43)</f>
        <v>5091683</v>
      </c>
      <c r="J20" s="26">
        <f>SUM(J21,J24,J43)</f>
        <v>0</v>
      </c>
      <c r="K20" s="26">
        <f>SUM(K21,K26,K43)</f>
        <v>0</v>
      </c>
      <c r="L20" s="27">
        <f>SUM(L21,L45)</f>
        <v>0</v>
      </c>
    </row>
    <row r="21" spans="1:12" ht="12.75" hidden="1" thickTop="1" x14ac:dyDescent="0.25">
      <c r="A21" s="28"/>
      <c r="B21" s="29" t="s">
        <v>33</v>
      </c>
      <c r="C21" s="30">
        <f t="shared" si="0"/>
        <v>0</v>
      </c>
      <c r="D21" s="31">
        <f>SUM(D22:D23)</f>
        <v>0</v>
      </c>
      <c r="E21" s="31">
        <f>SUM(E22:E23)</f>
        <v>0</v>
      </c>
      <c r="F21" s="31">
        <f>SUM(F22:F23)</f>
        <v>0</v>
      </c>
      <c r="G21" s="32">
        <f>SUM(G22:G23)</f>
        <v>0</v>
      </c>
      <c r="H21" s="30">
        <f t="shared" ref="H21:H47" si="1">SUM(I21:L21)</f>
        <v>0</v>
      </c>
      <c r="I21" s="31">
        <f>SUM(I22:I23)</f>
        <v>0</v>
      </c>
      <c r="J21" s="31">
        <f>SUM(J22:J23)</f>
        <v>0</v>
      </c>
      <c r="K21" s="31">
        <f>SUM(K22:K23)</f>
        <v>0</v>
      </c>
      <c r="L21" s="32">
        <f>SUM(L22:L23)</f>
        <v>0</v>
      </c>
    </row>
    <row r="22" spans="1:12" ht="12.75" hidden="1" thickTop="1" x14ac:dyDescent="0.25">
      <c r="A22" s="33"/>
      <c r="B22" s="34" t="s">
        <v>34</v>
      </c>
      <c r="C22" s="35">
        <f t="shared" si="0"/>
        <v>0</v>
      </c>
      <c r="D22" s="36"/>
      <c r="E22" s="36"/>
      <c r="F22" s="36"/>
      <c r="G22" s="37"/>
      <c r="H22" s="35">
        <f t="shared" si="1"/>
        <v>0</v>
      </c>
      <c r="I22" s="36"/>
      <c r="J22" s="36"/>
      <c r="K22" s="36"/>
      <c r="L22" s="37"/>
    </row>
    <row r="23" spans="1:12" ht="12.75" hidden="1" thickTop="1" x14ac:dyDescent="0.25">
      <c r="A23" s="38"/>
      <c r="B23" s="39" t="s">
        <v>35</v>
      </c>
      <c r="C23" s="40">
        <f t="shared" si="0"/>
        <v>0</v>
      </c>
      <c r="D23" s="41"/>
      <c r="E23" s="41"/>
      <c r="F23" s="41"/>
      <c r="G23" s="42"/>
      <c r="H23" s="40">
        <f t="shared" si="1"/>
        <v>0</v>
      </c>
      <c r="I23" s="41"/>
      <c r="J23" s="41"/>
      <c r="K23" s="41"/>
      <c r="L23" s="43"/>
    </row>
    <row r="24" spans="1:12" s="22" customFormat="1" ht="25.5" thickTop="1" thickBot="1" x14ac:dyDescent="0.3">
      <c r="A24" s="44">
        <v>19300</v>
      </c>
      <c r="B24" s="44" t="s">
        <v>36</v>
      </c>
      <c r="C24" s="45">
        <f t="shared" si="0"/>
        <v>5214853</v>
      </c>
      <c r="D24" s="46">
        <f>4312333+902520</f>
        <v>5214853</v>
      </c>
      <c r="E24" s="46"/>
      <c r="F24" s="47" t="s">
        <v>37</v>
      </c>
      <c r="G24" s="48" t="s">
        <v>37</v>
      </c>
      <c r="H24" s="45">
        <f t="shared" si="1"/>
        <v>5091683</v>
      </c>
      <c r="I24" s="46">
        <f>I51</f>
        <v>5091683</v>
      </c>
      <c r="J24" s="46"/>
      <c r="K24" s="47" t="s">
        <v>37</v>
      </c>
      <c r="L24" s="48" t="s">
        <v>37</v>
      </c>
    </row>
    <row r="25" spans="1:12" s="22" customFormat="1" ht="24.75" hidden="1" thickTop="1" x14ac:dyDescent="0.25">
      <c r="A25" s="49"/>
      <c r="B25" s="50" t="s">
        <v>38</v>
      </c>
      <c r="C25" s="51">
        <f>SUM(D25:G25)</f>
        <v>0</v>
      </c>
      <c r="D25" s="52"/>
      <c r="E25" s="53" t="s">
        <v>37</v>
      </c>
      <c r="F25" s="53" t="s">
        <v>37</v>
      </c>
      <c r="G25" s="54" t="s">
        <v>37</v>
      </c>
      <c r="H25" s="51">
        <f>SUM(I25:L25)</f>
        <v>0</v>
      </c>
      <c r="I25" s="55"/>
      <c r="J25" s="53" t="s">
        <v>37</v>
      </c>
      <c r="K25" s="53" t="s">
        <v>37</v>
      </c>
      <c r="L25" s="54" t="s">
        <v>37</v>
      </c>
    </row>
    <row r="26" spans="1:12" s="22" customFormat="1" ht="36.75" hidden="1" thickTop="1" x14ac:dyDescent="0.25">
      <c r="A26" s="50">
        <v>21300</v>
      </c>
      <c r="B26" s="50" t="s">
        <v>39</v>
      </c>
      <c r="C26" s="51">
        <f>SUM(D26:G26)</f>
        <v>0</v>
      </c>
      <c r="D26" s="53" t="s">
        <v>37</v>
      </c>
      <c r="E26" s="53" t="s">
        <v>37</v>
      </c>
      <c r="F26" s="56">
        <f>SUM(F27,F31,F33,F36)</f>
        <v>0</v>
      </c>
      <c r="G26" s="54" t="s">
        <v>37</v>
      </c>
      <c r="H26" s="51">
        <f>SUM(I26:L26)</f>
        <v>0</v>
      </c>
      <c r="I26" s="53" t="s">
        <v>37</v>
      </c>
      <c r="J26" s="53" t="s">
        <v>37</v>
      </c>
      <c r="K26" s="56">
        <f>SUM(K27,K31,K33,K36)</f>
        <v>0</v>
      </c>
      <c r="L26" s="54" t="s">
        <v>37</v>
      </c>
    </row>
    <row r="27" spans="1:12" s="22" customFormat="1" ht="24.75" hidden="1" thickTop="1" x14ac:dyDescent="0.25">
      <c r="A27" s="57">
        <v>21350</v>
      </c>
      <c r="B27" s="50" t="s">
        <v>40</v>
      </c>
      <c r="C27" s="51">
        <f>SUM(D27:G27)</f>
        <v>0</v>
      </c>
      <c r="D27" s="53" t="s">
        <v>37</v>
      </c>
      <c r="E27" s="53" t="s">
        <v>37</v>
      </c>
      <c r="F27" s="56">
        <f>SUM(F28:F30)</f>
        <v>0</v>
      </c>
      <c r="G27" s="54" t="s">
        <v>37</v>
      </c>
      <c r="H27" s="51">
        <f>SUM(I27:L27)</f>
        <v>0</v>
      </c>
      <c r="I27" s="53" t="s">
        <v>37</v>
      </c>
      <c r="J27" s="53" t="s">
        <v>37</v>
      </c>
      <c r="K27" s="56">
        <f>SUM(K28:K30)</f>
        <v>0</v>
      </c>
      <c r="L27" s="54" t="s">
        <v>37</v>
      </c>
    </row>
    <row r="28" spans="1:12" ht="12.75" hidden="1" thickTop="1" x14ac:dyDescent="0.25">
      <c r="A28" s="33">
        <v>21351</v>
      </c>
      <c r="B28" s="58" t="s">
        <v>41</v>
      </c>
      <c r="C28" s="59">
        <f t="shared" si="0"/>
        <v>0</v>
      </c>
      <c r="D28" s="60" t="s">
        <v>37</v>
      </c>
      <c r="E28" s="60" t="s">
        <v>37</v>
      </c>
      <c r="F28" s="61"/>
      <c r="G28" s="62" t="s">
        <v>37</v>
      </c>
      <c r="H28" s="59">
        <f t="shared" si="1"/>
        <v>0</v>
      </c>
      <c r="I28" s="60" t="s">
        <v>37</v>
      </c>
      <c r="J28" s="60" t="s">
        <v>37</v>
      </c>
      <c r="K28" s="61"/>
      <c r="L28" s="62" t="s">
        <v>37</v>
      </c>
    </row>
    <row r="29" spans="1:12" ht="12.75" hidden="1" thickTop="1" x14ac:dyDescent="0.25">
      <c r="A29" s="38">
        <v>21352</v>
      </c>
      <c r="B29" s="63" t="s">
        <v>42</v>
      </c>
      <c r="C29" s="64">
        <f t="shared" si="0"/>
        <v>0</v>
      </c>
      <c r="D29" s="65" t="s">
        <v>37</v>
      </c>
      <c r="E29" s="65" t="s">
        <v>37</v>
      </c>
      <c r="F29" s="66"/>
      <c r="G29" s="67" t="s">
        <v>37</v>
      </c>
      <c r="H29" s="64">
        <f t="shared" si="1"/>
        <v>0</v>
      </c>
      <c r="I29" s="65" t="s">
        <v>37</v>
      </c>
      <c r="J29" s="65" t="s">
        <v>37</v>
      </c>
      <c r="K29" s="66"/>
      <c r="L29" s="67" t="s">
        <v>37</v>
      </c>
    </row>
    <row r="30" spans="1:12" ht="24.75" hidden="1" thickTop="1" x14ac:dyDescent="0.25">
      <c r="A30" s="38">
        <v>21359</v>
      </c>
      <c r="B30" s="63" t="s">
        <v>43</v>
      </c>
      <c r="C30" s="64">
        <f t="shared" si="0"/>
        <v>0</v>
      </c>
      <c r="D30" s="65" t="s">
        <v>37</v>
      </c>
      <c r="E30" s="65" t="s">
        <v>37</v>
      </c>
      <c r="F30" s="66"/>
      <c r="G30" s="67" t="s">
        <v>37</v>
      </c>
      <c r="H30" s="64">
        <f t="shared" si="1"/>
        <v>0</v>
      </c>
      <c r="I30" s="65" t="s">
        <v>37</v>
      </c>
      <c r="J30" s="65" t="s">
        <v>37</v>
      </c>
      <c r="K30" s="66"/>
      <c r="L30" s="67" t="s">
        <v>37</v>
      </c>
    </row>
    <row r="31" spans="1:12" s="22" customFormat="1" ht="36.75" hidden="1" thickTop="1" x14ac:dyDescent="0.25">
      <c r="A31" s="57">
        <v>21370</v>
      </c>
      <c r="B31" s="50" t="s">
        <v>44</v>
      </c>
      <c r="C31" s="51">
        <f t="shared" si="0"/>
        <v>0</v>
      </c>
      <c r="D31" s="53" t="s">
        <v>37</v>
      </c>
      <c r="E31" s="53" t="s">
        <v>37</v>
      </c>
      <c r="F31" s="56">
        <f>SUM(F32)</f>
        <v>0</v>
      </c>
      <c r="G31" s="54" t="s">
        <v>37</v>
      </c>
      <c r="H31" s="51">
        <f t="shared" si="1"/>
        <v>0</v>
      </c>
      <c r="I31" s="53" t="s">
        <v>37</v>
      </c>
      <c r="J31" s="53" t="s">
        <v>37</v>
      </c>
      <c r="K31" s="56">
        <f>SUM(K32)</f>
        <v>0</v>
      </c>
      <c r="L31" s="54" t="s">
        <v>37</v>
      </c>
    </row>
    <row r="32" spans="1:12" ht="36.75" hidden="1" thickTop="1" x14ac:dyDescent="0.25">
      <c r="A32" s="68">
        <v>21379</v>
      </c>
      <c r="B32" s="69" t="s">
        <v>45</v>
      </c>
      <c r="C32" s="70">
        <f t="shared" si="0"/>
        <v>0</v>
      </c>
      <c r="D32" s="71" t="s">
        <v>37</v>
      </c>
      <c r="E32" s="71" t="s">
        <v>37</v>
      </c>
      <c r="F32" s="72"/>
      <c r="G32" s="73" t="s">
        <v>37</v>
      </c>
      <c r="H32" s="70">
        <f t="shared" si="1"/>
        <v>0</v>
      </c>
      <c r="I32" s="71" t="s">
        <v>37</v>
      </c>
      <c r="J32" s="71" t="s">
        <v>37</v>
      </c>
      <c r="K32" s="72"/>
      <c r="L32" s="73" t="s">
        <v>37</v>
      </c>
    </row>
    <row r="33" spans="1:12" s="22" customFormat="1" ht="12.75" hidden="1" thickTop="1" x14ac:dyDescent="0.25">
      <c r="A33" s="57">
        <v>21380</v>
      </c>
      <c r="B33" s="50" t="s">
        <v>46</v>
      </c>
      <c r="C33" s="51">
        <f t="shared" si="0"/>
        <v>0</v>
      </c>
      <c r="D33" s="53" t="s">
        <v>37</v>
      </c>
      <c r="E33" s="53" t="s">
        <v>37</v>
      </c>
      <c r="F33" s="56">
        <f>SUM(F34:F35)</f>
        <v>0</v>
      </c>
      <c r="G33" s="54" t="s">
        <v>37</v>
      </c>
      <c r="H33" s="51">
        <f t="shared" si="1"/>
        <v>0</v>
      </c>
      <c r="I33" s="53" t="s">
        <v>37</v>
      </c>
      <c r="J33" s="53" t="s">
        <v>37</v>
      </c>
      <c r="K33" s="56">
        <f>SUM(K34:K35)</f>
        <v>0</v>
      </c>
      <c r="L33" s="54" t="s">
        <v>37</v>
      </c>
    </row>
    <row r="34" spans="1:12" ht="12.75" hidden="1" thickTop="1" x14ac:dyDescent="0.25">
      <c r="A34" s="34">
        <v>21381</v>
      </c>
      <c r="B34" s="58" t="s">
        <v>47</v>
      </c>
      <c r="C34" s="59">
        <f t="shared" si="0"/>
        <v>0</v>
      </c>
      <c r="D34" s="60" t="s">
        <v>37</v>
      </c>
      <c r="E34" s="60" t="s">
        <v>37</v>
      </c>
      <c r="F34" s="61"/>
      <c r="G34" s="62" t="s">
        <v>37</v>
      </c>
      <c r="H34" s="59">
        <f t="shared" si="1"/>
        <v>0</v>
      </c>
      <c r="I34" s="60" t="s">
        <v>37</v>
      </c>
      <c r="J34" s="60" t="s">
        <v>37</v>
      </c>
      <c r="K34" s="61"/>
      <c r="L34" s="62" t="s">
        <v>37</v>
      </c>
    </row>
    <row r="35" spans="1:12" ht="24.75" hidden="1" thickTop="1" x14ac:dyDescent="0.25">
      <c r="A35" s="39">
        <v>21383</v>
      </c>
      <c r="B35" s="63" t="s">
        <v>48</v>
      </c>
      <c r="C35" s="64">
        <f>SUM(D35:G35)</f>
        <v>0</v>
      </c>
      <c r="D35" s="65" t="s">
        <v>37</v>
      </c>
      <c r="E35" s="65" t="s">
        <v>37</v>
      </c>
      <c r="F35" s="66"/>
      <c r="G35" s="67" t="s">
        <v>37</v>
      </c>
      <c r="H35" s="64">
        <f t="shared" si="1"/>
        <v>0</v>
      </c>
      <c r="I35" s="65" t="s">
        <v>37</v>
      </c>
      <c r="J35" s="65" t="s">
        <v>37</v>
      </c>
      <c r="K35" s="66"/>
      <c r="L35" s="67" t="s">
        <v>37</v>
      </c>
    </row>
    <row r="36" spans="1:12" s="22" customFormat="1" ht="25.5" hidden="1" customHeight="1" x14ac:dyDescent="0.25">
      <c r="A36" s="57">
        <v>21390</v>
      </c>
      <c r="B36" s="50" t="s">
        <v>49</v>
      </c>
      <c r="C36" s="51">
        <f t="shared" si="0"/>
        <v>0</v>
      </c>
      <c r="D36" s="53" t="s">
        <v>37</v>
      </c>
      <c r="E36" s="53" t="s">
        <v>37</v>
      </c>
      <c r="F36" s="56">
        <f>SUM(F37:F40)</f>
        <v>0</v>
      </c>
      <c r="G36" s="54" t="s">
        <v>37</v>
      </c>
      <c r="H36" s="51">
        <f t="shared" si="1"/>
        <v>0</v>
      </c>
      <c r="I36" s="53" t="s">
        <v>37</v>
      </c>
      <c r="J36" s="53" t="s">
        <v>37</v>
      </c>
      <c r="K36" s="56">
        <f>SUM(K37:K40)</f>
        <v>0</v>
      </c>
      <c r="L36" s="54" t="s">
        <v>37</v>
      </c>
    </row>
    <row r="37" spans="1:12" ht="24.75" hidden="1" thickTop="1" x14ac:dyDescent="0.25">
      <c r="A37" s="34">
        <v>21391</v>
      </c>
      <c r="B37" s="58" t="s">
        <v>50</v>
      </c>
      <c r="C37" s="59">
        <f t="shared" si="0"/>
        <v>0</v>
      </c>
      <c r="D37" s="60" t="s">
        <v>37</v>
      </c>
      <c r="E37" s="60" t="s">
        <v>37</v>
      </c>
      <c r="F37" s="61"/>
      <c r="G37" s="62" t="s">
        <v>37</v>
      </c>
      <c r="H37" s="59">
        <f t="shared" si="1"/>
        <v>0</v>
      </c>
      <c r="I37" s="60" t="s">
        <v>37</v>
      </c>
      <c r="J37" s="60" t="s">
        <v>37</v>
      </c>
      <c r="K37" s="61"/>
      <c r="L37" s="62" t="s">
        <v>37</v>
      </c>
    </row>
    <row r="38" spans="1:12" ht="12.75" hidden="1" thickTop="1" x14ac:dyDescent="0.25">
      <c r="A38" s="39">
        <v>21393</v>
      </c>
      <c r="B38" s="63" t="s">
        <v>51</v>
      </c>
      <c r="C38" s="64">
        <f t="shared" si="0"/>
        <v>0</v>
      </c>
      <c r="D38" s="65" t="s">
        <v>37</v>
      </c>
      <c r="E38" s="65" t="s">
        <v>37</v>
      </c>
      <c r="F38" s="66"/>
      <c r="G38" s="67" t="s">
        <v>37</v>
      </c>
      <c r="H38" s="64">
        <f t="shared" si="1"/>
        <v>0</v>
      </c>
      <c r="I38" s="65" t="s">
        <v>37</v>
      </c>
      <c r="J38" s="65" t="s">
        <v>37</v>
      </c>
      <c r="K38" s="66"/>
      <c r="L38" s="67" t="s">
        <v>37</v>
      </c>
    </row>
    <row r="39" spans="1:12" ht="12.75" hidden="1" thickTop="1" x14ac:dyDescent="0.25">
      <c r="A39" s="39">
        <v>21395</v>
      </c>
      <c r="B39" s="63" t="s">
        <v>52</v>
      </c>
      <c r="C39" s="64">
        <f t="shared" si="0"/>
        <v>0</v>
      </c>
      <c r="D39" s="65" t="s">
        <v>37</v>
      </c>
      <c r="E39" s="65" t="s">
        <v>37</v>
      </c>
      <c r="F39" s="66"/>
      <c r="G39" s="67" t="s">
        <v>37</v>
      </c>
      <c r="H39" s="64">
        <f t="shared" si="1"/>
        <v>0</v>
      </c>
      <c r="I39" s="65" t="s">
        <v>37</v>
      </c>
      <c r="J39" s="65" t="s">
        <v>37</v>
      </c>
      <c r="K39" s="66"/>
      <c r="L39" s="67" t="s">
        <v>37</v>
      </c>
    </row>
    <row r="40" spans="1:12" ht="24.75" hidden="1" thickTop="1" x14ac:dyDescent="0.25">
      <c r="A40" s="74">
        <v>21399</v>
      </c>
      <c r="B40" s="75" t="s">
        <v>53</v>
      </c>
      <c r="C40" s="76">
        <f t="shared" si="0"/>
        <v>0</v>
      </c>
      <c r="D40" s="77" t="s">
        <v>37</v>
      </c>
      <c r="E40" s="77" t="s">
        <v>37</v>
      </c>
      <c r="F40" s="78"/>
      <c r="G40" s="79" t="s">
        <v>37</v>
      </c>
      <c r="H40" s="76">
        <f t="shared" si="1"/>
        <v>0</v>
      </c>
      <c r="I40" s="77" t="s">
        <v>37</v>
      </c>
      <c r="J40" s="77" t="s">
        <v>37</v>
      </c>
      <c r="K40" s="78"/>
      <c r="L40" s="79" t="s">
        <v>37</v>
      </c>
    </row>
    <row r="41" spans="1:12" s="22" customFormat="1" ht="26.25" hidden="1" customHeight="1" x14ac:dyDescent="0.25">
      <c r="A41" s="80">
        <v>21420</v>
      </c>
      <c r="B41" s="81" t="s">
        <v>54</v>
      </c>
      <c r="C41" s="82">
        <f>SUM(D41:G41)</f>
        <v>0</v>
      </c>
      <c r="D41" s="83">
        <f>SUM(D42)</f>
        <v>0</v>
      </c>
      <c r="E41" s="84" t="s">
        <v>37</v>
      </c>
      <c r="F41" s="84" t="s">
        <v>37</v>
      </c>
      <c r="G41" s="85" t="s">
        <v>37</v>
      </c>
      <c r="H41" s="82">
        <f>SUM(I41:L41)</f>
        <v>0</v>
      </c>
      <c r="I41" s="83">
        <f>SUM(I42)</f>
        <v>0</v>
      </c>
      <c r="J41" s="84" t="s">
        <v>37</v>
      </c>
      <c r="K41" s="84" t="s">
        <v>37</v>
      </c>
      <c r="L41" s="85" t="s">
        <v>37</v>
      </c>
    </row>
    <row r="42" spans="1:12" s="22" customFormat="1" ht="26.25" hidden="1" customHeight="1" x14ac:dyDescent="0.25">
      <c r="A42" s="74">
        <v>21429</v>
      </c>
      <c r="B42" s="75" t="s">
        <v>55</v>
      </c>
      <c r="C42" s="76">
        <f>SUM(D42:G42)</f>
        <v>0</v>
      </c>
      <c r="D42" s="86"/>
      <c r="E42" s="77" t="s">
        <v>37</v>
      </c>
      <c r="F42" s="77" t="s">
        <v>37</v>
      </c>
      <c r="G42" s="79" t="s">
        <v>37</v>
      </c>
      <c r="H42" s="76">
        <f t="shared" ref="H42:H44" si="2">SUM(I42:L42)</f>
        <v>0</v>
      </c>
      <c r="I42" s="86"/>
      <c r="J42" s="77" t="s">
        <v>37</v>
      </c>
      <c r="K42" s="77" t="s">
        <v>37</v>
      </c>
      <c r="L42" s="79" t="s">
        <v>37</v>
      </c>
    </row>
    <row r="43" spans="1:12" s="22" customFormat="1" ht="24.75" hidden="1" thickTop="1" x14ac:dyDescent="0.25">
      <c r="A43" s="57">
        <v>21490</v>
      </c>
      <c r="B43" s="50" t="s">
        <v>56</v>
      </c>
      <c r="C43" s="51">
        <f t="shared" si="0"/>
        <v>0</v>
      </c>
      <c r="D43" s="87">
        <f>D44</f>
        <v>0</v>
      </c>
      <c r="E43" s="87">
        <f t="shared" ref="E43:F43" si="3">E44</f>
        <v>0</v>
      </c>
      <c r="F43" s="87">
        <f t="shared" si="3"/>
        <v>0</v>
      </c>
      <c r="G43" s="54" t="s">
        <v>37</v>
      </c>
      <c r="H43" s="88">
        <f t="shared" si="2"/>
        <v>0</v>
      </c>
      <c r="I43" s="87">
        <f>I44</f>
        <v>0</v>
      </c>
      <c r="J43" s="87">
        <f t="shared" ref="J43:K43" si="4">J44</f>
        <v>0</v>
      </c>
      <c r="K43" s="87">
        <f t="shared" si="4"/>
        <v>0</v>
      </c>
      <c r="L43" s="54" t="s">
        <v>37</v>
      </c>
    </row>
    <row r="44" spans="1:12" s="22" customFormat="1" ht="24.75" hidden="1" thickTop="1" x14ac:dyDescent="0.25">
      <c r="A44" s="39">
        <v>21499</v>
      </c>
      <c r="B44" s="63" t="s">
        <v>57</v>
      </c>
      <c r="C44" s="70">
        <f>SUM(D44:G44)</f>
        <v>0</v>
      </c>
      <c r="D44" s="89"/>
      <c r="E44" s="90"/>
      <c r="F44" s="90"/>
      <c r="G44" s="91" t="s">
        <v>37</v>
      </c>
      <c r="H44" s="92">
        <f t="shared" si="2"/>
        <v>0</v>
      </c>
      <c r="I44" s="36"/>
      <c r="J44" s="93"/>
      <c r="K44" s="93"/>
      <c r="L44" s="91" t="s">
        <v>37</v>
      </c>
    </row>
    <row r="45" spans="1:12" ht="12.75" hidden="1" customHeight="1" x14ac:dyDescent="0.25">
      <c r="A45" s="94">
        <v>23000</v>
      </c>
      <c r="B45" s="95" t="s">
        <v>58</v>
      </c>
      <c r="C45" s="96">
        <f>SUM(D45:G45)</f>
        <v>0</v>
      </c>
      <c r="D45" s="53" t="s">
        <v>37</v>
      </c>
      <c r="E45" s="53" t="s">
        <v>37</v>
      </c>
      <c r="F45" s="53" t="s">
        <v>37</v>
      </c>
      <c r="G45" s="87">
        <f>SUM(G46:G47)</f>
        <v>0</v>
      </c>
      <c r="H45" s="96">
        <f t="shared" si="1"/>
        <v>0</v>
      </c>
      <c r="I45" s="77" t="s">
        <v>37</v>
      </c>
      <c r="J45" s="77" t="s">
        <v>37</v>
      </c>
      <c r="K45" s="77" t="s">
        <v>37</v>
      </c>
      <c r="L45" s="97">
        <f>SUM(L46:L47)</f>
        <v>0</v>
      </c>
    </row>
    <row r="46" spans="1:12" ht="24.75" hidden="1" thickTop="1" x14ac:dyDescent="0.25">
      <c r="A46" s="98">
        <v>23410</v>
      </c>
      <c r="B46" s="99" t="s">
        <v>59</v>
      </c>
      <c r="C46" s="100">
        <f t="shared" si="0"/>
        <v>0</v>
      </c>
      <c r="D46" s="84" t="s">
        <v>37</v>
      </c>
      <c r="E46" s="84" t="s">
        <v>37</v>
      </c>
      <c r="F46" s="84" t="s">
        <v>37</v>
      </c>
      <c r="G46" s="101"/>
      <c r="H46" s="100">
        <f t="shared" si="1"/>
        <v>0</v>
      </c>
      <c r="I46" s="84" t="s">
        <v>37</v>
      </c>
      <c r="J46" s="84" t="s">
        <v>37</v>
      </c>
      <c r="K46" s="84" t="s">
        <v>37</v>
      </c>
      <c r="L46" s="101"/>
    </row>
    <row r="47" spans="1:12" ht="24.75" hidden="1" thickTop="1" x14ac:dyDescent="0.25">
      <c r="A47" s="98">
        <v>23510</v>
      </c>
      <c r="B47" s="99" t="s">
        <v>60</v>
      </c>
      <c r="C47" s="82">
        <f t="shared" si="0"/>
        <v>0</v>
      </c>
      <c r="D47" s="84" t="s">
        <v>37</v>
      </c>
      <c r="E47" s="84" t="s">
        <v>37</v>
      </c>
      <c r="F47" s="84" t="s">
        <v>37</v>
      </c>
      <c r="G47" s="101"/>
      <c r="H47" s="82">
        <f t="shared" si="1"/>
        <v>0</v>
      </c>
      <c r="I47" s="84" t="s">
        <v>37</v>
      </c>
      <c r="J47" s="84" t="s">
        <v>37</v>
      </c>
      <c r="K47" s="84" t="s">
        <v>37</v>
      </c>
      <c r="L47" s="101"/>
    </row>
    <row r="48" spans="1:12" ht="12.75" hidden="1" thickTop="1" x14ac:dyDescent="0.25">
      <c r="A48" s="102"/>
      <c r="B48" s="99"/>
      <c r="C48" s="103"/>
      <c r="D48" s="84"/>
      <c r="E48" s="84"/>
      <c r="F48" s="83"/>
      <c r="G48" s="104"/>
      <c r="H48" s="103"/>
      <c r="I48" s="84"/>
      <c r="J48" s="84"/>
      <c r="K48" s="83"/>
      <c r="L48" s="104"/>
    </row>
    <row r="49" spans="1:12" s="22" customFormat="1" ht="12.75" hidden="1" thickTop="1" x14ac:dyDescent="0.25">
      <c r="A49" s="105"/>
      <c r="B49" s="106" t="s">
        <v>61</v>
      </c>
      <c r="C49" s="107"/>
      <c r="D49" s="108"/>
      <c r="E49" s="108"/>
      <c r="F49" s="108"/>
      <c r="G49" s="109"/>
      <c r="H49" s="107"/>
      <c r="I49" s="108"/>
      <c r="J49" s="108"/>
      <c r="K49" s="108"/>
      <c r="L49" s="109"/>
    </row>
    <row r="50" spans="1:12" s="22" customFormat="1" ht="13.5" thickTop="1" thickBot="1" x14ac:dyDescent="0.3">
      <c r="A50" s="110"/>
      <c r="B50" s="23" t="s">
        <v>62</v>
      </c>
      <c r="C50" s="111">
        <f t="shared" ref="C50:C107" si="5">SUM(D50:G50)</f>
        <v>5214853</v>
      </c>
      <c r="D50" s="112">
        <f>SUM(D51,D269)</f>
        <v>5214853</v>
      </c>
      <c r="E50" s="112">
        <f>SUM(E51,E269)</f>
        <v>0</v>
      </c>
      <c r="F50" s="112">
        <f>SUM(F51,F269)</f>
        <v>0</v>
      </c>
      <c r="G50" s="113">
        <f>SUM(G51,G269)</f>
        <v>0</v>
      </c>
      <c r="H50" s="111">
        <f t="shared" ref="H50:H107" si="6">SUM(I50:L50)</f>
        <v>5091683</v>
      </c>
      <c r="I50" s="112">
        <f>SUM(I51,I269)</f>
        <v>5091683</v>
      </c>
      <c r="J50" s="112">
        <f>SUM(J51,J269)</f>
        <v>0</v>
      </c>
      <c r="K50" s="112">
        <f>SUM(K51,K269)</f>
        <v>0</v>
      </c>
      <c r="L50" s="113">
        <f>SUM(L51,L269)</f>
        <v>0</v>
      </c>
    </row>
    <row r="51" spans="1:12" s="22" customFormat="1" ht="36.75" thickTop="1" x14ac:dyDescent="0.25">
      <c r="A51" s="114"/>
      <c r="B51" s="115" t="s">
        <v>63</v>
      </c>
      <c r="C51" s="116">
        <f>SUM(D51:G51)</f>
        <v>5214853</v>
      </c>
      <c r="D51" s="117">
        <f>SUM(D52,D181)</f>
        <v>5214853</v>
      </c>
      <c r="E51" s="117">
        <f>SUM(E52,E181)</f>
        <v>0</v>
      </c>
      <c r="F51" s="117">
        <f>SUM(F52,F181)</f>
        <v>0</v>
      </c>
      <c r="G51" s="118">
        <f>SUM(G52,G181)</f>
        <v>0</v>
      </c>
      <c r="H51" s="116">
        <f t="shared" si="6"/>
        <v>5091683</v>
      </c>
      <c r="I51" s="117">
        <f>SUM(I52,I181)</f>
        <v>5091683</v>
      </c>
      <c r="J51" s="117">
        <f>SUM(J52,J181)</f>
        <v>0</v>
      </c>
      <c r="K51" s="117">
        <f>SUM(K52,K181)</f>
        <v>0</v>
      </c>
      <c r="L51" s="118">
        <f>SUM(L52,L181)</f>
        <v>0</v>
      </c>
    </row>
    <row r="52" spans="1:12" s="22" customFormat="1" ht="24" x14ac:dyDescent="0.25">
      <c r="A52" s="119"/>
      <c r="B52" s="17" t="s">
        <v>64</v>
      </c>
      <c r="C52" s="120">
        <f t="shared" si="5"/>
        <v>81400</v>
      </c>
      <c r="D52" s="121">
        <f>SUM(D53,D75,D160,D174)</f>
        <v>81400</v>
      </c>
      <c r="E52" s="121">
        <f>SUM(E53,E75,E160,E174)</f>
        <v>0</v>
      </c>
      <c r="F52" s="121">
        <f>SUM(F53,F75,F160,F174)</f>
        <v>0</v>
      </c>
      <c r="G52" s="122">
        <f>SUM(G53,G75,G160,G174)</f>
        <v>0</v>
      </c>
      <c r="H52" s="120">
        <f t="shared" si="6"/>
        <v>473980</v>
      </c>
      <c r="I52" s="121">
        <f>SUM(I53,I75,I160,I174)</f>
        <v>473980</v>
      </c>
      <c r="J52" s="121">
        <f>SUM(J53,J75,J160,J174)</f>
        <v>0</v>
      </c>
      <c r="K52" s="121">
        <f>SUM(K53,K75,K160,K174)</f>
        <v>0</v>
      </c>
      <c r="L52" s="122">
        <f>SUM(L53,L75,L160,L174)</f>
        <v>0</v>
      </c>
    </row>
    <row r="53" spans="1:12" s="22" customFormat="1" hidden="1" x14ac:dyDescent="0.25">
      <c r="A53" s="123">
        <v>1000</v>
      </c>
      <c r="B53" s="123" t="s">
        <v>65</v>
      </c>
      <c r="C53" s="124">
        <f t="shared" si="5"/>
        <v>0</v>
      </c>
      <c r="D53" s="125">
        <f>SUM(D54,D67)</f>
        <v>0</v>
      </c>
      <c r="E53" s="125">
        <f>SUM(E54,E67)</f>
        <v>0</v>
      </c>
      <c r="F53" s="125">
        <f>SUM(F54,F67)</f>
        <v>0</v>
      </c>
      <c r="G53" s="126">
        <f>SUM(G54,G67)</f>
        <v>0</v>
      </c>
      <c r="H53" s="124">
        <f t="shared" si="6"/>
        <v>0</v>
      </c>
      <c r="I53" s="125">
        <f>SUM(I54,I67)</f>
        <v>0</v>
      </c>
      <c r="J53" s="125">
        <f>SUM(J54,J67)</f>
        <v>0</v>
      </c>
      <c r="K53" s="125">
        <f>SUM(K54,K67)</f>
        <v>0</v>
      </c>
      <c r="L53" s="126">
        <f>SUM(L54,L67)</f>
        <v>0</v>
      </c>
    </row>
    <row r="54" spans="1:12" hidden="1" x14ac:dyDescent="0.25">
      <c r="A54" s="50">
        <v>1100</v>
      </c>
      <c r="B54" s="127" t="s">
        <v>66</v>
      </c>
      <c r="C54" s="51">
        <f t="shared" si="5"/>
        <v>0</v>
      </c>
      <c r="D54" s="56">
        <f>SUM(D55,D58,D66)</f>
        <v>0</v>
      </c>
      <c r="E54" s="56">
        <f>SUM(E55,E58,E66)</f>
        <v>0</v>
      </c>
      <c r="F54" s="56">
        <f>SUM(F55,F58,F66)</f>
        <v>0</v>
      </c>
      <c r="G54" s="128">
        <f>SUM(G55,G58,G66)</f>
        <v>0</v>
      </c>
      <c r="H54" s="51">
        <f t="shared" si="6"/>
        <v>0</v>
      </c>
      <c r="I54" s="56">
        <f>SUM(I55,I58,I66)</f>
        <v>0</v>
      </c>
      <c r="J54" s="56">
        <f>SUM(J55,J58,J66)</f>
        <v>0</v>
      </c>
      <c r="K54" s="56">
        <f>SUM(K55,K58,K66)</f>
        <v>0</v>
      </c>
      <c r="L54" s="129">
        <f>SUM(L55,L58,L66)</f>
        <v>0</v>
      </c>
    </row>
    <row r="55" spans="1:12" hidden="1" x14ac:dyDescent="0.25">
      <c r="A55" s="130">
        <v>1110</v>
      </c>
      <c r="B55" s="99" t="s">
        <v>67</v>
      </c>
      <c r="C55" s="103">
        <f t="shared" si="5"/>
        <v>0</v>
      </c>
      <c r="D55" s="131">
        <f>SUM(D56:D57)</f>
        <v>0</v>
      </c>
      <c r="E55" s="131">
        <f>SUM(E56:E57)</f>
        <v>0</v>
      </c>
      <c r="F55" s="131">
        <f>SUM(F56:F57)</f>
        <v>0</v>
      </c>
      <c r="G55" s="132">
        <f>SUM(G56:G57)</f>
        <v>0</v>
      </c>
      <c r="H55" s="103">
        <f t="shared" si="6"/>
        <v>0</v>
      </c>
      <c r="I55" s="131">
        <f>SUM(I56:I57)</f>
        <v>0</v>
      </c>
      <c r="J55" s="131">
        <f>SUM(J56:J57)</f>
        <v>0</v>
      </c>
      <c r="K55" s="131">
        <f>SUM(K56:K57)</f>
        <v>0</v>
      </c>
      <c r="L55" s="132">
        <f>SUM(L56:L57)</f>
        <v>0</v>
      </c>
    </row>
    <row r="56" spans="1:12" hidden="1" x14ac:dyDescent="0.25">
      <c r="A56" s="34">
        <v>1111</v>
      </c>
      <c r="B56" s="58" t="s">
        <v>68</v>
      </c>
      <c r="C56" s="59">
        <f t="shared" si="5"/>
        <v>0</v>
      </c>
      <c r="D56" s="61"/>
      <c r="E56" s="61"/>
      <c r="F56" s="61"/>
      <c r="G56" s="133"/>
      <c r="H56" s="59">
        <f t="shared" si="6"/>
        <v>0</v>
      </c>
      <c r="I56" s="61">
        <v>0</v>
      </c>
      <c r="J56" s="61"/>
      <c r="K56" s="61"/>
      <c r="L56" s="133"/>
    </row>
    <row r="57" spans="1:12" ht="24" hidden="1" customHeight="1" x14ac:dyDescent="0.25">
      <c r="A57" s="39">
        <v>1119</v>
      </c>
      <c r="B57" s="63" t="s">
        <v>69</v>
      </c>
      <c r="C57" s="64">
        <f t="shared" si="5"/>
        <v>0</v>
      </c>
      <c r="D57" s="66"/>
      <c r="E57" s="66"/>
      <c r="F57" s="66"/>
      <c r="G57" s="134"/>
      <c r="H57" s="64">
        <f t="shared" si="6"/>
        <v>0</v>
      </c>
      <c r="I57" s="66">
        <v>0</v>
      </c>
      <c r="J57" s="66"/>
      <c r="K57" s="66"/>
      <c r="L57" s="134"/>
    </row>
    <row r="58" spans="1:12" hidden="1" x14ac:dyDescent="0.25">
      <c r="A58" s="135">
        <v>1140</v>
      </c>
      <c r="B58" s="63" t="s">
        <v>70</v>
      </c>
      <c r="C58" s="64">
        <f t="shared" si="5"/>
        <v>0</v>
      </c>
      <c r="D58" s="136">
        <f>SUM(D59:D65)</f>
        <v>0</v>
      </c>
      <c r="E58" s="136">
        <f>SUM(E59:E65)</f>
        <v>0</v>
      </c>
      <c r="F58" s="136">
        <f>SUM(F59:F65)</f>
        <v>0</v>
      </c>
      <c r="G58" s="137">
        <f>SUM(G59:G65)</f>
        <v>0</v>
      </c>
      <c r="H58" s="64">
        <f t="shared" si="6"/>
        <v>0</v>
      </c>
      <c r="I58" s="136">
        <f>SUM(I59:I65)</f>
        <v>0</v>
      </c>
      <c r="J58" s="136">
        <f>SUM(J59:J65)</f>
        <v>0</v>
      </c>
      <c r="K58" s="136">
        <f>SUM(K59:K65)</f>
        <v>0</v>
      </c>
      <c r="L58" s="137">
        <f>SUM(L59:L65)</f>
        <v>0</v>
      </c>
    </row>
    <row r="59" spans="1:12" hidden="1" x14ac:dyDescent="0.25">
      <c r="A59" s="39">
        <v>1141</v>
      </c>
      <c r="B59" s="63" t="s">
        <v>71</v>
      </c>
      <c r="C59" s="64">
        <f t="shared" si="5"/>
        <v>0</v>
      </c>
      <c r="D59" s="66"/>
      <c r="E59" s="66"/>
      <c r="F59" s="66"/>
      <c r="G59" s="134"/>
      <c r="H59" s="64">
        <f t="shared" si="6"/>
        <v>0</v>
      </c>
      <c r="I59" s="66">
        <v>0</v>
      </c>
      <c r="J59" s="66"/>
      <c r="K59" s="66"/>
      <c r="L59" s="134"/>
    </row>
    <row r="60" spans="1:12" ht="24.75" hidden="1" customHeight="1" x14ac:dyDescent="0.25">
      <c r="A60" s="39">
        <v>1142</v>
      </c>
      <c r="B60" s="63" t="s">
        <v>72</v>
      </c>
      <c r="C60" s="64">
        <f t="shared" si="5"/>
        <v>0</v>
      </c>
      <c r="D60" s="66"/>
      <c r="E60" s="66"/>
      <c r="F60" s="66"/>
      <c r="G60" s="134"/>
      <c r="H60" s="64">
        <f t="shared" si="6"/>
        <v>0</v>
      </c>
      <c r="I60" s="66">
        <v>0</v>
      </c>
      <c r="J60" s="66"/>
      <c r="K60" s="66"/>
      <c r="L60" s="134"/>
    </row>
    <row r="61" spans="1:12" ht="24" hidden="1" x14ac:dyDescent="0.25">
      <c r="A61" s="39">
        <v>1145</v>
      </c>
      <c r="B61" s="63" t="s">
        <v>73</v>
      </c>
      <c r="C61" s="64">
        <f t="shared" si="5"/>
        <v>0</v>
      </c>
      <c r="D61" s="66"/>
      <c r="E61" s="66"/>
      <c r="F61" s="66"/>
      <c r="G61" s="134"/>
      <c r="H61" s="64">
        <f t="shared" si="6"/>
        <v>0</v>
      </c>
      <c r="I61" s="66">
        <v>0</v>
      </c>
      <c r="J61" s="66"/>
      <c r="K61" s="66"/>
      <c r="L61" s="134"/>
    </row>
    <row r="62" spans="1:12" ht="27.75" hidden="1" customHeight="1" x14ac:dyDescent="0.25">
      <c r="A62" s="39">
        <v>1146</v>
      </c>
      <c r="B62" s="63" t="s">
        <v>74</v>
      </c>
      <c r="C62" s="64">
        <f t="shared" si="5"/>
        <v>0</v>
      </c>
      <c r="D62" s="66"/>
      <c r="E62" s="66"/>
      <c r="F62" s="66"/>
      <c r="G62" s="134"/>
      <c r="H62" s="64">
        <f t="shared" si="6"/>
        <v>0</v>
      </c>
      <c r="I62" s="66">
        <v>0</v>
      </c>
      <c r="J62" s="66"/>
      <c r="K62" s="66"/>
      <c r="L62" s="134"/>
    </row>
    <row r="63" spans="1:12" hidden="1" x14ac:dyDescent="0.25">
      <c r="A63" s="39">
        <v>1147</v>
      </c>
      <c r="B63" s="63" t="s">
        <v>75</v>
      </c>
      <c r="C63" s="64">
        <f t="shared" si="5"/>
        <v>0</v>
      </c>
      <c r="D63" s="66"/>
      <c r="E63" s="66"/>
      <c r="F63" s="66"/>
      <c r="G63" s="134"/>
      <c r="H63" s="64">
        <f t="shared" si="6"/>
        <v>0</v>
      </c>
      <c r="I63" s="66">
        <v>0</v>
      </c>
      <c r="J63" s="66"/>
      <c r="K63" s="66"/>
      <c r="L63" s="134"/>
    </row>
    <row r="64" spans="1:12" hidden="1" x14ac:dyDescent="0.25">
      <c r="A64" s="39">
        <v>1148</v>
      </c>
      <c r="B64" s="63" t="s">
        <v>76</v>
      </c>
      <c r="C64" s="64">
        <f t="shared" si="5"/>
        <v>0</v>
      </c>
      <c r="D64" s="66"/>
      <c r="E64" s="66"/>
      <c r="F64" s="66"/>
      <c r="G64" s="134"/>
      <c r="H64" s="64">
        <f t="shared" si="6"/>
        <v>0</v>
      </c>
      <c r="I64" s="66">
        <v>0</v>
      </c>
      <c r="J64" s="66"/>
      <c r="K64" s="66"/>
      <c r="L64" s="134"/>
    </row>
    <row r="65" spans="1:12" ht="24" hidden="1" customHeight="1" x14ac:dyDescent="0.25">
      <c r="A65" s="39">
        <v>1149</v>
      </c>
      <c r="B65" s="63" t="s">
        <v>77</v>
      </c>
      <c r="C65" s="64">
        <f t="shared" si="5"/>
        <v>0</v>
      </c>
      <c r="D65" s="66"/>
      <c r="E65" s="66"/>
      <c r="F65" s="66"/>
      <c r="G65" s="134"/>
      <c r="H65" s="64">
        <f t="shared" si="6"/>
        <v>0</v>
      </c>
      <c r="I65" s="66">
        <v>0</v>
      </c>
      <c r="J65" s="66"/>
      <c r="K65" s="66"/>
      <c r="L65" s="134"/>
    </row>
    <row r="66" spans="1:12" ht="36" hidden="1" x14ac:dyDescent="0.25">
      <c r="A66" s="130">
        <v>1150</v>
      </c>
      <c r="B66" s="99" t="s">
        <v>78</v>
      </c>
      <c r="C66" s="103">
        <f t="shared" si="5"/>
        <v>0</v>
      </c>
      <c r="D66" s="138"/>
      <c r="E66" s="138"/>
      <c r="F66" s="138"/>
      <c r="G66" s="139"/>
      <c r="H66" s="103">
        <f t="shared" si="6"/>
        <v>0</v>
      </c>
      <c r="I66" s="138">
        <v>0</v>
      </c>
      <c r="J66" s="138"/>
      <c r="K66" s="138"/>
      <c r="L66" s="139"/>
    </row>
    <row r="67" spans="1:12" ht="36" hidden="1" x14ac:dyDescent="0.25">
      <c r="A67" s="50">
        <v>1200</v>
      </c>
      <c r="B67" s="127" t="s">
        <v>79</v>
      </c>
      <c r="C67" s="51">
        <f t="shared" si="5"/>
        <v>0</v>
      </c>
      <c r="D67" s="56">
        <f>SUM(D68:D69)</f>
        <v>0</v>
      </c>
      <c r="E67" s="56">
        <f>SUM(E68:E69)</f>
        <v>0</v>
      </c>
      <c r="F67" s="56">
        <f>SUM(F68:F69)</f>
        <v>0</v>
      </c>
      <c r="G67" s="140">
        <f>SUM(G68:G69)</f>
        <v>0</v>
      </c>
      <c r="H67" s="51">
        <f t="shared" si="6"/>
        <v>0</v>
      </c>
      <c r="I67" s="56">
        <f>SUM(I68:I69)</f>
        <v>0</v>
      </c>
      <c r="J67" s="56">
        <f>SUM(J68:J69)</f>
        <v>0</v>
      </c>
      <c r="K67" s="56">
        <f>SUM(K68:K69)</f>
        <v>0</v>
      </c>
      <c r="L67" s="140">
        <f>SUM(L68:L69)</f>
        <v>0</v>
      </c>
    </row>
    <row r="68" spans="1:12" ht="24" hidden="1" x14ac:dyDescent="0.25">
      <c r="A68" s="299">
        <v>1210</v>
      </c>
      <c r="B68" s="58" t="s">
        <v>80</v>
      </c>
      <c r="C68" s="59">
        <f t="shared" si="5"/>
        <v>0</v>
      </c>
      <c r="D68" s="61"/>
      <c r="E68" s="61"/>
      <c r="F68" s="61"/>
      <c r="G68" s="133"/>
      <c r="H68" s="59">
        <f t="shared" si="6"/>
        <v>0</v>
      </c>
      <c r="I68" s="61">
        <v>0</v>
      </c>
      <c r="J68" s="61"/>
      <c r="K68" s="61"/>
      <c r="L68" s="133"/>
    </row>
    <row r="69" spans="1:12" ht="24" hidden="1" x14ac:dyDescent="0.25">
      <c r="A69" s="135">
        <v>1220</v>
      </c>
      <c r="B69" s="63" t="s">
        <v>81</v>
      </c>
      <c r="C69" s="64">
        <f t="shared" si="5"/>
        <v>0</v>
      </c>
      <c r="D69" s="136">
        <f>SUM(D70:D74)</f>
        <v>0</v>
      </c>
      <c r="E69" s="136">
        <f>SUM(E70:E74)</f>
        <v>0</v>
      </c>
      <c r="F69" s="136">
        <f>SUM(F70:F74)</f>
        <v>0</v>
      </c>
      <c r="G69" s="137">
        <f>SUM(G70:G74)</f>
        <v>0</v>
      </c>
      <c r="H69" s="64">
        <f t="shared" si="6"/>
        <v>0</v>
      </c>
      <c r="I69" s="136">
        <f>SUM(I70:I74)</f>
        <v>0</v>
      </c>
      <c r="J69" s="136">
        <f>SUM(J70:J74)</f>
        <v>0</v>
      </c>
      <c r="K69" s="136">
        <f>SUM(K70:K74)</f>
        <v>0</v>
      </c>
      <c r="L69" s="137">
        <f>SUM(L70:L74)</f>
        <v>0</v>
      </c>
    </row>
    <row r="70" spans="1:12" ht="60" hidden="1" x14ac:dyDescent="0.25">
      <c r="A70" s="39">
        <v>1221</v>
      </c>
      <c r="B70" s="63" t="s">
        <v>82</v>
      </c>
      <c r="C70" s="64">
        <f t="shared" si="5"/>
        <v>0</v>
      </c>
      <c r="D70" s="66"/>
      <c r="E70" s="66"/>
      <c r="F70" s="66"/>
      <c r="G70" s="134"/>
      <c r="H70" s="64">
        <f t="shared" si="6"/>
        <v>0</v>
      </c>
      <c r="I70" s="66">
        <v>0</v>
      </c>
      <c r="J70" s="66"/>
      <c r="K70" s="66"/>
      <c r="L70" s="134"/>
    </row>
    <row r="71" spans="1:12" hidden="1" x14ac:dyDescent="0.25">
      <c r="A71" s="39">
        <v>1223</v>
      </c>
      <c r="B71" s="63" t="s">
        <v>83</v>
      </c>
      <c r="C71" s="64">
        <f t="shared" si="5"/>
        <v>0</v>
      </c>
      <c r="D71" s="66"/>
      <c r="E71" s="66"/>
      <c r="F71" s="66"/>
      <c r="G71" s="134"/>
      <c r="H71" s="64">
        <f t="shared" si="6"/>
        <v>0</v>
      </c>
      <c r="I71" s="66">
        <v>0</v>
      </c>
      <c r="J71" s="66"/>
      <c r="K71" s="66"/>
      <c r="L71" s="134"/>
    </row>
    <row r="72" spans="1:12" ht="24" hidden="1" x14ac:dyDescent="0.25">
      <c r="A72" s="39">
        <v>1225</v>
      </c>
      <c r="B72" s="63" t="s">
        <v>84</v>
      </c>
      <c r="C72" s="64">
        <f t="shared" si="5"/>
        <v>0</v>
      </c>
      <c r="D72" s="66"/>
      <c r="E72" s="66"/>
      <c r="F72" s="66"/>
      <c r="G72" s="134"/>
      <c r="H72" s="64">
        <f t="shared" si="6"/>
        <v>0</v>
      </c>
      <c r="I72" s="66">
        <v>0</v>
      </c>
      <c r="J72" s="66"/>
      <c r="K72" s="66"/>
      <c r="L72" s="134"/>
    </row>
    <row r="73" spans="1:12" ht="36" hidden="1" x14ac:dyDescent="0.25">
      <c r="A73" s="39">
        <v>1227</v>
      </c>
      <c r="B73" s="63" t="s">
        <v>85</v>
      </c>
      <c r="C73" s="64">
        <f t="shared" si="5"/>
        <v>0</v>
      </c>
      <c r="D73" s="66"/>
      <c r="E73" s="66"/>
      <c r="F73" s="66"/>
      <c r="G73" s="134"/>
      <c r="H73" s="64">
        <f t="shared" si="6"/>
        <v>0</v>
      </c>
      <c r="I73" s="66">
        <v>0</v>
      </c>
      <c r="J73" s="66"/>
      <c r="K73" s="66"/>
      <c r="L73" s="134"/>
    </row>
    <row r="74" spans="1:12" ht="60" hidden="1" x14ac:dyDescent="0.25">
      <c r="A74" s="39">
        <v>1228</v>
      </c>
      <c r="B74" s="63" t="s">
        <v>86</v>
      </c>
      <c r="C74" s="64">
        <f t="shared" si="5"/>
        <v>0</v>
      </c>
      <c r="D74" s="66"/>
      <c r="E74" s="66"/>
      <c r="F74" s="66"/>
      <c r="G74" s="134"/>
      <c r="H74" s="64">
        <f t="shared" si="6"/>
        <v>0</v>
      </c>
      <c r="I74" s="66">
        <v>0</v>
      </c>
      <c r="J74" s="66"/>
      <c r="K74" s="66"/>
      <c r="L74" s="134"/>
    </row>
    <row r="75" spans="1:12" x14ac:dyDescent="0.25">
      <c r="A75" s="123">
        <v>2000</v>
      </c>
      <c r="B75" s="123" t="s">
        <v>87</v>
      </c>
      <c r="C75" s="124">
        <f t="shared" si="5"/>
        <v>81400</v>
      </c>
      <c r="D75" s="125">
        <f>SUM(D76,D83,D120,D151,D152)</f>
        <v>81400</v>
      </c>
      <c r="E75" s="125">
        <f t="shared" ref="E75:G75" si="7">SUM(E76,E83,E120,E151,E152)</f>
        <v>0</v>
      </c>
      <c r="F75" s="125">
        <f t="shared" si="7"/>
        <v>0</v>
      </c>
      <c r="G75" s="126">
        <f t="shared" si="7"/>
        <v>0</v>
      </c>
      <c r="H75" s="124">
        <f t="shared" si="6"/>
        <v>473980</v>
      </c>
      <c r="I75" s="125">
        <f t="shared" ref="I75:L75" si="8">SUM(I76,I83,I120,I151,I152)</f>
        <v>473980</v>
      </c>
      <c r="J75" s="125">
        <f t="shared" si="8"/>
        <v>0</v>
      </c>
      <c r="K75" s="125">
        <f t="shared" si="8"/>
        <v>0</v>
      </c>
      <c r="L75" s="126">
        <f t="shared" si="8"/>
        <v>0</v>
      </c>
    </row>
    <row r="76" spans="1:12" ht="24" hidden="1" x14ac:dyDescent="0.25">
      <c r="A76" s="50">
        <v>2100</v>
      </c>
      <c r="B76" s="127" t="s">
        <v>88</v>
      </c>
      <c r="C76" s="51">
        <f t="shared" si="5"/>
        <v>0</v>
      </c>
      <c r="D76" s="56">
        <f>SUM(D77,D80)</f>
        <v>0</v>
      </c>
      <c r="E76" s="56">
        <f>SUM(E77,E80)</f>
        <v>0</v>
      </c>
      <c r="F76" s="56">
        <f>SUM(F77,F80)</f>
        <v>0</v>
      </c>
      <c r="G76" s="140">
        <f>SUM(G77,G80)</f>
        <v>0</v>
      </c>
      <c r="H76" s="51">
        <f t="shared" si="6"/>
        <v>0</v>
      </c>
      <c r="I76" s="56">
        <f>SUM(I77,I80)</f>
        <v>0</v>
      </c>
      <c r="J76" s="56">
        <f>SUM(J77,J80)</f>
        <v>0</v>
      </c>
      <c r="K76" s="56">
        <f>SUM(K77,K80)</f>
        <v>0</v>
      </c>
      <c r="L76" s="140">
        <f>SUM(L77,L80)</f>
        <v>0</v>
      </c>
    </row>
    <row r="77" spans="1:12" ht="24" hidden="1" x14ac:dyDescent="0.25">
      <c r="A77" s="299">
        <v>2110</v>
      </c>
      <c r="B77" s="58" t="s">
        <v>89</v>
      </c>
      <c r="C77" s="59">
        <f t="shared" si="5"/>
        <v>0</v>
      </c>
      <c r="D77" s="142">
        <f>SUM(D78:D79)</f>
        <v>0</v>
      </c>
      <c r="E77" s="142">
        <f>SUM(E78:E79)</f>
        <v>0</v>
      </c>
      <c r="F77" s="142">
        <f>SUM(F78:F79)</f>
        <v>0</v>
      </c>
      <c r="G77" s="143">
        <f>SUM(G78:G79)</f>
        <v>0</v>
      </c>
      <c r="H77" s="59">
        <f t="shared" si="6"/>
        <v>0</v>
      </c>
      <c r="I77" s="142">
        <f>SUM(I78:I79)</f>
        <v>0</v>
      </c>
      <c r="J77" s="142">
        <f>SUM(J78:J79)</f>
        <v>0</v>
      </c>
      <c r="K77" s="142">
        <f>SUM(K78:K79)</f>
        <v>0</v>
      </c>
      <c r="L77" s="143">
        <f>SUM(L78:L79)</f>
        <v>0</v>
      </c>
    </row>
    <row r="78" spans="1:12" hidden="1" x14ac:dyDescent="0.25">
      <c r="A78" s="39">
        <v>2111</v>
      </c>
      <c r="B78" s="63" t="s">
        <v>90</v>
      </c>
      <c r="C78" s="64">
        <f t="shared" si="5"/>
        <v>0</v>
      </c>
      <c r="D78" s="66"/>
      <c r="E78" s="66"/>
      <c r="F78" s="66"/>
      <c r="G78" s="134"/>
      <c r="H78" s="64">
        <f t="shared" si="6"/>
        <v>0</v>
      </c>
      <c r="I78" s="66">
        <v>0</v>
      </c>
      <c r="J78" s="66"/>
      <c r="K78" s="66"/>
      <c r="L78" s="134"/>
    </row>
    <row r="79" spans="1:12" ht="24" hidden="1" x14ac:dyDescent="0.25">
      <c r="A79" s="39">
        <v>2112</v>
      </c>
      <c r="B79" s="63" t="s">
        <v>91</v>
      </c>
      <c r="C79" s="64">
        <f t="shared" si="5"/>
        <v>0</v>
      </c>
      <c r="D79" s="66"/>
      <c r="E79" s="66"/>
      <c r="F79" s="66"/>
      <c r="G79" s="134"/>
      <c r="H79" s="64">
        <f t="shared" si="6"/>
        <v>0</v>
      </c>
      <c r="I79" s="66">
        <v>0</v>
      </c>
      <c r="J79" s="66"/>
      <c r="K79" s="66"/>
      <c r="L79" s="134"/>
    </row>
    <row r="80" spans="1:12" ht="24" hidden="1" x14ac:dyDescent="0.25">
      <c r="A80" s="135">
        <v>2120</v>
      </c>
      <c r="B80" s="63" t="s">
        <v>92</v>
      </c>
      <c r="C80" s="64">
        <f t="shared" si="5"/>
        <v>0</v>
      </c>
      <c r="D80" s="136">
        <f>SUM(D81:D82)</f>
        <v>0</v>
      </c>
      <c r="E80" s="136">
        <f>SUM(E81:E82)</f>
        <v>0</v>
      </c>
      <c r="F80" s="136">
        <f>SUM(F81:F82)</f>
        <v>0</v>
      </c>
      <c r="G80" s="137">
        <f>SUM(G81:G82)</f>
        <v>0</v>
      </c>
      <c r="H80" s="64">
        <f t="shared" si="6"/>
        <v>0</v>
      </c>
      <c r="I80" s="136">
        <f>SUM(I81:I82)</f>
        <v>0</v>
      </c>
      <c r="J80" s="136">
        <f>SUM(J81:J82)</f>
        <v>0</v>
      </c>
      <c r="K80" s="136">
        <f>SUM(K81:K82)</f>
        <v>0</v>
      </c>
      <c r="L80" s="137">
        <f>SUM(L81:L82)</f>
        <v>0</v>
      </c>
    </row>
    <row r="81" spans="1:12" hidden="1" x14ac:dyDescent="0.25">
      <c r="A81" s="39">
        <v>2121</v>
      </c>
      <c r="B81" s="63" t="s">
        <v>90</v>
      </c>
      <c r="C81" s="64">
        <f t="shared" si="5"/>
        <v>0</v>
      </c>
      <c r="D81" s="66"/>
      <c r="E81" s="66"/>
      <c r="F81" s="66"/>
      <c r="G81" s="134"/>
      <c r="H81" s="64">
        <f t="shared" si="6"/>
        <v>0</v>
      </c>
      <c r="I81" s="66">
        <v>0</v>
      </c>
      <c r="J81" s="66"/>
      <c r="K81" s="66"/>
      <c r="L81" s="134"/>
    </row>
    <row r="82" spans="1:12" ht="24" hidden="1" x14ac:dyDescent="0.25">
      <c r="A82" s="39">
        <v>2122</v>
      </c>
      <c r="B82" s="63" t="s">
        <v>91</v>
      </c>
      <c r="C82" s="64">
        <f t="shared" si="5"/>
        <v>0</v>
      </c>
      <c r="D82" s="66"/>
      <c r="E82" s="66"/>
      <c r="F82" s="66"/>
      <c r="G82" s="134"/>
      <c r="H82" s="64">
        <f t="shared" si="6"/>
        <v>0</v>
      </c>
      <c r="I82" s="66">
        <v>0</v>
      </c>
      <c r="J82" s="66"/>
      <c r="K82" s="66"/>
      <c r="L82" s="134"/>
    </row>
    <row r="83" spans="1:12" x14ac:dyDescent="0.25">
      <c r="A83" s="50">
        <v>2200</v>
      </c>
      <c r="B83" s="127" t="s">
        <v>93</v>
      </c>
      <c r="C83" s="51">
        <f>SUM(D83:G83)</f>
        <v>81400</v>
      </c>
      <c r="D83" s="56">
        <f>SUM(D84,D85,D91,D99,D107,D108,D114,D119)</f>
        <v>81400</v>
      </c>
      <c r="E83" s="56">
        <f>SUM(E84,E85,E91,E99,E107,E108,E114,E119)</f>
        <v>0</v>
      </c>
      <c r="F83" s="56">
        <f>SUM(F84,F85,F91,F99,F107,F108,F114,F119)</f>
        <v>0</v>
      </c>
      <c r="G83" s="140">
        <f>SUM(G84,G85,G91,G99,G107,G108,G114,G119)</f>
        <v>0</v>
      </c>
      <c r="H83" s="51">
        <f t="shared" si="6"/>
        <v>473980</v>
      </c>
      <c r="I83" s="56">
        <f>SUM(I84,I85,I91,I99,I107,I108,I114,I119)</f>
        <v>473980</v>
      </c>
      <c r="J83" s="56">
        <f>SUM(J84,J85,J91,J99,J107,J108,J114,J119)</f>
        <v>0</v>
      </c>
      <c r="K83" s="56">
        <f>SUM(K84,K85,K91,K99,K107,K108,K114,K119)</f>
        <v>0</v>
      </c>
      <c r="L83" s="144">
        <f>SUM(L84,L85,L91,L99,L107,L108,L114,L119)</f>
        <v>0</v>
      </c>
    </row>
    <row r="84" spans="1:12" hidden="1" x14ac:dyDescent="0.25">
      <c r="A84" s="130">
        <v>2210</v>
      </c>
      <c r="B84" s="99" t="s">
        <v>94</v>
      </c>
      <c r="C84" s="103">
        <f>SUM(D84:G84)</f>
        <v>0</v>
      </c>
      <c r="D84" s="138"/>
      <c r="E84" s="138"/>
      <c r="F84" s="138"/>
      <c r="G84" s="138"/>
      <c r="H84" s="103">
        <f>SUM(I84:L84)</f>
        <v>0</v>
      </c>
      <c r="I84" s="138">
        <v>0</v>
      </c>
      <c r="J84" s="138"/>
      <c r="K84" s="138"/>
      <c r="L84" s="139"/>
    </row>
    <row r="85" spans="1:12" ht="24" hidden="1" x14ac:dyDescent="0.25">
      <c r="A85" s="135">
        <v>2220</v>
      </c>
      <c r="B85" s="63" t="s">
        <v>95</v>
      </c>
      <c r="C85" s="64">
        <f t="shared" si="5"/>
        <v>0</v>
      </c>
      <c r="D85" s="136">
        <f>SUM(D86:D90)</f>
        <v>0</v>
      </c>
      <c r="E85" s="136">
        <f>SUM(E86:E90)</f>
        <v>0</v>
      </c>
      <c r="F85" s="136">
        <f>SUM(F86:F90)</f>
        <v>0</v>
      </c>
      <c r="G85" s="137">
        <f>SUM(G86:G90)</f>
        <v>0</v>
      </c>
      <c r="H85" s="64">
        <f t="shared" si="6"/>
        <v>0</v>
      </c>
      <c r="I85" s="136">
        <f>SUM(I86:I90)</f>
        <v>0</v>
      </c>
      <c r="J85" s="136">
        <f>SUM(J86:J90)</f>
        <v>0</v>
      </c>
      <c r="K85" s="136">
        <f>SUM(K86:K90)</f>
        <v>0</v>
      </c>
      <c r="L85" s="137">
        <f>SUM(L86:L90)</f>
        <v>0</v>
      </c>
    </row>
    <row r="86" spans="1:12" hidden="1" x14ac:dyDescent="0.25">
      <c r="A86" s="39">
        <v>2221</v>
      </c>
      <c r="B86" s="63" t="s">
        <v>96</v>
      </c>
      <c r="C86" s="64">
        <f t="shared" si="5"/>
        <v>0</v>
      </c>
      <c r="D86" s="66"/>
      <c r="E86" s="66"/>
      <c r="F86" s="66"/>
      <c r="G86" s="134"/>
      <c r="H86" s="64">
        <f t="shared" si="6"/>
        <v>0</v>
      </c>
      <c r="I86" s="66">
        <v>0</v>
      </c>
      <c r="J86" s="66"/>
      <c r="K86" s="66"/>
      <c r="L86" s="134"/>
    </row>
    <row r="87" spans="1:12" ht="24" hidden="1" x14ac:dyDescent="0.25">
      <c r="A87" s="39">
        <v>2222</v>
      </c>
      <c r="B87" s="63" t="s">
        <v>97</v>
      </c>
      <c r="C87" s="64">
        <f t="shared" si="5"/>
        <v>0</v>
      </c>
      <c r="D87" s="66"/>
      <c r="E87" s="66"/>
      <c r="F87" s="66"/>
      <c r="G87" s="134"/>
      <c r="H87" s="64">
        <f t="shared" si="6"/>
        <v>0</v>
      </c>
      <c r="I87" s="66">
        <v>0</v>
      </c>
      <c r="J87" s="66"/>
      <c r="K87" s="66"/>
      <c r="L87" s="134"/>
    </row>
    <row r="88" spans="1:12" hidden="1" x14ac:dyDescent="0.25">
      <c r="A88" s="39">
        <v>2223</v>
      </c>
      <c r="B88" s="63" t="s">
        <v>98</v>
      </c>
      <c r="C88" s="64">
        <f t="shared" si="5"/>
        <v>0</v>
      </c>
      <c r="D88" s="66"/>
      <c r="E88" s="66"/>
      <c r="F88" s="66"/>
      <c r="G88" s="134"/>
      <c r="H88" s="64">
        <f t="shared" si="6"/>
        <v>0</v>
      </c>
      <c r="I88" s="66">
        <v>0</v>
      </c>
      <c r="J88" s="66"/>
      <c r="K88" s="66"/>
      <c r="L88" s="134"/>
    </row>
    <row r="89" spans="1:12" ht="48" hidden="1" x14ac:dyDescent="0.25">
      <c r="A89" s="39">
        <v>2224</v>
      </c>
      <c r="B89" s="63" t="s">
        <v>99</v>
      </c>
      <c r="C89" s="64">
        <f t="shared" si="5"/>
        <v>0</v>
      </c>
      <c r="D89" s="66"/>
      <c r="E89" s="66"/>
      <c r="F89" s="66"/>
      <c r="G89" s="134"/>
      <c r="H89" s="64">
        <f t="shared" si="6"/>
        <v>0</v>
      </c>
      <c r="I89" s="66">
        <v>0</v>
      </c>
      <c r="J89" s="66"/>
      <c r="K89" s="66"/>
      <c r="L89" s="134"/>
    </row>
    <row r="90" spans="1:12" ht="24" hidden="1" x14ac:dyDescent="0.25">
      <c r="A90" s="39">
        <v>2229</v>
      </c>
      <c r="B90" s="63" t="s">
        <v>100</v>
      </c>
      <c r="C90" s="64">
        <f t="shared" si="5"/>
        <v>0</v>
      </c>
      <c r="D90" s="66"/>
      <c r="E90" s="66"/>
      <c r="F90" s="66"/>
      <c r="G90" s="134"/>
      <c r="H90" s="64">
        <f t="shared" si="6"/>
        <v>0</v>
      </c>
      <c r="I90" s="66">
        <v>0</v>
      </c>
      <c r="J90" s="66"/>
      <c r="K90" s="66"/>
      <c r="L90" s="134"/>
    </row>
    <row r="91" spans="1:12" hidden="1" x14ac:dyDescent="0.25">
      <c r="A91" s="135">
        <v>2230</v>
      </c>
      <c r="B91" s="63" t="s">
        <v>101</v>
      </c>
      <c r="C91" s="64">
        <f t="shared" si="5"/>
        <v>1400</v>
      </c>
      <c r="D91" s="136">
        <f>SUM(D92:D98)</f>
        <v>1400</v>
      </c>
      <c r="E91" s="136">
        <f>SUM(E92:E98)</f>
        <v>0</v>
      </c>
      <c r="F91" s="136">
        <f>SUM(F92:F98)</f>
        <v>0</v>
      </c>
      <c r="G91" s="137">
        <f>SUM(G92:G98)</f>
        <v>0</v>
      </c>
      <c r="H91" s="64">
        <f t="shared" si="6"/>
        <v>0</v>
      </c>
      <c r="I91" s="136">
        <f>SUM(I92:I98)</f>
        <v>0</v>
      </c>
      <c r="J91" s="136">
        <f>SUM(J92:J98)</f>
        <v>0</v>
      </c>
      <c r="K91" s="136">
        <f>SUM(K92:K98)</f>
        <v>0</v>
      </c>
      <c r="L91" s="137">
        <f>SUM(L92:L98)</f>
        <v>0</v>
      </c>
    </row>
    <row r="92" spans="1:12" ht="24" hidden="1" x14ac:dyDescent="0.25">
      <c r="A92" s="39">
        <v>2231</v>
      </c>
      <c r="B92" s="63" t="s">
        <v>102</v>
      </c>
      <c r="C92" s="64">
        <f t="shared" si="5"/>
        <v>0</v>
      </c>
      <c r="D92" s="66"/>
      <c r="E92" s="66"/>
      <c r="F92" s="66"/>
      <c r="G92" s="134"/>
      <c r="H92" s="64">
        <f t="shared" si="6"/>
        <v>0</v>
      </c>
      <c r="I92" s="66">
        <v>0</v>
      </c>
      <c r="J92" s="66"/>
      <c r="K92" s="66"/>
      <c r="L92" s="134"/>
    </row>
    <row r="93" spans="1:12" ht="24.75" hidden="1" customHeight="1" x14ac:dyDescent="0.25">
      <c r="A93" s="39">
        <v>2232</v>
      </c>
      <c r="B93" s="63" t="s">
        <v>103</v>
      </c>
      <c r="C93" s="64">
        <f t="shared" si="5"/>
        <v>0</v>
      </c>
      <c r="D93" s="66"/>
      <c r="E93" s="66"/>
      <c r="F93" s="66"/>
      <c r="G93" s="134"/>
      <c r="H93" s="64">
        <f t="shared" si="6"/>
        <v>0</v>
      </c>
      <c r="I93" s="66">
        <v>0</v>
      </c>
      <c r="J93" s="66"/>
      <c r="K93" s="66"/>
      <c r="L93" s="134"/>
    </row>
    <row r="94" spans="1:12" ht="24" hidden="1" x14ac:dyDescent="0.25">
      <c r="A94" s="34">
        <v>2233</v>
      </c>
      <c r="B94" s="58" t="s">
        <v>104</v>
      </c>
      <c r="C94" s="59">
        <f t="shared" si="5"/>
        <v>0</v>
      </c>
      <c r="D94" s="61"/>
      <c r="E94" s="61"/>
      <c r="F94" s="61"/>
      <c r="G94" s="133"/>
      <c r="H94" s="59">
        <f t="shared" si="6"/>
        <v>0</v>
      </c>
      <c r="I94" s="61">
        <v>0</v>
      </c>
      <c r="J94" s="61"/>
      <c r="K94" s="61"/>
      <c r="L94" s="133"/>
    </row>
    <row r="95" spans="1:12" ht="36" hidden="1" x14ac:dyDescent="0.25">
      <c r="A95" s="39">
        <v>2234</v>
      </c>
      <c r="B95" s="63" t="s">
        <v>105</v>
      </c>
      <c r="C95" s="64">
        <f t="shared" si="5"/>
        <v>0</v>
      </c>
      <c r="D95" s="66"/>
      <c r="E95" s="66"/>
      <c r="F95" s="66"/>
      <c r="G95" s="134"/>
      <c r="H95" s="64">
        <f t="shared" si="6"/>
        <v>0</v>
      </c>
      <c r="I95" s="66">
        <v>0</v>
      </c>
      <c r="J95" s="66"/>
      <c r="K95" s="66"/>
      <c r="L95" s="134"/>
    </row>
    <row r="96" spans="1:12" ht="24" hidden="1" x14ac:dyDescent="0.25">
      <c r="A96" s="39">
        <v>2235</v>
      </c>
      <c r="B96" s="63" t="s">
        <v>106</v>
      </c>
      <c r="C96" s="64">
        <f t="shared" si="5"/>
        <v>0</v>
      </c>
      <c r="D96" s="66"/>
      <c r="E96" s="66"/>
      <c r="F96" s="66"/>
      <c r="G96" s="134"/>
      <c r="H96" s="64">
        <f t="shared" si="6"/>
        <v>0</v>
      </c>
      <c r="I96" s="66">
        <v>0</v>
      </c>
      <c r="J96" s="66"/>
      <c r="K96" s="66"/>
      <c r="L96" s="134"/>
    </row>
    <row r="97" spans="1:12" hidden="1" x14ac:dyDescent="0.25">
      <c r="A97" s="39">
        <v>2236</v>
      </c>
      <c r="B97" s="63" t="s">
        <v>107</v>
      </c>
      <c r="C97" s="64">
        <f t="shared" si="5"/>
        <v>0</v>
      </c>
      <c r="D97" s="66"/>
      <c r="E97" s="66"/>
      <c r="F97" s="66"/>
      <c r="G97" s="134"/>
      <c r="H97" s="64">
        <f t="shared" si="6"/>
        <v>0</v>
      </c>
      <c r="I97" s="66">
        <v>0</v>
      </c>
      <c r="J97" s="66"/>
      <c r="K97" s="66"/>
      <c r="L97" s="134"/>
    </row>
    <row r="98" spans="1:12" hidden="1" x14ac:dyDescent="0.25">
      <c r="A98" s="39">
        <v>2239</v>
      </c>
      <c r="B98" s="63" t="s">
        <v>108</v>
      </c>
      <c r="C98" s="64">
        <f t="shared" si="5"/>
        <v>1400</v>
      </c>
      <c r="D98" s="66">
        <f>1400</f>
        <v>1400</v>
      </c>
      <c r="E98" s="66"/>
      <c r="F98" s="66"/>
      <c r="G98" s="134"/>
      <c r="H98" s="64">
        <f t="shared" si="6"/>
        <v>0</v>
      </c>
      <c r="I98" s="66">
        <v>0</v>
      </c>
      <c r="J98" s="66"/>
      <c r="K98" s="66"/>
      <c r="L98" s="134"/>
    </row>
    <row r="99" spans="1:12" ht="36" x14ac:dyDescent="0.25">
      <c r="A99" s="135">
        <v>2240</v>
      </c>
      <c r="B99" s="63" t="s">
        <v>109</v>
      </c>
      <c r="C99" s="64">
        <f t="shared" si="5"/>
        <v>80000</v>
      </c>
      <c r="D99" s="136">
        <f>SUM(D100:D106)</f>
        <v>80000</v>
      </c>
      <c r="E99" s="136">
        <f>SUM(E100:E106)</f>
        <v>0</v>
      </c>
      <c r="F99" s="136">
        <f>SUM(F100:F106)</f>
        <v>0</v>
      </c>
      <c r="G99" s="137">
        <f>SUM(G100:G106)</f>
        <v>0</v>
      </c>
      <c r="H99" s="64">
        <f t="shared" si="6"/>
        <v>80000</v>
      </c>
      <c r="I99" s="136">
        <f>SUM(I100:I106)</f>
        <v>80000</v>
      </c>
      <c r="J99" s="136">
        <f>SUM(J100:J106)</f>
        <v>0</v>
      </c>
      <c r="K99" s="136">
        <f>SUM(K100:K106)</f>
        <v>0</v>
      </c>
      <c r="L99" s="137">
        <f>SUM(L100:L106)</f>
        <v>0</v>
      </c>
    </row>
    <row r="100" spans="1:12" x14ac:dyDescent="0.25">
      <c r="A100" s="39">
        <v>2241</v>
      </c>
      <c r="B100" s="63" t="s">
        <v>110</v>
      </c>
      <c r="C100" s="64">
        <f t="shared" si="5"/>
        <v>80000</v>
      </c>
      <c r="D100" s="66">
        <f>80000</f>
        <v>80000</v>
      </c>
      <c r="E100" s="66"/>
      <c r="F100" s="66"/>
      <c r="G100" s="134"/>
      <c r="H100" s="64">
        <f t="shared" si="6"/>
        <v>80000</v>
      </c>
      <c r="I100" s="66">
        <v>80000</v>
      </c>
      <c r="J100" s="66"/>
      <c r="K100" s="66"/>
      <c r="L100" s="134"/>
    </row>
    <row r="101" spans="1:12" ht="24" hidden="1" x14ac:dyDescent="0.25">
      <c r="A101" s="39">
        <v>2242</v>
      </c>
      <c r="B101" s="63" t="s">
        <v>111</v>
      </c>
      <c r="C101" s="64">
        <f t="shared" si="5"/>
        <v>0</v>
      </c>
      <c r="D101" s="66"/>
      <c r="E101" s="66"/>
      <c r="F101" s="66"/>
      <c r="G101" s="134"/>
      <c r="H101" s="64">
        <f t="shared" si="6"/>
        <v>0</v>
      </c>
      <c r="I101" s="66">
        <v>0</v>
      </c>
      <c r="J101" s="66"/>
      <c r="K101" s="66"/>
      <c r="L101" s="134"/>
    </row>
    <row r="102" spans="1:12" ht="24" hidden="1" x14ac:dyDescent="0.25">
      <c r="A102" s="39">
        <v>2243</v>
      </c>
      <c r="B102" s="63" t="s">
        <v>112</v>
      </c>
      <c r="C102" s="64">
        <f t="shared" si="5"/>
        <v>0</v>
      </c>
      <c r="D102" s="66"/>
      <c r="E102" s="66"/>
      <c r="F102" s="66"/>
      <c r="G102" s="134"/>
      <c r="H102" s="64">
        <f t="shared" si="6"/>
        <v>0</v>
      </c>
      <c r="I102" s="66">
        <v>0</v>
      </c>
      <c r="J102" s="66"/>
      <c r="K102" s="66"/>
      <c r="L102" s="134"/>
    </row>
    <row r="103" spans="1:12" hidden="1" x14ac:dyDescent="0.25">
      <c r="A103" s="39">
        <v>2244</v>
      </c>
      <c r="B103" s="63" t="s">
        <v>113</v>
      </c>
      <c r="C103" s="64">
        <f t="shared" si="5"/>
        <v>0</v>
      </c>
      <c r="D103" s="66"/>
      <c r="E103" s="66"/>
      <c r="F103" s="66"/>
      <c r="G103" s="134"/>
      <c r="H103" s="64">
        <f t="shared" si="6"/>
        <v>0</v>
      </c>
      <c r="I103" s="66">
        <v>0</v>
      </c>
      <c r="J103" s="66"/>
      <c r="K103" s="66"/>
      <c r="L103" s="134"/>
    </row>
    <row r="104" spans="1:12" ht="24" hidden="1" x14ac:dyDescent="0.25">
      <c r="A104" s="39">
        <v>2246</v>
      </c>
      <c r="B104" s="63" t="s">
        <v>114</v>
      </c>
      <c r="C104" s="64">
        <f t="shared" si="5"/>
        <v>0</v>
      </c>
      <c r="D104" s="66"/>
      <c r="E104" s="66"/>
      <c r="F104" s="66"/>
      <c r="G104" s="134"/>
      <c r="H104" s="64">
        <f t="shared" si="6"/>
        <v>0</v>
      </c>
      <c r="I104" s="66">
        <v>0</v>
      </c>
      <c r="J104" s="66"/>
      <c r="K104" s="66"/>
      <c r="L104" s="134"/>
    </row>
    <row r="105" spans="1:12" hidden="1" x14ac:dyDescent="0.25">
      <c r="A105" s="39">
        <v>2247</v>
      </c>
      <c r="B105" s="63" t="s">
        <v>115</v>
      </c>
      <c r="C105" s="64">
        <f t="shared" si="5"/>
        <v>0</v>
      </c>
      <c r="D105" s="66"/>
      <c r="E105" s="66"/>
      <c r="F105" s="66"/>
      <c r="G105" s="134"/>
      <c r="H105" s="64">
        <f t="shared" si="6"/>
        <v>0</v>
      </c>
      <c r="I105" s="66">
        <v>0</v>
      </c>
      <c r="J105" s="66"/>
      <c r="K105" s="66"/>
      <c r="L105" s="134"/>
    </row>
    <row r="106" spans="1:12" ht="24" hidden="1" x14ac:dyDescent="0.25">
      <c r="A106" s="39">
        <v>2249</v>
      </c>
      <c r="B106" s="63" t="s">
        <v>116</v>
      </c>
      <c r="C106" s="64">
        <f t="shared" si="5"/>
        <v>0</v>
      </c>
      <c r="D106" s="66"/>
      <c r="E106" s="66"/>
      <c r="F106" s="66"/>
      <c r="G106" s="134"/>
      <c r="H106" s="64">
        <f t="shared" si="6"/>
        <v>0</v>
      </c>
      <c r="I106" s="66">
        <v>0</v>
      </c>
      <c r="J106" s="66"/>
      <c r="K106" s="66"/>
      <c r="L106" s="134"/>
    </row>
    <row r="107" spans="1:12" hidden="1" x14ac:dyDescent="0.25">
      <c r="A107" s="135">
        <v>2250</v>
      </c>
      <c r="B107" s="63" t="s">
        <v>117</v>
      </c>
      <c r="C107" s="64">
        <f t="shared" si="5"/>
        <v>0</v>
      </c>
      <c r="D107" s="136"/>
      <c r="E107" s="136"/>
      <c r="F107" s="136"/>
      <c r="G107" s="145"/>
      <c r="H107" s="64">
        <f t="shared" si="6"/>
        <v>0</v>
      </c>
      <c r="I107" s="136">
        <v>0</v>
      </c>
      <c r="J107" s="136"/>
      <c r="K107" s="136"/>
      <c r="L107" s="137"/>
    </row>
    <row r="108" spans="1:12" hidden="1" x14ac:dyDescent="0.25">
      <c r="A108" s="135">
        <v>2260</v>
      </c>
      <c r="B108" s="63" t="s">
        <v>118</v>
      </c>
      <c r="C108" s="64">
        <f t="shared" ref="C108:C174" si="9">SUM(D108:G108)</f>
        <v>0</v>
      </c>
      <c r="D108" s="136">
        <f>SUM(D109:D113)</f>
        <v>0</v>
      </c>
      <c r="E108" s="136">
        <f>SUM(E109:E113)</f>
        <v>0</v>
      </c>
      <c r="F108" s="136">
        <f>SUM(F109:F113)</f>
        <v>0</v>
      </c>
      <c r="G108" s="137">
        <f>SUM(G109:G113)</f>
        <v>0</v>
      </c>
      <c r="H108" s="64">
        <f t="shared" ref="H108:H175" si="10">SUM(I108:L108)</f>
        <v>0</v>
      </c>
      <c r="I108" s="136">
        <f>SUM(I109:I113)</f>
        <v>0</v>
      </c>
      <c r="J108" s="136">
        <f>SUM(J109:J113)</f>
        <v>0</v>
      </c>
      <c r="K108" s="136">
        <f>SUM(K109:K113)</f>
        <v>0</v>
      </c>
      <c r="L108" s="137">
        <f>SUM(L109:L113)</f>
        <v>0</v>
      </c>
    </row>
    <row r="109" spans="1:12" hidden="1" x14ac:dyDescent="0.25">
      <c r="A109" s="39">
        <v>2261</v>
      </c>
      <c r="B109" s="63" t="s">
        <v>119</v>
      </c>
      <c r="C109" s="64">
        <f t="shared" si="9"/>
        <v>0</v>
      </c>
      <c r="D109" s="66"/>
      <c r="E109" s="66"/>
      <c r="F109" s="66"/>
      <c r="G109" s="134"/>
      <c r="H109" s="64">
        <f t="shared" si="10"/>
        <v>0</v>
      </c>
      <c r="I109" s="66">
        <v>0</v>
      </c>
      <c r="J109" s="66"/>
      <c r="K109" s="66"/>
      <c r="L109" s="134"/>
    </row>
    <row r="110" spans="1:12" hidden="1" x14ac:dyDescent="0.25">
      <c r="A110" s="39">
        <v>2262</v>
      </c>
      <c r="B110" s="63" t="s">
        <v>120</v>
      </c>
      <c r="C110" s="64">
        <f t="shared" si="9"/>
        <v>0</v>
      </c>
      <c r="D110" s="66"/>
      <c r="E110" s="66"/>
      <c r="F110" s="66"/>
      <c r="G110" s="134"/>
      <c r="H110" s="64">
        <f t="shared" si="10"/>
        <v>0</v>
      </c>
      <c r="I110" s="66">
        <v>0</v>
      </c>
      <c r="J110" s="66"/>
      <c r="K110" s="66"/>
      <c r="L110" s="134"/>
    </row>
    <row r="111" spans="1:12" hidden="1" x14ac:dyDescent="0.25">
      <c r="A111" s="39">
        <v>2263</v>
      </c>
      <c r="B111" s="63" t="s">
        <v>121</v>
      </c>
      <c r="C111" s="64">
        <f t="shared" si="9"/>
        <v>0</v>
      </c>
      <c r="D111" s="66"/>
      <c r="E111" s="66"/>
      <c r="F111" s="66"/>
      <c r="G111" s="134"/>
      <c r="H111" s="64">
        <f t="shared" si="10"/>
        <v>0</v>
      </c>
      <c r="I111" s="66">
        <v>0</v>
      </c>
      <c r="J111" s="66"/>
      <c r="K111" s="66"/>
      <c r="L111" s="134"/>
    </row>
    <row r="112" spans="1:12" ht="24" hidden="1" x14ac:dyDescent="0.25">
      <c r="A112" s="39">
        <v>2264</v>
      </c>
      <c r="B112" s="63" t="s">
        <v>122</v>
      </c>
      <c r="C112" s="64">
        <f t="shared" si="9"/>
        <v>0</v>
      </c>
      <c r="D112" s="66"/>
      <c r="E112" s="66"/>
      <c r="F112" s="66"/>
      <c r="G112" s="134"/>
      <c r="H112" s="64">
        <f t="shared" si="10"/>
        <v>0</v>
      </c>
      <c r="I112" s="66">
        <v>0</v>
      </c>
      <c r="J112" s="66"/>
      <c r="K112" s="66"/>
      <c r="L112" s="134"/>
    </row>
    <row r="113" spans="1:12" hidden="1" x14ac:dyDescent="0.25">
      <c r="A113" s="39">
        <v>2269</v>
      </c>
      <c r="B113" s="63" t="s">
        <v>123</v>
      </c>
      <c r="C113" s="64">
        <f t="shared" si="9"/>
        <v>0</v>
      </c>
      <c r="D113" s="66"/>
      <c r="E113" s="66"/>
      <c r="F113" s="66"/>
      <c r="G113" s="134"/>
      <c r="H113" s="64">
        <f t="shared" si="10"/>
        <v>0</v>
      </c>
      <c r="I113" s="66">
        <v>0</v>
      </c>
      <c r="J113" s="66"/>
      <c r="K113" s="66"/>
      <c r="L113" s="134"/>
    </row>
    <row r="114" spans="1:12" x14ac:dyDescent="0.25">
      <c r="A114" s="135">
        <v>2270</v>
      </c>
      <c r="B114" s="63" t="s">
        <v>124</v>
      </c>
      <c r="C114" s="64">
        <f t="shared" si="9"/>
        <v>0</v>
      </c>
      <c r="D114" s="136">
        <f>SUM(D115:D118)</f>
        <v>0</v>
      </c>
      <c r="E114" s="136">
        <f>SUM(E115:E118)</f>
        <v>0</v>
      </c>
      <c r="F114" s="136">
        <f>SUM(F115:F118)</f>
        <v>0</v>
      </c>
      <c r="G114" s="137">
        <f>SUM(G115:G118)</f>
        <v>0</v>
      </c>
      <c r="H114" s="64">
        <f t="shared" si="10"/>
        <v>393980</v>
      </c>
      <c r="I114" s="136">
        <f>SUM(I115:I118)</f>
        <v>393980</v>
      </c>
      <c r="J114" s="136">
        <f>SUM(J115:J118)</f>
        <v>0</v>
      </c>
      <c r="K114" s="136">
        <f>SUM(K115:K118)</f>
        <v>0</v>
      </c>
      <c r="L114" s="137">
        <f>SUM(L115:L118)</f>
        <v>0</v>
      </c>
    </row>
    <row r="115" spans="1:12" hidden="1" x14ac:dyDescent="0.25">
      <c r="A115" s="39">
        <v>2272</v>
      </c>
      <c r="B115" s="146" t="s">
        <v>125</v>
      </c>
      <c r="C115" s="64">
        <f t="shared" si="9"/>
        <v>0</v>
      </c>
      <c r="D115" s="66"/>
      <c r="E115" s="66"/>
      <c r="F115" s="66"/>
      <c r="G115" s="134"/>
      <c r="H115" s="64">
        <f t="shared" si="10"/>
        <v>0</v>
      </c>
      <c r="I115" s="66">
        <v>0</v>
      </c>
      <c r="J115" s="66"/>
      <c r="K115" s="66"/>
      <c r="L115" s="134"/>
    </row>
    <row r="116" spans="1:12" ht="24" hidden="1" x14ac:dyDescent="0.25">
      <c r="A116" s="39">
        <v>2274</v>
      </c>
      <c r="B116" s="147" t="s">
        <v>126</v>
      </c>
      <c r="C116" s="64">
        <f t="shared" si="9"/>
        <v>0</v>
      </c>
      <c r="D116" s="66"/>
      <c r="E116" s="66"/>
      <c r="F116" s="66"/>
      <c r="G116" s="134"/>
      <c r="H116" s="64">
        <f t="shared" si="10"/>
        <v>0</v>
      </c>
      <c r="I116" s="66">
        <v>0</v>
      </c>
      <c r="J116" s="66"/>
      <c r="K116" s="66"/>
      <c r="L116" s="134"/>
    </row>
    <row r="117" spans="1:12" ht="24" x14ac:dyDescent="0.25">
      <c r="A117" s="39">
        <v>2275</v>
      </c>
      <c r="B117" s="63" t="s">
        <v>127</v>
      </c>
      <c r="C117" s="64">
        <f t="shared" si="9"/>
        <v>0</v>
      </c>
      <c r="D117" s="66"/>
      <c r="E117" s="66"/>
      <c r="F117" s="66"/>
      <c r="G117" s="134"/>
      <c r="H117" s="64">
        <f t="shared" si="10"/>
        <v>393980</v>
      </c>
      <c r="I117" s="66">
        <v>393980</v>
      </c>
      <c r="J117" s="66"/>
      <c r="K117" s="66"/>
      <c r="L117" s="134"/>
    </row>
    <row r="118" spans="1:12" ht="36" hidden="1" x14ac:dyDescent="0.25">
      <c r="A118" s="39">
        <v>2276</v>
      </c>
      <c r="B118" s="63" t="s">
        <v>128</v>
      </c>
      <c r="C118" s="64">
        <f t="shared" si="9"/>
        <v>0</v>
      </c>
      <c r="D118" s="66"/>
      <c r="E118" s="66"/>
      <c r="F118" s="66"/>
      <c r="G118" s="134"/>
      <c r="H118" s="64">
        <f>SUM(I118:L118)</f>
        <v>0</v>
      </c>
      <c r="I118" s="66">
        <v>0</v>
      </c>
      <c r="J118" s="66"/>
      <c r="K118" s="66"/>
      <c r="L118" s="134"/>
    </row>
    <row r="119" spans="1:12" ht="48" hidden="1" x14ac:dyDescent="0.25">
      <c r="A119" s="135">
        <v>2280</v>
      </c>
      <c r="B119" s="63" t="s">
        <v>129</v>
      </c>
      <c r="C119" s="64">
        <f>SUM(D119:G119)</f>
        <v>0</v>
      </c>
      <c r="D119" s="66"/>
      <c r="E119" s="66"/>
      <c r="F119" s="66"/>
      <c r="G119" s="66"/>
      <c r="H119" s="64">
        <f>SUM(I119:L119)</f>
        <v>0</v>
      </c>
      <c r="I119" s="66">
        <v>0</v>
      </c>
      <c r="J119" s="66"/>
      <c r="K119" s="66"/>
      <c r="L119" s="148"/>
    </row>
    <row r="120" spans="1:12" ht="38.25" hidden="1" customHeight="1" x14ac:dyDescent="0.25">
      <c r="A120" s="95">
        <v>2300</v>
      </c>
      <c r="B120" s="75" t="s">
        <v>130</v>
      </c>
      <c r="C120" s="76">
        <f t="shared" si="9"/>
        <v>0</v>
      </c>
      <c r="D120" s="149">
        <f>SUM(D121,D126,D130,D131,D134,D138,D146,D147,D150)</f>
        <v>0</v>
      </c>
      <c r="E120" s="149">
        <f>SUM(E121,E126,E130,E131,E134,E138,E146,E147,E150)</f>
        <v>0</v>
      </c>
      <c r="F120" s="149">
        <f>SUM(F121,F126,F130,F131,F134,F138,F146,F147,F150)</f>
        <v>0</v>
      </c>
      <c r="G120" s="150">
        <f>SUM(G121,G126,G130,G131,G134,G138,G146,G147,G150)</f>
        <v>0</v>
      </c>
      <c r="H120" s="76">
        <f t="shared" si="10"/>
        <v>0</v>
      </c>
      <c r="I120" s="149">
        <f>SUM(I121,I126,I130,I131,I134,I138,I146,I147,I150)</f>
        <v>0</v>
      </c>
      <c r="J120" s="149">
        <f>SUM(J121,J126,J130,J131,J134,J138,J146,J147,J150)</f>
        <v>0</v>
      </c>
      <c r="K120" s="149">
        <f>SUM(K121,K126,K130,K131,K134,K138,K146,K147,K150)</f>
        <v>0</v>
      </c>
      <c r="L120" s="150">
        <f>SUM(L121,L126,L130,L131,L134,L138,L146,L147,L150)</f>
        <v>0</v>
      </c>
    </row>
    <row r="121" spans="1:12" ht="24" hidden="1" x14ac:dyDescent="0.25">
      <c r="A121" s="299">
        <v>2310</v>
      </c>
      <c r="B121" s="58" t="s">
        <v>131</v>
      </c>
      <c r="C121" s="59">
        <f t="shared" si="9"/>
        <v>0</v>
      </c>
      <c r="D121" s="142">
        <f>SUM(D122:D125)</f>
        <v>0</v>
      </c>
      <c r="E121" s="142">
        <f t="shared" ref="E121:L121" si="11">SUM(E122:E125)</f>
        <v>0</v>
      </c>
      <c r="F121" s="142">
        <f t="shared" si="11"/>
        <v>0</v>
      </c>
      <c r="G121" s="143">
        <f t="shared" si="11"/>
        <v>0</v>
      </c>
      <c r="H121" s="59">
        <f t="shared" si="10"/>
        <v>0</v>
      </c>
      <c r="I121" s="142">
        <f t="shared" si="11"/>
        <v>0</v>
      </c>
      <c r="J121" s="142">
        <f t="shared" si="11"/>
        <v>0</v>
      </c>
      <c r="K121" s="142">
        <f t="shared" si="11"/>
        <v>0</v>
      </c>
      <c r="L121" s="143">
        <f t="shared" si="11"/>
        <v>0</v>
      </c>
    </row>
    <row r="122" spans="1:12" hidden="1" x14ac:dyDescent="0.25">
      <c r="A122" s="39">
        <v>2311</v>
      </c>
      <c r="B122" s="63" t="s">
        <v>132</v>
      </c>
      <c r="C122" s="64">
        <f>SUM(D122:G122)</f>
        <v>0</v>
      </c>
      <c r="D122" s="66"/>
      <c r="E122" s="66"/>
      <c r="F122" s="66"/>
      <c r="G122" s="134"/>
      <c r="H122" s="64">
        <f t="shared" si="10"/>
        <v>0</v>
      </c>
      <c r="I122" s="66">
        <v>0</v>
      </c>
      <c r="J122" s="66"/>
      <c r="K122" s="66"/>
      <c r="L122" s="134"/>
    </row>
    <row r="123" spans="1:12" hidden="1" x14ac:dyDescent="0.25">
      <c r="A123" s="39">
        <v>2312</v>
      </c>
      <c r="B123" s="63" t="s">
        <v>133</v>
      </c>
      <c r="C123" s="64">
        <f t="shared" si="9"/>
        <v>0</v>
      </c>
      <c r="D123" s="66"/>
      <c r="E123" s="66"/>
      <c r="F123" s="66"/>
      <c r="G123" s="134"/>
      <c r="H123" s="64">
        <f t="shared" si="10"/>
        <v>0</v>
      </c>
      <c r="I123" s="66">
        <v>0</v>
      </c>
      <c r="J123" s="66"/>
      <c r="K123" s="66"/>
      <c r="L123" s="134"/>
    </row>
    <row r="124" spans="1:12" hidden="1" x14ac:dyDescent="0.25">
      <c r="A124" s="39">
        <v>2313</v>
      </c>
      <c r="B124" s="63" t="s">
        <v>134</v>
      </c>
      <c r="C124" s="64">
        <f t="shared" si="9"/>
        <v>0</v>
      </c>
      <c r="D124" s="66"/>
      <c r="E124" s="66"/>
      <c r="F124" s="66"/>
      <c r="G124" s="134"/>
      <c r="H124" s="64">
        <f t="shared" si="10"/>
        <v>0</v>
      </c>
      <c r="I124" s="66">
        <v>0</v>
      </c>
      <c r="J124" s="66"/>
      <c r="K124" s="66"/>
      <c r="L124" s="134"/>
    </row>
    <row r="125" spans="1:12" ht="36" hidden="1" customHeight="1" x14ac:dyDescent="0.25">
      <c r="A125" s="39">
        <v>2314</v>
      </c>
      <c r="B125" s="63" t="s">
        <v>135</v>
      </c>
      <c r="C125" s="64">
        <f t="shared" si="9"/>
        <v>0</v>
      </c>
      <c r="D125" s="66"/>
      <c r="E125" s="66"/>
      <c r="F125" s="66"/>
      <c r="G125" s="134"/>
      <c r="H125" s="64">
        <f t="shared" si="10"/>
        <v>0</v>
      </c>
      <c r="I125" s="66">
        <v>0</v>
      </c>
      <c r="J125" s="66"/>
      <c r="K125" s="66"/>
      <c r="L125" s="134"/>
    </row>
    <row r="126" spans="1:12" hidden="1" x14ac:dyDescent="0.25">
      <c r="A126" s="135">
        <v>2320</v>
      </c>
      <c r="B126" s="63" t="s">
        <v>136</v>
      </c>
      <c r="C126" s="64">
        <f t="shared" si="9"/>
        <v>0</v>
      </c>
      <c r="D126" s="136">
        <f>SUM(D127:D129)</f>
        <v>0</v>
      </c>
      <c r="E126" s="136">
        <f>SUM(E127:E129)</f>
        <v>0</v>
      </c>
      <c r="F126" s="136">
        <f>SUM(F127:F129)</f>
        <v>0</v>
      </c>
      <c r="G126" s="137">
        <f>SUM(G127:G129)</f>
        <v>0</v>
      </c>
      <c r="H126" s="64">
        <f t="shared" si="10"/>
        <v>0</v>
      </c>
      <c r="I126" s="136">
        <f>SUM(I127:I129)</f>
        <v>0</v>
      </c>
      <c r="J126" s="136">
        <f>SUM(J127:J129)</f>
        <v>0</v>
      </c>
      <c r="K126" s="136">
        <f>SUM(K127:K129)</f>
        <v>0</v>
      </c>
      <c r="L126" s="137">
        <f>SUM(L127:L129)</f>
        <v>0</v>
      </c>
    </row>
    <row r="127" spans="1:12" hidden="1" x14ac:dyDescent="0.25">
      <c r="A127" s="39">
        <v>2321</v>
      </c>
      <c r="B127" s="63" t="s">
        <v>137</v>
      </c>
      <c r="C127" s="64">
        <f t="shared" si="9"/>
        <v>0</v>
      </c>
      <c r="D127" s="66"/>
      <c r="E127" s="66"/>
      <c r="F127" s="66"/>
      <c r="G127" s="134"/>
      <c r="H127" s="64">
        <f t="shared" si="10"/>
        <v>0</v>
      </c>
      <c r="I127" s="66">
        <v>0</v>
      </c>
      <c r="J127" s="66"/>
      <c r="K127" s="66"/>
      <c r="L127" s="134"/>
    </row>
    <row r="128" spans="1:12" hidden="1" x14ac:dyDescent="0.25">
      <c r="A128" s="39">
        <v>2322</v>
      </c>
      <c r="B128" s="63" t="s">
        <v>138</v>
      </c>
      <c r="C128" s="64">
        <f t="shared" si="9"/>
        <v>0</v>
      </c>
      <c r="D128" s="66"/>
      <c r="E128" s="66"/>
      <c r="F128" s="66"/>
      <c r="G128" s="134"/>
      <c r="H128" s="64">
        <f t="shared" si="10"/>
        <v>0</v>
      </c>
      <c r="I128" s="66">
        <v>0</v>
      </c>
      <c r="J128" s="66"/>
      <c r="K128" s="66"/>
      <c r="L128" s="134"/>
    </row>
    <row r="129" spans="1:12" ht="10.5" hidden="1" customHeight="1" x14ac:dyDescent="0.25">
      <c r="A129" s="39">
        <v>2329</v>
      </c>
      <c r="B129" s="63" t="s">
        <v>139</v>
      </c>
      <c r="C129" s="64">
        <f t="shared" si="9"/>
        <v>0</v>
      </c>
      <c r="D129" s="66"/>
      <c r="E129" s="66"/>
      <c r="F129" s="66"/>
      <c r="G129" s="134"/>
      <c r="H129" s="64">
        <f t="shared" si="10"/>
        <v>0</v>
      </c>
      <c r="I129" s="66">
        <v>0</v>
      </c>
      <c r="J129" s="66"/>
      <c r="K129" s="66"/>
      <c r="L129" s="134"/>
    </row>
    <row r="130" spans="1:12" hidden="1" x14ac:dyDescent="0.25">
      <c r="A130" s="135">
        <v>2330</v>
      </c>
      <c r="B130" s="63" t="s">
        <v>140</v>
      </c>
      <c r="C130" s="64">
        <f t="shared" si="9"/>
        <v>0</v>
      </c>
      <c r="D130" s="66"/>
      <c r="E130" s="66"/>
      <c r="F130" s="66"/>
      <c r="G130" s="134"/>
      <c r="H130" s="64">
        <f t="shared" si="10"/>
        <v>0</v>
      </c>
      <c r="I130" s="66">
        <v>0</v>
      </c>
      <c r="J130" s="66"/>
      <c r="K130" s="66"/>
      <c r="L130" s="134"/>
    </row>
    <row r="131" spans="1:12" ht="36" hidden="1" x14ac:dyDescent="0.25">
      <c r="A131" s="135">
        <v>2340</v>
      </c>
      <c r="B131" s="63" t="s">
        <v>141</v>
      </c>
      <c r="C131" s="64">
        <f t="shared" si="9"/>
        <v>0</v>
      </c>
      <c r="D131" s="136">
        <f>SUM(D132:D133)</f>
        <v>0</v>
      </c>
      <c r="E131" s="136">
        <f>SUM(E132:E133)</f>
        <v>0</v>
      </c>
      <c r="F131" s="136">
        <f>SUM(F132:F133)</f>
        <v>0</v>
      </c>
      <c r="G131" s="137">
        <f>SUM(G132:G133)</f>
        <v>0</v>
      </c>
      <c r="H131" s="64">
        <f t="shared" si="10"/>
        <v>0</v>
      </c>
      <c r="I131" s="136">
        <f>SUM(I132:I133)</f>
        <v>0</v>
      </c>
      <c r="J131" s="136">
        <f>SUM(J132:J133)</f>
        <v>0</v>
      </c>
      <c r="K131" s="136">
        <f>SUM(K132:K133)</f>
        <v>0</v>
      </c>
      <c r="L131" s="137">
        <f>SUM(L132:L133)</f>
        <v>0</v>
      </c>
    </row>
    <row r="132" spans="1:12" hidden="1" x14ac:dyDescent="0.25">
      <c r="A132" s="39">
        <v>2341</v>
      </c>
      <c r="B132" s="63" t="s">
        <v>142</v>
      </c>
      <c r="C132" s="64">
        <f t="shared" si="9"/>
        <v>0</v>
      </c>
      <c r="D132" s="66"/>
      <c r="E132" s="66"/>
      <c r="F132" s="66"/>
      <c r="G132" s="134"/>
      <c r="H132" s="64">
        <f t="shared" si="10"/>
        <v>0</v>
      </c>
      <c r="I132" s="66">
        <v>0</v>
      </c>
      <c r="J132" s="66"/>
      <c r="K132" s="66"/>
      <c r="L132" s="134"/>
    </row>
    <row r="133" spans="1:12" ht="24" hidden="1" x14ac:dyDescent="0.25">
      <c r="A133" s="39">
        <v>2344</v>
      </c>
      <c r="B133" s="63" t="s">
        <v>143</v>
      </c>
      <c r="C133" s="64">
        <f t="shared" si="9"/>
        <v>0</v>
      </c>
      <c r="D133" s="66"/>
      <c r="E133" s="66"/>
      <c r="F133" s="66"/>
      <c r="G133" s="134"/>
      <c r="H133" s="64">
        <f t="shared" si="10"/>
        <v>0</v>
      </c>
      <c r="I133" s="66">
        <v>0</v>
      </c>
      <c r="J133" s="66"/>
      <c r="K133" s="66"/>
      <c r="L133" s="134"/>
    </row>
    <row r="134" spans="1:12" ht="24" hidden="1" x14ac:dyDescent="0.25">
      <c r="A134" s="130">
        <v>2350</v>
      </c>
      <c r="B134" s="99" t="s">
        <v>144</v>
      </c>
      <c r="C134" s="103">
        <f t="shared" si="9"/>
        <v>0</v>
      </c>
      <c r="D134" s="131">
        <f>SUM(D135:D137)</f>
        <v>0</v>
      </c>
      <c r="E134" s="131">
        <f>SUM(E135:E137)</f>
        <v>0</v>
      </c>
      <c r="F134" s="131">
        <f>SUM(F135:F137)</f>
        <v>0</v>
      </c>
      <c r="G134" s="132">
        <f>SUM(G135:G137)</f>
        <v>0</v>
      </c>
      <c r="H134" s="103">
        <f t="shared" si="10"/>
        <v>0</v>
      </c>
      <c r="I134" s="131">
        <f>SUM(I135:I137)</f>
        <v>0</v>
      </c>
      <c r="J134" s="131">
        <f>SUM(J135:J137)</f>
        <v>0</v>
      </c>
      <c r="K134" s="131">
        <f>SUM(K135:K137)</f>
        <v>0</v>
      </c>
      <c r="L134" s="132">
        <f>SUM(L135:L137)</f>
        <v>0</v>
      </c>
    </row>
    <row r="135" spans="1:12" hidden="1" x14ac:dyDescent="0.25">
      <c r="A135" s="34">
        <v>2351</v>
      </c>
      <c r="B135" s="58" t="s">
        <v>145</v>
      </c>
      <c r="C135" s="59">
        <f t="shared" si="9"/>
        <v>0</v>
      </c>
      <c r="D135" s="61"/>
      <c r="E135" s="61"/>
      <c r="F135" s="61"/>
      <c r="G135" s="133"/>
      <c r="H135" s="59">
        <f t="shared" si="10"/>
        <v>0</v>
      </c>
      <c r="I135" s="61">
        <v>0</v>
      </c>
      <c r="J135" s="61"/>
      <c r="K135" s="61"/>
      <c r="L135" s="133"/>
    </row>
    <row r="136" spans="1:12" ht="24" hidden="1" x14ac:dyDescent="0.25">
      <c r="A136" s="39">
        <v>2352</v>
      </c>
      <c r="B136" s="63" t="s">
        <v>146</v>
      </c>
      <c r="C136" s="64">
        <f t="shared" si="9"/>
        <v>0</v>
      </c>
      <c r="D136" s="66"/>
      <c r="E136" s="66"/>
      <c r="F136" s="66"/>
      <c r="G136" s="134"/>
      <c r="H136" s="64">
        <f t="shared" si="10"/>
        <v>0</v>
      </c>
      <c r="I136" s="66">
        <v>0</v>
      </c>
      <c r="J136" s="66"/>
      <c r="K136" s="66"/>
      <c r="L136" s="134"/>
    </row>
    <row r="137" spans="1:12" ht="24" hidden="1" x14ac:dyDescent="0.25">
      <c r="A137" s="39">
        <v>2353</v>
      </c>
      <c r="B137" s="63" t="s">
        <v>147</v>
      </c>
      <c r="C137" s="64">
        <f t="shared" si="9"/>
        <v>0</v>
      </c>
      <c r="D137" s="66"/>
      <c r="E137" s="66"/>
      <c r="F137" s="66"/>
      <c r="G137" s="134"/>
      <c r="H137" s="64">
        <f t="shared" si="10"/>
        <v>0</v>
      </c>
      <c r="I137" s="66">
        <v>0</v>
      </c>
      <c r="J137" s="66"/>
      <c r="K137" s="66"/>
      <c r="L137" s="134"/>
    </row>
    <row r="138" spans="1:12" ht="24.75" hidden="1" customHeight="1" x14ac:dyDescent="0.25">
      <c r="A138" s="135">
        <v>2360</v>
      </c>
      <c r="B138" s="63" t="s">
        <v>148</v>
      </c>
      <c r="C138" s="64">
        <f t="shared" si="9"/>
        <v>0</v>
      </c>
      <c r="D138" s="136">
        <f>SUM(D139:D145)</f>
        <v>0</v>
      </c>
      <c r="E138" s="136">
        <f>SUM(E139:E145)</f>
        <v>0</v>
      </c>
      <c r="F138" s="136">
        <f>SUM(F139:F145)</f>
        <v>0</v>
      </c>
      <c r="G138" s="137">
        <f>SUM(G139:G145)</f>
        <v>0</v>
      </c>
      <c r="H138" s="64">
        <f t="shared" si="10"/>
        <v>0</v>
      </c>
      <c r="I138" s="136">
        <f>SUM(I139:I145)</f>
        <v>0</v>
      </c>
      <c r="J138" s="136">
        <f>SUM(J139:J145)</f>
        <v>0</v>
      </c>
      <c r="K138" s="136">
        <f>SUM(K139:K145)</f>
        <v>0</v>
      </c>
      <c r="L138" s="137">
        <f>SUM(L139:L145)</f>
        <v>0</v>
      </c>
    </row>
    <row r="139" spans="1:12" hidden="1" x14ac:dyDescent="0.25">
      <c r="A139" s="38">
        <v>2361</v>
      </c>
      <c r="B139" s="63" t="s">
        <v>149</v>
      </c>
      <c r="C139" s="64">
        <f t="shared" si="9"/>
        <v>0</v>
      </c>
      <c r="D139" s="66"/>
      <c r="E139" s="66"/>
      <c r="F139" s="66"/>
      <c r="G139" s="134"/>
      <c r="H139" s="64">
        <f t="shared" si="10"/>
        <v>0</v>
      </c>
      <c r="I139" s="66">
        <v>0</v>
      </c>
      <c r="J139" s="66"/>
      <c r="K139" s="66"/>
      <c r="L139" s="134"/>
    </row>
    <row r="140" spans="1:12" ht="24" hidden="1" x14ac:dyDescent="0.25">
      <c r="A140" s="38">
        <v>2362</v>
      </c>
      <c r="B140" s="63" t="s">
        <v>150</v>
      </c>
      <c r="C140" s="64">
        <f t="shared" si="9"/>
        <v>0</v>
      </c>
      <c r="D140" s="66"/>
      <c r="E140" s="66"/>
      <c r="F140" s="66"/>
      <c r="G140" s="134"/>
      <c r="H140" s="64">
        <f t="shared" si="10"/>
        <v>0</v>
      </c>
      <c r="I140" s="66">
        <v>0</v>
      </c>
      <c r="J140" s="66"/>
      <c r="K140" s="66"/>
      <c r="L140" s="134"/>
    </row>
    <row r="141" spans="1:12" hidden="1" x14ac:dyDescent="0.25">
      <c r="A141" s="38">
        <v>2363</v>
      </c>
      <c r="B141" s="63" t="s">
        <v>151</v>
      </c>
      <c r="C141" s="64">
        <f t="shared" si="9"/>
        <v>0</v>
      </c>
      <c r="D141" s="66"/>
      <c r="E141" s="66"/>
      <c r="F141" s="66"/>
      <c r="G141" s="134"/>
      <c r="H141" s="64">
        <f t="shared" si="10"/>
        <v>0</v>
      </c>
      <c r="I141" s="66">
        <v>0</v>
      </c>
      <c r="J141" s="66"/>
      <c r="K141" s="66"/>
      <c r="L141" s="134"/>
    </row>
    <row r="142" spans="1:12" hidden="1" x14ac:dyDescent="0.25">
      <c r="A142" s="38">
        <v>2364</v>
      </c>
      <c r="B142" s="63" t="s">
        <v>152</v>
      </c>
      <c r="C142" s="64">
        <f t="shared" si="9"/>
        <v>0</v>
      </c>
      <c r="D142" s="66"/>
      <c r="E142" s="66"/>
      <c r="F142" s="66"/>
      <c r="G142" s="134"/>
      <c r="H142" s="64">
        <f t="shared" si="10"/>
        <v>0</v>
      </c>
      <c r="I142" s="66">
        <v>0</v>
      </c>
      <c r="J142" s="66"/>
      <c r="K142" s="66"/>
      <c r="L142" s="134"/>
    </row>
    <row r="143" spans="1:12" ht="12.75" hidden="1" customHeight="1" x14ac:dyDescent="0.25">
      <c r="A143" s="38">
        <v>2365</v>
      </c>
      <c r="B143" s="63" t="s">
        <v>153</v>
      </c>
      <c r="C143" s="64">
        <f t="shared" si="9"/>
        <v>0</v>
      </c>
      <c r="D143" s="66"/>
      <c r="E143" s="66"/>
      <c r="F143" s="66"/>
      <c r="G143" s="134"/>
      <c r="H143" s="64">
        <f t="shared" si="10"/>
        <v>0</v>
      </c>
      <c r="I143" s="66">
        <v>0</v>
      </c>
      <c r="J143" s="66"/>
      <c r="K143" s="66"/>
      <c r="L143" s="134"/>
    </row>
    <row r="144" spans="1:12" ht="36" hidden="1" x14ac:dyDescent="0.25">
      <c r="A144" s="38">
        <v>2366</v>
      </c>
      <c r="B144" s="63" t="s">
        <v>154</v>
      </c>
      <c r="C144" s="64">
        <f t="shared" si="9"/>
        <v>0</v>
      </c>
      <c r="D144" s="66"/>
      <c r="E144" s="66"/>
      <c r="F144" s="66"/>
      <c r="G144" s="134"/>
      <c r="H144" s="64">
        <f t="shared" si="10"/>
        <v>0</v>
      </c>
      <c r="I144" s="66">
        <v>0</v>
      </c>
      <c r="J144" s="66"/>
      <c r="K144" s="66"/>
      <c r="L144" s="134"/>
    </row>
    <row r="145" spans="1:12" ht="60" hidden="1" x14ac:dyDescent="0.25">
      <c r="A145" s="38">
        <v>2369</v>
      </c>
      <c r="B145" s="63" t="s">
        <v>155</v>
      </c>
      <c r="C145" s="64">
        <f t="shared" si="9"/>
        <v>0</v>
      </c>
      <c r="D145" s="66"/>
      <c r="E145" s="66"/>
      <c r="F145" s="66"/>
      <c r="G145" s="134"/>
      <c r="H145" s="64">
        <f t="shared" si="10"/>
        <v>0</v>
      </c>
      <c r="I145" s="66">
        <v>0</v>
      </c>
      <c r="J145" s="66"/>
      <c r="K145" s="66"/>
      <c r="L145" s="134"/>
    </row>
    <row r="146" spans="1:12" hidden="1" x14ac:dyDescent="0.25">
      <c r="A146" s="130">
        <v>2370</v>
      </c>
      <c r="B146" s="99" t="s">
        <v>156</v>
      </c>
      <c r="C146" s="103">
        <f t="shared" si="9"/>
        <v>0</v>
      </c>
      <c r="D146" s="138"/>
      <c r="E146" s="138"/>
      <c r="F146" s="138"/>
      <c r="G146" s="139"/>
      <c r="H146" s="103">
        <f t="shared" si="10"/>
        <v>0</v>
      </c>
      <c r="I146" s="138">
        <v>0</v>
      </c>
      <c r="J146" s="138"/>
      <c r="K146" s="138"/>
      <c r="L146" s="139"/>
    </row>
    <row r="147" spans="1:12" hidden="1" x14ac:dyDescent="0.25">
      <c r="A147" s="130">
        <v>2380</v>
      </c>
      <c r="B147" s="99" t="s">
        <v>157</v>
      </c>
      <c r="C147" s="103">
        <f t="shared" si="9"/>
        <v>0</v>
      </c>
      <c r="D147" s="131">
        <f>SUM(D148:D149)</f>
        <v>0</v>
      </c>
      <c r="E147" s="131">
        <f>SUM(E148:E149)</f>
        <v>0</v>
      </c>
      <c r="F147" s="131">
        <f>SUM(F148:F149)</f>
        <v>0</v>
      </c>
      <c r="G147" s="132">
        <f>SUM(G148:G149)</f>
        <v>0</v>
      </c>
      <c r="H147" s="103">
        <f t="shared" si="10"/>
        <v>0</v>
      </c>
      <c r="I147" s="131">
        <f>SUM(I148:I149)</f>
        <v>0</v>
      </c>
      <c r="J147" s="131">
        <f>SUM(J148:J149)</f>
        <v>0</v>
      </c>
      <c r="K147" s="131">
        <f>SUM(K148:K149)</f>
        <v>0</v>
      </c>
      <c r="L147" s="132">
        <f>SUM(L148:L149)</f>
        <v>0</v>
      </c>
    </row>
    <row r="148" spans="1:12" hidden="1" x14ac:dyDescent="0.25">
      <c r="A148" s="33">
        <v>2381</v>
      </c>
      <c r="B148" s="58" t="s">
        <v>158</v>
      </c>
      <c r="C148" s="59">
        <f t="shared" si="9"/>
        <v>0</v>
      </c>
      <c r="D148" s="61"/>
      <c r="E148" s="61"/>
      <c r="F148" s="61"/>
      <c r="G148" s="133"/>
      <c r="H148" s="59">
        <f t="shared" si="10"/>
        <v>0</v>
      </c>
      <c r="I148" s="61">
        <v>0</v>
      </c>
      <c r="J148" s="61"/>
      <c r="K148" s="61"/>
      <c r="L148" s="133"/>
    </row>
    <row r="149" spans="1:12" ht="24" hidden="1" x14ac:dyDescent="0.25">
      <c r="A149" s="38">
        <v>2389</v>
      </c>
      <c r="B149" s="63" t="s">
        <v>159</v>
      </c>
      <c r="C149" s="64">
        <f t="shared" si="9"/>
        <v>0</v>
      </c>
      <c r="D149" s="66"/>
      <c r="E149" s="66"/>
      <c r="F149" s="66"/>
      <c r="G149" s="134"/>
      <c r="H149" s="64">
        <f t="shared" si="10"/>
        <v>0</v>
      </c>
      <c r="I149" s="66">
        <v>0</v>
      </c>
      <c r="J149" s="66"/>
      <c r="K149" s="66"/>
      <c r="L149" s="134"/>
    </row>
    <row r="150" spans="1:12" hidden="1" x14ac:dyDescent="0.25">
      <c r="A150" s="130">
        <v>2390</v>
      </c>
      <c r="B150" s="99" t="s">
        <v>160</v>
      </c>
      <c r="C150" s="103">
        <f t="shared" si="9"/>
        <v>0</v>
      </c>
      <c r="D150" s="138"/>
      <c r="E150" s="138"/>
      <c r="F150" s="138"/>
      <c r="G150" s="139"/>
      <c r="H150" s="103">
        <f t="shared" si="10"/>
        <v>0</v>
      </c>
      <c r="I150" s="138">
        <v>0</v>
      </c>
      <c r="J150" s="138"/>
      <c r="K150" s="138"/>
      <c r="L150" s="139"/>
    </row>
    <row r="151" spans="1:12" hidden="1" x14ac:dyDescent="0.25">
      <c r="A151" s="50">
        <v>2400</v>
      </c>
      <c r="B151" s="127" t="s">
        <v>161</v>
      </c>
      <c r="C151" s="51">
        <f t="shared" si="9"/>
        <v>0</v>
      </c>
      <c r="D151" s="151"/>
      <c r="E151" s="151"/>
      <c r="F151" s="151"/>
      <c r="G151" s="152"/>
      <c r="H151" s="51">
        <f t="shared" si="10"/>
        <v>0</v>
      </c>
      <c r="I151" s="151">
        <v>0</v>
      </c>
      <c r="J151" s="151"/>
      <c r="K151" s="151"/>
      <c r="L151" s="152"/>
    </row>
    <row r="152" spans="1:12" ht="24" hidden="1" x14ac:dyDescent="0.25">
      <c r="A152" s="50">
        <v>2500</v>
      </c>
      <c r="B152" s="127" t="s">
        <v>162</v>
      </c>
      <c r="C152" s="51">
        <f t="shared" si="9"/>
        <v>0</v>
      </c>
      <c r="D152" s="56">
        <f>SUM(D153,D159)</f>
        <v>0</v>
      </c>
      <c r="E152" s="56">
        <f t="shared" ref="E152:G152" si="12">SUM(E153,E159)</f>
        <v>0</v>
      </c>
      <c r="F152" s="56">
        <f t="shared" si="12"/>
        <v>0</v>
      </c>
      <c r="G152" s="56">
        <f t="shared" si="12"/>
        <v>0</v>
      </c>
      <c r="H152" s="51">
        <f t="shared" si="10"/>
        <v>0</v>
      </c>
      <c r="I152" s="56">
        <f>SUM(I153,I159)</f>
        <v>0</v>
      </c>
      <c r="J152" s="56">
        <f t="shared" ref="J152:L152" si="13">SUM(J153,J159)</f>
        <v>0</v>
      </c>
      <c r="K152" s="56">
        <f t="shared" si="13"/>
        <v>0</v>
      </c>
      <c r="L152" s="129">
        <f t="shared" si="13"/>
        <v>0</v>
      </c>
    </row>
    <row r="153" spans="1:12" ht="16.5" hidden="1" customHeight="1" x14ac:dyDescent="0.25">
      <c r="A153" s="299">
        <v>2510</v>
      </c>
      <c r="B153" s="58" t="s">
        <v>163</v>
      </c>
      <c r="C153" s="59">
        <f t="shared" si="9"/>
        <v>0</v>
      </c>
      <c r="D153" s="142">
        <f>SUM(D154:D158)</f>
        <v>0</v>
      </c>
      <c r="E153" s="142">
        <f t="shared" ref="E153:G153" si="14">SUM(E154:E158)</f>
        <v>0</v>
      </c>
      <c r="F153" s="142">
        <f t="shared" si="14"/>
        <v>0</v>
      </c>
      <c r="G153" s="142">
        <f t="shared" si="14"/>
        <v>0</v>
      </c>
      <c r="H153" s="59">
        <f t="shared" si="10"/>
        <v>0</v>
      </c>
      <c r="I153" s="142">
        <f>SUM(I154:I158)</f>
        <v>0</v>
      </c>
      <c r="J153" s="142">
        <f t="shared" ref="J153:L153" si="15">SUM(J154:J158)</f>
        <v>0</v>
      </c>
      <c r="K153" s="142">
        <f t="shared" si="15"/>
        <v>0</v>
      </c>
      <c r="L153" s="153">
        <f t="shared" si="15"/>
        <v>0</v>
      </c>
    </row>
    <row r="154" spans="1:12" ht="24" hidden="1" x14ac:dyDescent="0.25">
      <c r="A154" s="39">
        <v>2512</v>
      </c>
      <c r="B154" s="63" t="s">
        <v>164</v>
      </c>
      <c r="C154" s="64">
        <f t="shared" si="9"/>
        <v>0</v>
      </c>
      <c r="D154" s="66"/>
      <c r="E154" s="66"/>
      <c r="F154" s="66"/>
      <c r="G154" s="134"/>
      <c r="H154" s="64">
        <f t="shared" si="10"/>
        <v>0</v>
      </c>
      <c r="I154" s="66">
        <v>0</v>
      </c>
      <c r="J154" s="66"/>
      <c r="K154" s="66"/>
      <c r="L154" s="134"/>
    </row>
    <row r="155" spans="1:12" ht="24" hidden="1" x14ac:dyDescent="0.25">
      <c r="A155" s="39">
        <v>2513</v>
      </c>
      <c r="B155" s="63" t="s">
        <v>165</v>
      </c>
      <c r="C155" s="64">
        <f t="shared" si="9"/>
        <v>0</v>
      </c>
      <c r="D155" s="66"/>
      <c r="E155" s="66"/>
      <c r="F155" s="66"/>
      <c r="G155" s="134"/>
      <c r="H155" s="64">
        <f t="shared" si="10"/>
        <v>0</v>
      </c>
      <c r="I155" s="66">
        <v>0</v>
      </c>
      <c r="J155" s="66"/>
      <c r="K155" s="66"/>
      <c r="L155" s="134"/>
    </row>
    <row r="156" spans="1:12" ht="36" hidden="1" x14ac:dyDescent="0.25">
      <c r="A156" s="39">
        <v>2514</v>
      </c>
      <c r="B156" s="63" t="s">
        <v>166</v>
      </c>
      <c r="C156" s="64">
        <f t="shared" si="9"/>
        <v>0</v>
      </c>
      <c r="D156" s="66"/>
      <c r="E156" s="66"/>
      <c r="F156" s="66"/>
      <c r="G156" s="134"/>
      <c r="H156" s="64">
        <f t="shared" si="10"/>
        <v>0</v>
      </c>
      <c r="I156" s="66">
        <v>0</v>
      </c>
      <c r="J156" s="66"/>
      <c r="K156" s="66"/>
      <c r="L156" s="134"/>
    </row>
    <row r="157" spans="1:12" ht="24" hidden="1" x14ac:dyDescent="0.25">
      <c r="A157" s="39">
        <v>2515</v>
      </c>
      <c r="B157" s="63" t="s">
        <v>167</v>
      </c>
      <c r="C157" s="64">
        <f t="shared" si="9"/>
        <v>0</v>
      </c>
      <c r="D157" s="66"/>
      <c r="E157" s="66"/>
      <c r="F157" s="66"/>
      <c r="G157" s="134"/>
      <c r="H157" s="64">
        <f t="shared" si="10"/>
        <v>0</v>
      </c>
      <c r="I157" s="66">
        <v>0</v>
      </c>
      <c r="J157" s="66"/>
      <c r="K157" s="66"/>
      <c r="L157" s="134"/>
    </row>
    <row r="158" spans="1:12" ht="24" hidden="1" x14ac:dyDescent="0.25">
      <c r="A158" s="39">
        <v>2519</v>
      </c>
      <c r="B158" s="63" t="s">
        <v>168</v>
      </c>
      <c r="C158" s="64">
        <f t="shared" si="9"/>
        <v>0</v>
      </c>
      <c r="D158" s="66"/>
      <c r="E158" s="66"/>
      <c r="F158" s="66"/>
      <c r="G158" s="134"/>
      <c r="H158" s="64">
        <f t="shared" si="10"/>
        <v>0</v>
      </c>
      <c r="I158" s="66">
        <v>0</v>
      </c>
      <c r="J158" s="66"/>
      <c r="K158" s="66"/>
      <c r="L158" s="134"/>
    </row>
    <row r="159" spans="1:12" ht="24" hidden="1" x14ac:dyDescent="0.25">
      <c r="A159" s="135">
        <v>2520</v>
      </c>
      <c r="B159" s="63" t="s">
        <v>169</v>
      </c>
      <c r="C159" s="64">
        <f t="shared" si="9"/>
        <v>0</v>
      </c>
      <c r="D159" s="66"/>
      <c r="E159" s="66"/>
      <c r="F159" s="66"/>
      <c r="G159" s="134"/>
      <c r="H159" s="64">
        <f t="shared" si="10"/>
        <v>0</v>
      </c>
      <c r="I159" s="66">
        <v>0</v>
      </c>
      <c r="J159" s="66"/>
      <c r="K159" s="66"/>
      <c r="L159" s="134"/>
    </row>
    <row r="160" spans="1:12" hidden="1" x14ac:dyDescent="0.25">
      <c r="A160" s="123">
        <v>3000</v>
      </c>
      <c r="B160" s="123" t="s">
        <v>170</v>
      </c>
      <c r="C160" s="124">
        <f t="shared" si="9"/>
        <v>0</v>
      </c>
      <c r="D160" s="125">
        <f>SUM(D161,D171)</f>
        <v>0</v>
      </c>
      <c r="E160" s="125">
        <f>SUM(E161,E171)</f>
        <v>0</v>
      </c>
      <c r="F160" s="125">
        <f>SUM(F161,F171)</f>
        <v>0</v>
      </c>
      <c r="G160" s="126">
        <f>SUM(G161,G171)</f>
        <v>0</v>
      </c>
      <c r="H160" s="124">
        <f t="shared" si="10"/>
        <v>0</v>
      </c>
      <c r="I160" s="125">
        <f>SUM(I161,I171)</f>
        <v>0</v>
      </c>
      <c r="J160" s="125">
        <f>SUM(J161,J171)</f>
        <v>0</v>
      </c>
      <c r="K160" s="125">
        <f>SUM(K161,K171)</f>
        <v>0</v>
      </c>
      <c r="L160" s="126">
        <f>SUM(L161,L171)</f>
        <v>0</v>
      </c>
    </row>
    <row r="161" spans="1:12" ht="24" hidden="1" x14ac:dyDescent="0.25">
      <c r="A161" s="50">
        <v>3200</v>
      </c>
      <c r="B161" s="154" t="s">
        <v>171</v>
      </c>
      <c r="C161" s="155">
        <f t="shared" si="9"/>
        <v>0</v>
      </c>
      <c r="D161" s="56">
        <f>SUM(D162,D166)</f>
        <v>0</v>
      </c>
      <c r="E161" s="56">
        <f t="shared" ref="E161:G161" si="16">SUM(E162,E166)</f>
        <v>0</v>
      </c>
      <c r="F161" s="56">
        <f t="shared" si="16"/>
        <v>0</v>
      </c>
      <c r="G161" s="56">
        <f t="shared" si="16"/>
        <v>0</v>
      </c>
      <c r="H161" s="51">
        <f t="shared" si="10"/>
        <v>0</v>
      </c>
      <c r="I161" s="56">
        <f>SUM(I162,I166)</f>
        <v>0</v>
      </c>
      <c r="J161" s="56">
        <f t="shared" ref="J161:L161" si="17">SUM(J162,J166)</f>
        <v>0</v>
      </c>
      <c r="K161" s="56">
        <f t="shared" si="17"/>
        <v>0</v>
      </c>
      <c r="L161" s="129">
        <f t="shared" si="17"/>
        <v>0</v>
      </c>
    </row>
    <row r="162" spans="1:12" ht="36" hidden="1" x14ac:dyDescent="0.25">
      <c r="A162" s="299">
        <v>3260</v>
      </c>
      <c r="B162" s="58" t="s">
        <v>172</v>
      </c>
      <c r="C162" s="59">
        <f t="shared" si="9"/>
        <v>0</v>
      </c>
      <c r="D162" s="142">
        <f>SUM(D163:D165)</f>
        <v>0</v>
      </c>
      <c r="E162" s="142">
        <f>SUM(E163:E165)</f>
        <v>0</v>
      </c>
      <c r="F162" s="142">
        <f>SUM(F163:F165)</f>
        <v>0</v>
      </c>
      <c r="G162" s="143">
        <f>SUM(G163:G165)</f>
        <v>0</v>
      </c>
      <c r="H162" s="59">
        <f t="shared" si="10"/>
        <v>0</v>
      </c>
      <c r="I162" s="142">
        <f>SUM(I163:I165)</f>
        <v>0</v>
      </c>
      <c r="J162" s="142">
        <f>SUM(J163:J165)</f>
        <v>0</v>
      </c>
      <c r="K162" s="142">
        <f>SUM(K163:K165)</f>
        <v>0</v>
      </c>
      <c r="L162" s="143">
        <f>SUM(L163:L165)</f>
        <v>0</v>
      </c>
    </row>
    <row r="163" spans="1:12" ht="24" hidden="1" x14ac:dyDescent="0.25">
      <c r="A163" s="39">
        <v>3261</v>
      </c>
      <c r="B163" s="63" t="s">
        <v>173</v>
      </c>
      <c r="C163" s="64">
        <f>SUM(D163:G163)</f>
        <v>0</v>
      </c>
      <c r="D163" s="66"/>
      <c r="E163" s="66"/>
      <c r="F163" s="66"/>
      <c r="G163" s="134"/>
      <c r="H163" s="64">
        <f>SUM(I163:L163)</f>
        <v>0</v>
      </c>
      <c r="I163" s="66">
        <v>0</v>
      </c>
      <c r="J163" s="66"/>
      <c r="K163" s="66"/>
      <c r="L163" s="134"/>
    </row>
    <row r="164" spans="1:12" ht="36" hidden="1" x14ac:dyDescent="0.25">
      <c r="A164" s="39">
        <v>3262</v>
      </c>
      <c r="B164" s="63" t="s">
        <v>174</v>
      </c>
      <c r="C164" s="64">
        <f>SUM(D164:G164)</f>
        <v>0</v>
      </c>
      <c r="D164" s="66"/>
      <c r="E164" s="66"/>
      <c r="F164" s="66"/>
      <c r="G164" s="134"/>
      <c r="H164" s="64">
        <f>SUM(I164:L164)</f>
        <v>0</v>
      </c>
      <c r="I164" s="66">
        <v>0</v>
      </c>
      <c r="J164" s="66"/>
      <c r="K164" s="66"/>
      <c r="L164" s="134"/>
    </row>
    <row r="165" spans="1:12" ht="24" hidden="1" x14ac:dyDescent="0.25">
      <c r="A165" s="39">
        <v>3263</v>
      </c>
      <c r="B165" s="63" t="s">
        <v>175</v>
      </c>
      <c r="C165" s="64">
        <f>SUM(D165:G165)</f>
        <v>0</v>
      </c>
      <c r="D165" s="66"/>
      <c r="E165" s="66"/>
      <c r="F165" s="66"/>
      <c r="G165" s="134"/>
      <c r="H165" s="64">
        <f>SUM(I165:L165)</f>
        <v>0</v>
      </c>
      <c r="I165" s="66">
        <v>0</v>
      </c>
      <c r="J165" s="66"/>
      <c r="K165" s="66"/>
      <c r="L165" s="134"/>
    </row>
    <row r="166" spans="1:12" ht="84" hidden="1" x14ac:dyDescent="0.25">
      <c r="A166" s="299">
        <v>3290</v>
      </c>
      <c r="B166" s="58" t="s">
        <v>176</v>
      </c>
      <c r="C166" s="156">
        <f t="shared" ref="C166:C170" si="18">SUM(D166:G166)</f>
        <v>0</v>
      </c>
      <c r="D166" s="142">
        <f>SUM(D167:D170)</f>
        <v>0</v>
      </c>
      <c r="E166" s="142">
        <f t="shared" ref="E166:G166" si="19">SUM(E167:E170)</f>
        <v>0</v>
      </c>
      <c r="F166" s="142">
        <f t="shared" si="19"/>
        <v>0</v>
      </c>
      <c r="G166" s="142">
        <f t="shared" si="19"/>
        <v>0</v>
      </c>
      <c r="H166" s="156">
        <f t="shared" ref="H166:H170" si="20">SUM(I166:L166)</f>
        <v>0</v>
      </c>
      <c r="I166" s="142">
        <f>SUM(I167:I170)</f>
        <v>0</v>
      </c>
      <c r="J166" s="142">
        <f t="shared" ref="J166:L166" si="21">SUM(J167:J170)</f>
        <v>0</v>
      </c>
      <c r="K166" s="142">
        <f t="shared" si="21"/>
        <v>0</v>
      </c>
      <c r="L166" s="157">
        <f t="shared" si="21"/>
        <v>0</v>
      </c>
    </row>
    <row r="167" spans="1:12" ht="72" hidden="1" x14ac:dyDescent="0.25">
      <c r="A167" s="39">
        <v>3291</v>
      </c>
      <c r="B167" s="63" t="s">
        <v>177</v>
      </c>
      <c r="C167" s="64">
        <f t="shared" si="18"/>
        <v>0</v>
      </c>
      <c r="D167" s="66"/>
      <c r="E167" s="66"/>
      <c r="F167" s="66"/>
      <c r="G167" s="158"/>
      <c r="H167" s="64">
        <f t="shared" si="20"/>
        <v>0</v>
      </c>
      <c r="I167" s="66">
        <v>0</v>
      </c>
      <c r="J167" s="66"/>
      <c r="K167" s="66"/>
      <c r="L167" s="134"/>
    </row>
    <row r="168" spans="1:12" ht="72" hidden="1" x14ac:dyDescent="0.25">
      <c r="A168" s="39">
        <v>3292</v>
      </c>
      <c r="B168" s="63" t="s">
        <v>178</v>
      </c>
      <c r="C168" s="64">
        <f t="shared" si="18"/>
        <v>0</v>
      </c>
      <c r="D168" s="66"/>
      <c r="E168" s="66"/>
      <c r="F168" s="66"/>
      <c r="G168" s="158"/>
      <c r="H168" s="64">
        <f t="shared" si="20"/>
        <v>0</v>
      </c>
      <c r="I168" s="66">
        <v>0</v>
      </c>
      <c r="J168" s="66"/>
      <c r="K168" s="66"/>
      <c r="L168" s="134"/>
    </row>
    <row r="169" spans="1:12" ht="72" hidden="1" x14ac:dyDescent="0.25">
      <c r="A169" s="39">
        <v>3293</v>
      </c>
      <c r="B169" s="63" t="s">
        <v>179</v>
      </c>
      <c r="C169" s="64">
        <f t="shared" si="18"/>
        <v>0</v>
      </c>
      <c r="D169" s="66"/>
      <c r="E169" s="66"/>
      <c r="F169" s="66"/>
      <c r="G169" s="158"/>
      <c r="H169" s="64">
        <f t="shared" si="20"/>
        <v>0</v>
      </c>
      <c r="I169" s="66">
        <v>0</v>
      </c>
      <c r="J169" s="66"/>
      <c r="K169" s="66"/>
      <c r="L169" s="134"/>
    </row>
    <row r="170" spans="1:12" ht="60" hidden="1" x14ac:dyDescent="0.25">
      <c r="A170" s="159">
        <v>3294</v>
      </c>
      <c r="B170" s="63" t="s">
        <v>180</v>
      </c>
      <c r="C170" s="156">
        <f t="shared" si="18"/>
        <v>0</v>
      </c>
      <c r="D170" s="160"/>
      <c r="E170" s="160"/>
      <c r="F170" s="160"/>
      <c r="G170" s="161"/>
      <c r="H170" s="156">
        <f t="shared" si="20"/>
        <v>0</v>
      </c>
      <c r="I170" s="160">
        <v>0</v>
      </c>
      <c r="J170" s="160"/>
      <c r="K170" s="160"/>
      <c r="L170" s="162"/>
    </row>
    <row r="171" spans="1:12" ht="48" hidden="1" x14ac:dyDescent="0.25">
      <c r="A171" s="163">
        <v>3300</v>
      </c>
      <c r="B171" s="154" t="s">
        <v>181</v>
      </c>
      <c r="C171" s="164">
        <f t="shared" si="9"/>
        <v>0</v>
      </c>
      <c r="D171" s="165">
        <f>SUM(D172:D173)</f>
        <v>0</v>
      </c>
      <c r="E171" s="165">
        <f t="shared" ref="E171:G171" si="22">SUM(E172:E173)</f>
        <v>0</v>
      </c>
      <c r="F171" s="165">
        <f t="shared" si="22"/>
        <v>0</v>
      </c>
      <c r="G171" s="165">
        <f t="shared" si="22"/>
        <v>0</v>
      </c>
      <c r="H171" s="164">
        <f t="shared" si="10"/>
        <v>0</v>
      </c>
      <c r="I171" s="165">
        <f>SUM(I172:I173)</f>
        <v>0</v>
      </c>
      <c r="J171" s="165">
        <f t="shared" ref="J171:L171" si="23">SUM(J172:J173)</f>
        <v>0</v>
      </c>
      <c r="K171" s="165">
        <f t="shared" si="23"/>
        <v>0</v>
      </c>
      <c r="L171" s="129">
        <f t="shared" si="23"/>
        <v>0</v>
      </c>
    </row>
    <row r="172" spans="1:12" ht="48" hidden="1" x14ac:dyDescent="0.25">
      <c r="A172" s="98">
        <v>3310</v>
      </c>
      <c r="B172" s="99" t="s">
        <v>182</v>
      </c>
      <c r="C172" s="166">
        <f t="shared" si="9"/>
        <v>0</v>
      </c>
      <c r="D172" s="138"/>
      <c r="E172" s="138"/>
      <c r="F172" s="138"/>
      <c r="G172" s="139"/>
      <c r="H172" s="166">
        <f t="shared" si="10"/>
        <v>0</v>
      </c>
      <c r="I172" s="138">
        <v>0</v>
      </c>
      <c r="J172" s="138"/>
      <c r="K172" s="138"/>
      <c r="L172" s="139"/>
    </row>
    <row r="173" spans="1:12" ht="48.75" hidden="1" customHeight="1" x14ac:dyDescent="0.25">
      <c r="A173" s="34">
        <v>3320</v>
      </c>
      <c r="B173" s="58" t="s">
        <v>183</v>
      </c>
      <c r="C173" s="59">
        <f t="shared" si="9"/>
        <v>0</v>
      </c>
      <c r="D173" s="61"/>
      <c r="E173" s="61"/>
      <c r="F173" s="61"/>
      <c r="G173" s="133"/>
      <c r="H173" s="59">
        <f t="shared" si="10"/>
        <v>0</v>
      </c>
      <c r="I173" s="61">
        <v>0</v>
      </c>
      <c r="J173" s="61"/>
      <c r="K173" s="61"/>
      <c r="L173" s="133"/>
    </row>
    <row r="174" spans="1:12" hidden="1" x14ac:dyDescent="0.25">
      <c r="A174" s="167">
        <v>4000</v>
      </c>
      <c r="B174" s="123" t="s">
        <v>184</v>
      </c>
      <c r="C174" s="124">
        <f t="shared" si="9"/>
        <v>0</v>
      </c>
      <c r="D174" s="125">
        <f>SUM(D175,D178)</f>
        <v>0</v>
      </c>
      <c r="E174" s="125">
        <f>SUM(E175,E178)</f>
        <v>0</v>
      </c>
      <c r="F174" s="125">
        <f>SUM(F175,F178)</f>
        <v>0</v>
      </c>
      <c r="G174" s="126">
        <f>SUM(G175,G178)</f>
        <v>0</v>
      </c>
      <c r="H174" s="124">
        <f t="shared" si="10"/>
        <v>0</v>
      </c>
      <c r="I174" s="125">
        <f>SUM(I175,I178)</f>
        <v>0</v>
      </c>
      <c r="J174" s="125">
        <f>SUM(J175,J178)</f>
        <v>0</v>
      </c>
      <c r="K174" s="125">
        <f>SUM(K175,K178)</f>
        <v>0</v>
      </c>
      <c r="L174" s="126">
        <f>SUM(L175,L178)</f>
        <v>0</v>
      </c>
    </row>
    <row r="175" spans="1:12" ht="24" hidden="1" x14ac:dyDescent="0.25">
      <c r="A175" s="168">
        <v>4200</v>
      </c>
      <c r="B175" s="127" t="s">
        <v>185</v>
      </c>
      <c r="C175" s="51">
        <f>SUM(D175:G175)</f>
        <v>0</v>
      </c>
      <c r="D175" s="56">
        <f>SUM(D176,D177)</f>
        <v>0</v>
      </c>
      <c r="E175" s="56">
        <f>SUM(E176,E177)</f>
        <v>0</v>
      </c>
      <c r="F175" s="56">
        <f>SUM(F176,F177)</f>
        <v>0</v>
      </c>
      <c r="G175" s="140">
        <f>SUM(G176,G177)</f>
        <v>0</v>
      </c>
      <c r="H175" s="51">
        <f t="shared" si="10"/>
        <v>0</v>
      </c>
      <c r="I175" s="56">
        <f>SUM(I176,I177)</f>
        <v>0</v>
      </c>
      <c r="J175" s="56">
        <f>SUM(J176,J177)</f>
        <v>0</v>
      </c>
      <c r="K175" s="56">
        <f>SUM(K176,K177)</f>
        <v>0</v>
      </c>
      <c r="L175" s="140">
        <f>SUM(L176,L177)</f>
        <v>0</v>
      </c>
    </row>
    <row r="176" spans="1:12" ht="36" hidden="1" x14ac:dyDescent="0.25">
      <c r="A176" s="299">
        <v>4240</v>
      </c>
      <c r="B176" s="58" t="s">
        <v>186</v>
      </c>
      <c r="C176" s="59">
        <f t="shared" ref="C176:C245" si="24">SUM(D176:G176)</f>
        <v>0</v>
      </c>
      <c r="D176" s="61"/>
      <c r="E176" s="61"/>
      <c r="F176" s="61"/>
      <c r="G176" s="133"/>
      <c r="H176" s="59">
        <f t="shared" ref="H176:H244" si="25">SUM(I176:L176)</f>
        <v>0</v>
      </c>
      <c r="I176" s="61">
        <v>0</v>
      </c>
      <c r="J176" s="61"/>
      <c r="K176" s="61"/>
      <c r="L176" s="133"/>
    </row>
    <row r="177" spans="1:12" ht="24" hidden="1" x14ac:dyDescent="0.25">
      <c r="A177" s="135">
        <v>4250</v>
      </c>
      <c r="B177" s="63" t="s">
        <v>187</v>
      </c>
      <c r="C177" s="64">
        <f t="shared" si="24"/>
        <v>0</v>
      </c>
      <c r="D177" s="66"/>
      <c r="E177" s="66"/>
      <c r="F177" s="66"/>
      <c r="G177" s="134"/>
      <c r="H177" s="64">
        <f t="shared" si="25"/>
        <v>0</v>
      </c>
      <c r="I177" s="66">
        <v>0</v>
      </c>
      <c r="J177" s="66"/>
      <c r="K177" s="66"/>
      <c r="L177" s="134"/>
    </row>
    <row r="178" spans="1:12" hidden="1" x14ac:dyDescent="0.25">
      <c r="A178" s="50">
        <v>4300</v>
      </c>
      <c r="B178" s="127" t="s">
        <v>188</v>
      </c>
      <c r="C178" s="51">
        <f t="shared" si="24"/>
        <v>0</v>
      </c>
      <c r="D178" s="56">
        <f>SUM(D179)</f>
        <v>0</v>
      </c>
      <c r="E178" s="56">
        <f>SUM(E179)</f>
        <v>0</v>
      </c>
      <c r="F178" s="56">
        <f>SUM(F179)</f>
        <v>0</v>
      </c>
      <c r="G178" s="140">
        <f>SUM(G179)</f>
        <v>0</v>
      </c>
      <c r="H178" s="51">
        <f t="shared" si="25"/>
        <v>0</v>
      </c>
      <c r="I178" s="56">
        <f>SUM(I179)</f>
        <v>0</v>
      </c>
      <c r="J178" s="56">
        <f>SUM(J179)</f>
        <v>0</v>
      </c>
      <c r="K178" s="56">
        <f>SUM(K179)</f>
        <v>0</v>
      </c>
      <c r="L178" s="140">
        <f>SUM(L179)</f>
        <v>0</v>
      </c>
    </row>
    <row r="179" spans="1:12" ht="24" hidden="1" x14ac:dyDescent="0.25">
      <c r="A179" s="299">
        <v>4310</v>
      </c>
      <c r="B179" s="58" t="s">
        <v>189</v>
      </c>
      <c r="C179" s="59">
        <f>SUM(D179:G179)</f>
        <v>0</v>
      </c>
      <c r="D179" s="142">
        <f>SUM(D180:D180)</f>
        <v>0</v>
      </c>
      <c r="E179" s="142">
        <f>SUM(E180:E180)</f>
        <v>0</v>
      </c>
      <c r="F179" s="142">
        <f>SUM(F180:F180)</f>
        <v>0</v>
      </c>
      <c r="G179" s="143">
        <f>SUM(G180:G180)</f>
        <v>0</v>
      </c>
      <c r="H179" s="59">
        <f t="shared" si="25"/>
        <v>0</v>
      </c>
      <c r="I179" s="142">
        <f>SUM(I180:I180)</f>
        <v>0</v>
      </c>
      <c r="J179" s="142">
        <f>SUM(J180:J180)</f>
        <v>0</v>
      </c>
      <c r="K179" s="142">
        <f>SUM(K180:K180)</f>
        <v>0</v>
      </c>
      <c r="L179" s="143">
        <f>SUM(L180:L180)</f>
        <v>0</v>
      </c>
    </row>
    <row r="180" spans="1:12" ht="36" hidden="1" x14ac:dyDescent="0.25">
      <c r="A180" s="39">
        <v>4311</v>
      </c>
      <c r="B180" s="63" t="s">
        <v>190</v>
      </c>
      <c r="C180" s="64">
        <f t="shared" si="24"/>
        <v>0</v>
      </c>
      <c r="D180" s="66"/>
      <c r="E180" s="66"/>
      <c r="F180" s="66"/>
      <c r="G180" s="134"/>
      <c r="H180" s="64">
        <f t="shared" si="25"/>
        <v>0</v>
      </c>
      <c r="I180" s="66">
        <v>0</v>
      </c>
      <c r="J180" s="66"/>
      <c r="K180" s="66"/>
      <c r="L180" s="134"/>
    </row>
    <row r="181" spans="1:12" s="22" customFormat="1" ht="24" x14ac:dyDescent="0.25">
      <c r="A181" s="169"/>
      <c r="B181" s="18" t="s">
        <v>191</v>
      </c>
      <c r="C181" s="120">
        <f t="shared" si="24"/>
        <v>5133453</v>
      </c>
      <c r="D181" s="121">
        <f>SUM(D182,D211,D252,D265)</f>
        <v>5133453</v>
      </c>
      <c r="E181" s="121">
        <f t="shared" ref="E181:G181" si="26">SUM(E182,E211,E252,E265)</f>
        <v>0</v>
      </c>
      <c r="F181" s="121">
        <f t="shared" si="26"/>
        <v>0</v>
      </c>
      <c r="G181" s="121">
        <f t="shared" si="26"/>
        <v>0</v>
      </c>
      <c r="H181" s="120">
        <f>SUM(I181:L181)</f>
        <v>4617703</v>
      </c>
      <c r="I181" s="121">
        <f t="shared" ref="I181:L181" si="27">SUM(I182,I211,I252,I265)</f>
        <v>4617703</v>
      </c>
      <c r="J181" s="121">
        <f t="shared" si="27"/>
        <v>0</v>
      </c>
      <c r="K181" s="121">
        <f t="shared" si="27"/>
        <v>0</v>
      </c>
      <c r="L181" s="170">
        <f t="shared" si="27"/>
        <v>0</v>
      </c>
    </row>
    <row r="182" spans="1:12" x14ac:dyDescent="0.25">
      <c r="A182" s="123">
        <v>5000</v>
      </c>
      <c r="B182" s="123" t="s">
        <v>192</v>
      </c>
      <c r="C182" s="124">
        <f t="shared" si="24"/>
        <v>5133453</v>
      </c>
      <c r="D182" s="125">
        <f>D183+D187</f>
        <v>5133453</v>
      </c>
      <c r="E182" s="125">
        <f>E183+E187</f>
        <v>0</v>
      </c>
      <c r="F182" s="125">
        <f>F183+F187</f>
        <v>0</v>
      </c>
      <c r="G182" s="125">
        <f>G183+G187</f>
        <v>0</v>
      </c>
      <c r="H182" s="124">
        <f t="shared" si="25"/>
        <v>4617703</v>
      </c>
      <c r="I182" s="125">
        <f>I183+I187</f>
        <v>4617703</v>
      </c>
      <c r="J182" s="125">
        <f>J183+J187</f>
        <v>0</v>
      </c>
      <c r="K182" s="125">
        <f>K183+K187</f>
        <v>0</v>
      </c>
      <c r="L182" s="171">
        <f>L183+L187</f>
        <v>0</v>
      </c>
    </row>
    <row r="183" spans="1:12" hidden="1" x14ac:dyDescent="0.25">
      <c r="A183" s="50">
        <v>5100</v>
      </c>
      <c r="B183" s="127" t="s">
        <v>193</v>
      </c>
      <c r="C183" s="51">
        <f t="shared" si="24"/>
        <v>0</v>
      </c>
      <c r="D183" s="56">
        <f>SUM(D184:D186)</f>
        <v>0</v>
      </c>
      <c r="E183" s="56">
        <f>SUM(E184:E186)</f>
        <v>0</v>
      </c>
      <c r="F183" s="56">
        <f>SUM(F184:F186)</f>
        <v>0</v>
      </c>
      <c r="G183" s="140">
        <f>SUM(G184:G186)</f>
        <v>0</v>
      </c>
      <c r="H183" s="51">
        <f t="shared" si="25"/>
        <v>0</v>
      </c>
      <c r="I183" s="56">
        <f>SUM(I184:I186)</f>
        <v>0</v>
      </c>
      <c r="J183" s="56">
        <f>SUM(J184:J186)</f>
        <v>0</v>
      </c>
      <c r="K183" s="56">
        <f>SUM(K184:K186)</f>
        <v>0</v>
      </c>
      <c r="L183" s="140">
        <f>SUM(L184:L186)</f>
        <v>0</v>
      </c>
    </row>
    <row r="184" spans="1:12" hidden="1" x14ac:dyDescent="0.25">
      <c r="A184" s="299">
        <v>5110</v>
      </c>
      <c r="B184" s="58" t="s">
        <v>194</v>
      </c>
      <c r="C184" s="59">
        <f t="shared" si="24"/>
        <v>0</v>
      </c>
      <c r="D184" s="61"/>
      <c r="E184" s="61"/>
      <c r="F184" s="61"/>
      <c r="G184" s="133"/>
      <c r="H184" s="59">
        <f t="shared" si="25"/>
        <v>0</v>
      </c>
      <c r="I184" s="61">
        <v>0</v>
      </c>
      <c r="J184" s="61"/>
      <c r="K184" s="61"/>
      <c r="L184" s="133"/>
    </row>
    <row r="185" spans="1:12" ht="24" hidden="1" x14ac:dyDescent="0.25">
      <c r="A185" s="135">
        <v>5120</v>
      </c>
      <c r="B185" s="63" t="s">
        <v>195</v>
      </c>
      <c r="C185" s="64">
        <f>SUM(D185:G185)</f>
        <v>0</v>
      </c>
      <c r="D185" s="66"/>
      <c r="E185" s="66"/>
      <c r="F185" s="66"/>
      <c r="G185" s="134"/>
      <c r="H185" s="64">
        <f>SUM(I185:L185)</f>
        <v>0</v>
      </c>
      <c r="I185" s="66">
        <v>0</v>
      </c>
      <c r="J185" s="66"/>
      <c r="K185" s="66"/>
      <c r="L185" s="134"/>
    </row>
    <row r="186" spans="1:12" hidden="1" x14ac:dyDescent="0.25">
      <c r="A186" s="135">
        <v>5140</v>
      </c>
      <c r="B186" s="63" t="s">
        <v>196</v>
      </c>
      <c r="C186" s="64">
        <f t="shared" si="24"/>
        <v>0</v>
      </c>
      <c r="D186" s="66"/>
      <c r="E186" s="66"/>
      <c r="F186" s="66"/>
      <c r="G186" s="134"/>
      <c r="H186" s="64">
        <f t="shared" si="25"/>
        <v>0</v>
      </c>
      <c r="I186" s="66">
        <v>0</v>
      </c>
      <c r="J186" s="66"/>
      <c r="K186" s="66"/>
      <c r="L186" s="134"/>
    </row>
    <row r="187" spans="1:12" ht="24" x14ac:dyDescent="0.25">
      <c r="A187" s="50">
        <v>5200</v>
      </c>
      <c r="B187" s="127" t="s">
        <v>197</v>
      </c>
      <c r="C187" s="51">
        <f t="shared" si="24"/>
        <v>5133453</v>
      </c>
      <c r="D187" s="56">
        <f>D188+D198+D199+D206+D207+D208+D210</f>
        <v>5133453</v>
      </c>
      <c r="E187" s="56">
        <f>E188+E198+E199+E206+E207+E208+E210</f>
        <v>0</v>
      </c>
      <c r="F187" s="56">
        <f>F188+F198+F199+F206+F207+F208+F210</f>
        <v>0</v>
      </c>
      <c r="G187" s="140">
        <f>G188+G198+G199+G206+G207+G208+G210</f>
        <v>0</v>
      </c>
      <c r="H187" s="51">
        <f t="shared" si="25"/>
        <v>4617703</v>
      </c>
      <c r="I187" s="56">
        <f>I188+I198+I199+I206+I207+I208+I210</f>
        <v>4617703</v>
      </c>
      <c r="J187" s="56">
        <f>J188+J198+J199+J206+J207+J208+J210</f>
        <v>0</v>
      </c>
      <c r="K187" s="56">
        <f>K188+K198+K199+K206+K207+K208+K210</f>
        <v>0</v>
      </c>
      <c r="L187" s="140">
        <f>L188+L198+L199+L206+L207+L208+L210</f>
        <v>0</v>
      </c>
    </row>
    <row r="188" spans="1:12" hidden="1" x14ac:dyDescent="0.25">
      <c r="A188" s="130">
        <v>5210</v>
      </c>
      <c r="B188" s="99" t="s">
        <v>198</v>
      </c>
      <c r="C188" s="103">
        <f t="shared" si="24"/>
        <v>0</v>
      </c>
      <c r="D188" s="131">
        <f>SUM(D189:D197)</f>
        <v>0</v>
      </c>
      <c r="E188" s="131">
        <f>SUM(E189:E197)</f>
        <v>0</v>
      </c>
      <c r="F188" s="131">
        <f>SUM(F189:F197)</f>
        <v>0</v>
      </c>
      <c r="G188" s="132">
        <f>SUM(G189:G197)</f>
        <v>0</v>
      </c>
      <c r="H188" s="103">
        <f t="shared" si="25"/>
        <v>0</v>
      </c>
      <c r="I188" s="131">
        <f>SUM(I189:I197)</f>
        <v>0</v>
      </c>
      <c r="J188" s="131">
        <f>SUM(J189:J197)</f>
        <v>0</v>
      </c>
      <c r="K188" s="131">
        <f>SUM(K189:K197)</f>
        <v>0</v>
      </c>
      <c r="L188" s="132">
        <f>SUM(L189:L197)</f>
        <v>0</v>
      </c>
    </row>
    <row r="189" spans="1:12" hidden="1" x14ac:dyDescent="0.25">
      <c r="A189" s="34">
        <v>5211</v>
      </c>
      <c r="B189" s="58" t="s">
        <v>199</v>
      </c>
      <c r="C189" s="59">
        <f t="shared" si="24"/>
        <v>0</v>
      </c>
      <c r="D189" s="61"/>
      <c r="E189" s="61"/>
      <c r="F189" s="61"/>
      <c r="G189" s="133"/>
      <c r="H189" s="59">
        <f t="shared" si="25"/>
        <v>0</v>
      </c>
      <c r="I189" s="61">
        <v>0</v>
      </c>
      <c r="J189" s="61"/>
      <c r="K189" s="61"/>
      <c r="L189" s="133"/>
    </row>
    <row r="190" spans="1:12" hidden="1" x14ac:dyDescent="0.25">
      <c r="A190" s="39">
        <v>5212</v>
      </c>
      <c r="B190" s="63" t="s">
        <v>200</v>
      </c>
      <c r="C190" s="64">
        <f t="shared" si="24"/>
        <v>0</v>
      </c>
      <c r="D190" s="66"/>
      <c r="E190" s="66"/>
      <c r="F190" s="66"/>
      <c r="G190" s="134"/>
      <c r="H190" s="64">
        <f t="shared" si="25"/>
        <v>0</v>
      </c>
      <c r="I190" s="66">
        <v>0</v>
      </c>
      <c r="J190" s="66"/>
      <c r="K190" s="66"/>
      <c r="L190" s="134"/>
    </row>
    <row r="191" spans="1:12" hidden="1" x14ac:dyDescent="0.25">
      <c r="A191" s="39">
        <v>5213</v>
      </c>
      <c r="B191" s="63" t="s">
        <v>201</v>
      </c>
      <c r="C191" s="64">
        <f t="shared" si="24"/>
        <v>0</v>
      </c>
      <c r="D191" s="66"/>
      <c r="E191" s="66"/>
      <c r="F191" s="66"/>
      <c r="G191" s="134"/>
      <c r="H191" s="64">
        <f t="shared" si="25"/>
        <v>0</v>
      </c>
      <c r="I191" s="66">
        <v>0</v>
      </c>
      <c r="J191" s="66"/>
      <c r="K191" s="66"/>
      <c r="L191" s="134"/>
    </row>
    <row r="192" spans="1:12" hidden="1" x14ac:dyDescent="0.25">
      <c r="A192" s="39">
        <v>5214</v>
      </c>
      <c r="B192" s="63" t="s">
        <v>202</v>
      </c>
      <c r="C192" s="64">
        <f t="shared" si="24"/>
        <v>0</v>
      </c>
      <c r="D192" s="66"/>
      <c r="E192" s="66"/>
      <c r="F192" s="66"/>
      <c r="G192" s="134"/>
      <c r="H192" s="64">
        <f t="shared" si="25"/>
        <v>0</v>
      </c>
      <c r="I192" s="66">
        <v>0</v>
      </c>
      <c r="J192" s="66"/>
      <c r="K192" s="66"/>
      <c r="L192" s="134"/>
    </row>
    <row r="193" spans="1:12" hidden="1" x14ac:dyDescent="0.25">
      <c r="A193" s="39">
        <v>5215</v>
      </c>
      <c r="B193" s="63" t="s">
        <v>203</v>
      </c>
      <c r="C193" s="64">
        <f>SUM(D193:G193)</f>
        <v>0</v>
      </c>
      <c r="D193" s="66"/>
      <c r="E193" s="66"/>
      <c r="F193" s="66"/>
      <c r="G193" s="134"/>
      <c r="H193" s="64">
        <f>SUM(I193:L193)</f>
        <v>0</v>
      </c>
      <c r="I193" s="66">
        <v>0</v>
      </c>
      <c r="J193" s="66"/>
      <c r="K193" s="66"/>
      <c r="L193" s="134"/>
    </row>
    <row r="194" spans="1:12" ht="14.25" hidden="1" customHeight="1" x14ac:dyDescent="0.25">
      <c r="A194" s="39">
        <v>5216</v>
      </c>
      <c r="B194" s="63" t="s">
        <v>204</v>
      </c>
      <c r="C194" s="64">
        <f t="shared" si="24"/>
        <v>0</v>
      </c>
      <c r="D194" s="66"/>
      <c r="E194" s="66"/>
      <c r="F194" s="66"/>
      <c r="G194" s="134"/>
      <c r="H194" s="64">
        <f t="shared" si="25"/>
        <v>0</v>
      </c>
      <c r="I194" s="66">
        <v>0</v>
      </c>
      <c r="J194" s="66"/>
      <c r="K194" s="66"/>
      <c r="L194" s="134"/>
    </row>
    <row r="195" spans="1:12" hidden="1" x14ac:dyDescent="0.25">
      <c r="A195" s="39">
        <v>5217</v>
      </c>
      <c r="B195" s="63" t="s">
        <v>205</v>
      </c>
      <c r="C195" s="64">
        <f t="shared" si="24"/>
        <v>0</v>
      </c>
      <c r="D195" s="66"/>
      <c r="E195" s="66"/>
      <c r="F195" s="66"/>
      <c r="G195" s="134"/>
      <c r="H195" s="64">
        <f t="shared" si="25"/>
        <v>0</v>
      </c>
      <c r="I195" s="66">
        <v>0</v>
      </c>
      <c r="J195" s="66"/>
      <c r="K195" s="66"/>
      <c r="L195" s="134"/>
    </row>
    <row r="196" spans="1:12" hidden="1" x14ac:dyDescent="0.25">
      <c r="A196" s="39">
        <v>5218</v>
      </c>
      <c r="B196" s="63" t="s">
        <v>206</v>
      </c>
      <c r="C196" s="64">
        <f t="shared" si="24"/>
        <v>0</v>
      </c>
      <c r="D196" s="66"/>
      <c r="E196" s="66"/>
      <c r="F196" s="66"/>
      <c r="G196" s="134"/>
      <c r="H196" s="64">
        <f t="shared" si="25"/>
        <v>0</v>
      </c>
      <c r="I196" s="66">
        <v>0</v>
      </c>
      <c r="J196" s="66"/>
      <c r="K196" s="66"/>
      <c r="L196" s="134"/>
    </row>
    <row r="197" spans="1:12" hidden="1" x14ac:dyDescent="0.25">
      <c r="A197" s="39">
        <v>5219</v>
      </c>
      <c r="B197" s="63" t="s">
        <v>207</v>
      </c>
      <c r="C197" s="64">
        <f t="shared" si="24"/>
        <v>0</v>
      </c>
      <c r="D197" s="66"/>
      <c r="E197" s="66"/>
      <c r="F197" s="66"/>
      <c r="G197" s="134"/>
      <c r="H197" s="64">
        <f t="shared" si="25"/>
        <v>0</v>
      </c>
      <c r="I197" s="66">
        <v>0</v>
      </c>
      <c r="J197" s="66"/>
      <c r="K197" s="66"/>
      <c r="L197" s="134"/>
    </row>
    <row r="198" spans="1:12" ht="13.5" hidden="1" customHeight="1" x14ac:dyDescent="0.25">
      <c r="A198" s="135">
        <v>5220</v>
      </c>
      <c r="B198" s="63" t="s">
        <v>208</v>
      </c>
      <c r="C198" s="64">
        <f t="shared" si="24"/>
        <v>0</v>
      </c>
      <c r="D198" s="66"/>
      <c r="E198" s="66"/>
      <c r="F198" s="66"/>
      <c r="G198" s="134"/>
      <c r="H198" s="64">
        <f t="shared" si="25"/>
        <v>0</v>
      </c>
      <c r="I198" s="66">
        <v>0</v>
      </c>
      <c r="J198" s="66"/>
      <c r="K198" s="66"/>
      <c r="L198" s="134"/>
    </row>
    <row r="199" spans="1:12" hidden="1" x14ac:dyDescent="0.25">
      <c r="A199" s="135">
        <v>5230</v>
      </c>
      <c r="B199" s="63" t="s">
        <v>209</v>
      </c>
      <c r="C199" s="64">
        <f t="shared" si="24"/>
        <v>0</v>
      </c>
      <c r="D199" s="136">
        <f>SUM(D200:D205)</f>
        <v>0</v>
      </c>
      <c r="E199" s="136">
        <f>SUM(E200:E205)</f>
        <v>0</v>
      </c>
      <c r="F199" s="136">
        <f>SUM(F200:F205)</f>
        <v>0</v>
      </c>
      <c r="G199" s="137">
        <f>SUM(G200:G205)</f>
        <v>0</v>
      </c>
      <c r="H199" s="64">
        <f t="shared" si="25"/>
        <v>0</v>
      </c>
      <c r="I199" s="136">
        <f>SUM(I200:I205)</f>
        <v>0</v>
      </c>
      <c r="J199" s="136">
        <f>SUM(J200:J205)</f>
        <v>0</v>
      </c>
      <c r="K199" s="136">
        <f>SUM(K200:K205)</f>
        <v>0</v>
      </c>
      <c r="L199" s="137">
        <f>SUM(L200:L205)</f>
        <v>0</v>
      </c>
    </row>
    <row r="200" spans="1:12" hidden="1" x14ac:dyDescent="0.25">
      <c r="A200" s="39">
        <v>5231</v>
      </c>
      <c r="B200" s="63" t="s">
        <v>210</v>
      </c>
      <c r="C200" s="64">
        <f t="shared" si="24"/>
        <v>0</v>
      </c>
      <c r="D200" s="66"/>
      <c r="E200" s="66"/>
      <c r="F200" s="66"/>
      <c r="G200" s="134"/>
      <c r="H200" s="64">
        <f t="shared" si="25"/>
        <v>0</v>
      </c>
      <c r="I200" s="66">
        <v>0</v>
      </c>
      <c r="J200" s="66"/>
      <c r="K200" s="66"/>
      <c r="L200" s="134"/>
    </row>
    <row r="201" spans="1:12" hidden="1" x14ac:dyDescent="0.25">
      <c r="A201" s="39">
        <v>5233</v>
      </c>
      <c r="B201" s="63" t="s">
        <v>211</v>
      </c>
      <c r="C201" s="172">
        <f t="shared" si="24"/>
        <v>0</v>
      </c>
      <c r="D201" s="66"/>
      <c r="E201" s="66"/>
      <c r="F201" s="66"/>
      <c r="G201" s="134"/>
      <c r="H201" s="64">
        <f t="shared" si="25"/>
        <v>0</v>
      </c>
      <c r="I201" s="66">
        <v>0</v>
      </c>
      <c r="J201" s="66"/>
      <c r="K201" s="66"/>
      <c r="L201" s="134"/>
    </row>
    <row r="202" spans="1:12" ht="24" hidden="1" x14ac:dyDescent="0.25">
      <c r="A202" s="39">
        <v>5234</v>
      </c>
      <c r="B202" s="63" t="s">
        <v>212</v>
      </c>
      <c r="C202" s="172">
        <f t="shared" si="24"/>
        <v>0</v>
      </c>
      <c r="D202" s="66"/>
      <c r="E202" s="66"/>
      <c r="F202" s="66"/>
      <c r="G202" s="134"/>
      <c r="H202" s="64">
        <f t="shared" si="25"/>
        <v>0</v>
      </c>
      <c r="I202" s="66">
        <v>0</v>
      </c>
      <c r="J202" s="66"/>
      <c r="K202" s="66"/>
      <c r="L202" s="134"/>
    </row>
    <row r="203" spans="1:12" ht="14.25" hidden="1" customHeight="1" x14ac:dyDescent="0.25">
      <c r="A203" s="39">
        <v>5236</v>
      </c>
      <c r="B203" s="63" t="s">
        <v>213</v>
      </c>
      <c r="C203" s="172">
        <f t="shared" si="24"/>
        <v>0</v>
      </c>
      <c r="D203" s="66"/>
      <c r="E203" s="66"/>
      <c r="F203" s="66"/>
      <c r="G203" s="134"/>
      <c r="H203" s="64">
        <f t="shared" si="25"/>
        <v>0</v>
      </c>
      <c r="I203" s="66">
        <v>0</v>
      </c>
      <c r="J203" s="66"/>
      <c r="K203" s="66"/>
      <c r="L203" s="134"/>
    </row>
    <row r="204" spans="1:12" ht="24" hidden="1" x14ac:dyDescent="0.25">
      <c r="A204" s="39">
        <v>5238</v>
      </c>
      <c r="B204" s="63" t="s">
        <v>214</v>
      </c>
      <c r="C204" s="172">
        <f t="shared" si="24"/>
        <v>0</v>
      </c>
      <c r="D204" s="66"/>
      <c r="E204" s="66"/>
      <c r="F204" s="66"/>
      <c r="G204" s="134"/>
      <c r="H204" s="64">
        <f t="shared" si="25"/>
        <v>0</v>
      </c>
      <c r="I204" s="66">
        <v>0</v>
      </c>
      <c r="J204" s="66"/>
      <c r="K204" s="66"/>
      <c r="L204" s="134"/>
    </row>
    <row r="205" spans="1:12" ht="24" hidden="1" x14ac:dyDescent="0.25">
      <c r="A205" s="39">
        <v>5239</v>
      </c>
      <c r="B205" s="63" t="s">
        <v>215</v>
      </c>
      <c r="C205" s="172">
        <f t="shared" si="24"/>
        <v>0</v>
      </c>
      <c r="D205" s="66"/>
      <c r="E205" s="66"/>
      <c r="F205" s="66"/>
      <c r="G205" s="134"/>
      <c r="H205" s="64">
        <f t="shared" si="25"/>
        <v>0</v>
      </c>
      <c r="I205" s="66">
        <v>0</v>
      </c>
      <c r="J205" s="66"/>
      <c r="K205" s="66"/>
      <c r="L205" s="134"/>
    </row>
    <row r="206" spans="1:12" ht="24" x14ac:dyDescent="0.25">
      <c r="A206" s="135">
        <v>5240</v>
      </c>
      <c r="B206" s="63" t="s">
        <v>216</v>
      </c>
      <c r="C206" s="172">
        <f t="shared" si="24"/>
        <v>4049933</v>
      </c>
      <c r="D206" s="66">
        <f>4049933</f>
        <v>4049933</v>
      </c>
      <c r="E206" s="66"/>
      <c r="F206" s="66"/>
      <c r="G206" s="134"/>
      <c r="H206" s="64">
        <f t="shared" si="25"/>
        <v>1034295</v>
      </c>
      <c r="I206" s="66">
        <v>1034295</v>
      </c>
      <c r="J206" s="66"/>
      <c r="K206" s="66"/>
      <c r="L206" s="134"/>
    </row>
    <row r="207" spans="1:12" x14ac:dyDescent="0.25">
      <c r="A207" s="135">
        <v>5250</v>
      </c>
      <c r="B207" s="63" t="s">
        <v>217</v>
      </c>
      <c r="C207" s="172">
        <f t="shared" si="24"/>
        <v>1083520</v>
      </c>
      <c r="D207" s="66">
        <f>262400+24263+23984+225974+244424+113688+63620+16236+24180+46081+33670+5000</f>
        <v>1083520</v>
      </c>
      <c r="E207" s="66"/>
      <c r="F207" s="66"/>
      <c r="G207" s="134"/>
      <c r="H207" s="64">
        <f t="shared" si="25"/>
        <v>3583408</v>
      </c>
      <c r="I207" s="66">
        <v>3583408</v>
      </c>
      <c r="J207" s="66"/>
      <c r="K207" s="66"/>
      <c r="L207" s="134"/>
    </row>
    <row r="208" spans="1:12" hidden="1" x14ac:dyDescent="0.25">
      <c r="A208" s="135">
        <v>5260</v>
      </c>
      <c r="B208" s="63" t="s">
        <v>218</v>
      </c>
      <c r="C208" s="172">
        <f t="shared" si="24"/>
        <v>0</v>
      </c>
      <c r="D208" s="136">
        <f>SUM(D209)</f>
        <v>0</v>
      </c>
      <c r="E208" s="136">
        <f>SUM(E209)</f>
        <v>0</v>
      </c>
      <c r="F208" s="136">
        <f>SUM(F209)</f>
        <v>0</v>
      </c>
      <c r="G208" s="137">
        <f>SUM(G209)</f>
        <v>0</v>
      </c>
      <c r="H208" s="64">
        <f t="shared" si="25"/>
        <v>0</v>
      </c>
      <c r="I208" s="136">
        <f>SUM(I209)</f>
        <v>0</v>
      </c>
      <c r="J208" s="136">
        <f>SUM(J209)</f>
        <v>0</v>
      </c>
      <c r="K208" s="136">
        <f>SUM(K209)</f>
        <v>0</v>
      </c>
      <c r="L208" s="137">
        <f>SUM(L209)</f>
        <v>0</v>
      </c>
    </row>
    <row r="209" spans="1:12" ht="24" hidden="1" x14ac:dyDescent="0.25">
      <c r="A209" s="39">
        <v>5269</v>
      </c>
      <c r="B209" s="63" t="s">
        <v>219</v>
      </c>
      <c r="C209" s="172">
        <f t="shared" si="24"/>
        <v>0</v>
      </c>
      <c r="D209" s="66"/>
      <c r="E209" s="66"/>
      <c r="F209" s="66"/>
      <c r="G209" s="134"/>
      <c r="H209" s="64">
        <f t="shared" si="25"/>
        <v>0</v>
      </c>
      <c r="I209" s="66">
        <v>0</v>
      </c>
      <c r="J209" s="66"/>
      <c r="K209" s="66"/>
      <c r="L209" s="134"/>
    </row>
    <row r="210" spans="1:12" ht="24" hidden="1" x14ac:dyDescent="0.25">
      <c r="A210" s="130">
        <v>5270</v>
      </c>
      <c r="B210" s="99" t="s">
        <v>220</v>
      </c>
      <c r="C210" s="173">
        <f t="shared" si="24"/>
        <v>0</v>
      </c>
      <c r="D210" s="138"/>
      <c r="E210" s="138"/>
      <c r="F210" s="138"/>
      <c r="G210" s="139"/>
      <c r="H210" s="103">
        <f t="shared" si="25"/>
        <v>0</v>
      </c>
      <c r="I210" s="138">
        <v>0</v>
      </c>
      <c r="J210" s="138"/>
      <c r="K210" s="138"/>
      <c r="L210" s="139"/>
    </row>
    <row r="211" spans="1:12" ht="24" hidden="1" x14ac:dyDescent="0.25">
      <c r="A211" s="123">
        <v>6000</v>
      </c>
      <c r="B211" s="123" t="s">
        <v>221</v>
      </c>
      <c r="C211" s="174">
        <f t="shared" si="24"/>
        <v>0</v>
      </c>
      <c r="D211" s="125">
        <f>D212+D232+D240+D250</f>
        <v>0</v>
      </c>
      <c r="E211" s="125">
        <f t="shared" ref="E211:G211" si="28">E212+E232+E240+E250</f>
        <v>0</v>
      </c>
      <c r="F211" s="125">
        <f t="shared" si="28"/>
        <v>0</v>
      </c>
      <c r="G211" s="126">
        <f t="shared" si="28"/>
        <v>0</v>
      </c>
      <c r="H211" s="124">
        <f t="shared" si="25"/>
        <v>0</v>
      </c>
      <c r="I211" s="125">
        <f t="shared" ref="I211:L211" si="29">I212+I232+I240+I250</f>
        <v>0</v>
      </c>
      <c r="J211" s="125">
        <f t="shared" si="29"/>
        <v>0</v>
      </c>
      <c r="K211" s="125">
        <f t="shared" si="29"/>
        <v>0</v>
      </c>
      <c r="L211" s="126">
        <f t="shared" si="29"/>
        <v>0</v>
      </c>
    </row>
    <row r="212" spans="1:12" ht="14.25" hidden="1" customHeight="1" x14ac:dyDescent="0.25">
      <c r="A212" s="163">
        <v>6200</v>
      </c>
      <c r="B212" s="154" t="s">
        <v>222</v>
      </c>
      <c r="C212" s="175">
        <f>SUM(D212:G212)</f>
        <v>0</v>
      </c>
      <c r="D212" s="165">
        <f>SUM(D213,D214,D216,D219,D225,D226,D227)</f>
        <v>0</v>
      </c>
      <c r="E212" s="165">
        <f>SUM(E213,E214,E216,E219,E225,E226,E227)</f>
        <v>0</v>
      </c>
      <c r="F212" s="165">
        <f>SUM(F213,F214,F216,F219,F225,F226,F227)</f>
        <v>0</v>
      </c>
      <c r="G212" s="165">
        <f>SUM(G213,G214,G216,G219,G225,G226,G227)</f>
        <v>0</v>
      </c>
      <c r="H212" s="164">
        <f t="shared" si="25"/>
        <v>0</v>
      </c>
      <c r="I212" s="165">
        <f>SUM(I213,I214,I216,I219,I225,I226,I227)</f>
        <v>0</v>
      </c>
      <c r="J212" s="165">
        <f>SUM(J213,J214,J216,J219,J225,J226,J227)</f>
        <v>0</v>
      </c>
      <c r="K212" s="165">
        <f>SUM(K213,K214,K216,K219,K225,K226,K227)</f>
        <v>0</v>
      </c>
      <c r="L212" s="129">
        <f>SUM(L213,L214,L216,L219,L225,L226,L227)</f>
        <v>0</v>
      </c>
    </row>
    <row r="213" spans="1:12" ht="24" hidden="1" x14ac:dyDescent="0.25">
      <c r="A213" s="299">
        <v>6220</v>
      </c>
      <c r="B213" s="58" t="s">
        <v>223</v>
      </c>
      <c r="C213" s="176">
        <f t="shared" si="24"/>
        <v>0</v>
      </c>
      <c r="D213" s="61"/>
      <c r="E213" s="61"/>
      <c r="F213" s="61"/>
      <c r="G213" s="177"/>
      <c r="H213" s="178">
        <f t="shared" si="25"/>
        <v>0</v>
      </c>
      <c r="I213" s="61">
        <v>0</v>
      </c>
      <c r="J213" s="61"/>
      <c r="K213" s="61"/>
      <c r="L213" s="133"/>
    </row>
    <row r="214" spans="1:12" hidden="1" x14ac:dyDescent="0.25">
      <c r="A214" s="135">
        <v>6230</v>
      </c>
      <c r="B214" s="63" t="s">
        <v>224</v>
      </c>
      <c r="C214" s="172">
        <f t="shared" si="24"/>
        <v>0</v>
      </c>
      <c r="D214" s="136">
        <f>SUM(D215)</f>
        <v>0</v>
      </c>
      <c r="E214" s="136">
        <f t="shared" ref="E214:L214" si="30">SUM(E215)</f>
        <v>0</v>
      </c>
      <c r="F214" s="136">
        <f t="shared" si="30"/>
        <v>0</v>
      </c>
      <c r="G214" s="137">
        <f t="shared" si="30"/>
        <v>0</v>
      </c>
      <c r="H214" s="179">
        <f t="shared" si="25"/>
        <v>0</v>
      </c>
      <c r="I214" s="136">
        <f t="shared" si="30"/>
        <v>0</v>
      </c>
      <c r="J214" s="136">
        <f t="shared" si="30"/>
        <v>0</v>
      </c>
      <c r="K214" s="136">
        <f t="shared" si="30"/>
        <v>0</v>
      </c>
      <c r="L214" s="137">
        <f t="shared" si="30"/>
        <v>0</v>
      </c>
    </row>
    <row r="215" spans="1:12" ht="24" hidden="1" x14ac:dyDescent="0.25">
      <c r="A215" s="39">
        <v>6239</v>
      </c>
      <c r="B215" s="58" t="s">
        <v>225</v>
      </c>
      <c r="C215" s="172">
        <f t="shared" si="24"/>
        <v>0</v>
      </c>
      <c r="D215" s="61"/>
      <c r="E215" s="61"/>
      <c r="F215" s="61"/>
      <c r="G215" s="133"/>
      <c r="H215" s="179">
        <f t="shared" si="25"/>
        <v>0</v>
      </c>
      <c r="I215" s="61">
        <v>0</v>
      </c>
      <c r="J215" s="61"/>
      <c r="K215" s="61"/>
      <c r="L215" s="133"/>
    </row>
    <row r="216" spans="1:12" ht="24" hidden="1" x14ac:dyDescent="0.25">
      <c r="A216" s="135">
        <v>6240</v>
      </c>
      <c r="B216" s="63" t="s">
        <v>226</v>
      </c>
      <c r="C216" s="172">
        <f>SUM(D216:G216)</f>
        <v>0</v>
      </c>
      <c r="D216" s="136">
        <f>SUM(D217:D218)</f>
        <v>0</v>
      </c>
      <c r="E216" s="136">
        <f>SUM(E217:E218)</f>
        <v>0</v>
      </c>
      <c r="F216" s="136">
        <f>SUM(F217:F218)</f>
        <v>0</v>
      </c>
      <c r="G216" s="137">
        <f>SUM(G217:G218)</f>
        <v>0</v>
      </c>
      <c r="H216" s="179">
        <f t="shared" si="25"/>
        <v>0</v>
      </c>
      <c r="I216" s="136">
        <f>SUM(I217:I218)</f>
        <v>0</v>
      </c>
      <c r="J216" s="136">
        <f>SUM(J217:J218)</f>
        <v>0</v>
      </c>
      <c r="K216" s="136">
        <f>SUM(K217:K218)</f>
        <v>0</v>
      </c>
      <c r="L216" s="137">
        <f>SUM(L217:L218)</f>
        <v>0</v>
      </c>
    </row>
    <row r="217" spans="1:12" hidden="1" x14ac:dyDescent="0.25">
      <c r="A217" s="39">
        <v>6241</v>
      </c>
      <c r="B217" s="63" t="s">
        <v>227</v>
      </c>
      <c r="C217" s="172">
        <f>SUM(D217:G217)</f>
        <v>0</v>
      </c>
      <c r="D217" s="66"/>
      <c r="E217" s="66"/>
      <c r="F217" s="66"/>
      <c r="G217" s="134"/>
      <c r="H217" s="179">
        <f>SUM(I217:L217)</f>
        <v>0</v>
      </c>
      <c r="I217" s="66">
        <v>0</v>
      </c>
      <c r="J217" s="66"/>
      <c r="K217" s="66"/>
      <c r="L217" s="134"/>
    </row>
    <row r="218" spans="1:12" hidden="1" x14ac:dyDescent="0.25">
      <c r="A218" s="39">
        <v>6242</v>
      </c>
      <c r="B218" s="63" t="s">
        <v>228</v>
      </c>
      <c r="C218" s="172">
        <f>SUM(D218:G218)</f>
        <v>0</v>
      </c>
      <c r="D218" s="66"/>
      <c r="E218" s="66"/>
      <c r="F218" s="66"/>
      <c r="G218" s="134"/>
      <c r="H218" s="179">
        <f t="shared" si="25"/>
        <v>0</v>
      </c>
      <c r="I218" s="66">
        <v>0</v>
      </c>
      <c r="J218" s="66"/>
      <c r="K218" s="66"/>
      <c r="L218" s="134"/>
    </row>
    <row r="219" spans="1:12" ht="25.5" hidden="1" customHeight="1" x14ac:dyDescent="0.25">
      <c r="A219" s="135">
        <v>6250</v>
      </c>
      <c r="B219" s="63" t="s">
        <v>229</v>
      </c>
      <c r="C219" s="172">
        <f>SUM(D219:G219)</f>
        <v>0</v>
      </c>
      <c r="D219" s="136">
        <f>SUM(D220:D224)</f>
        <v>0</v>
      </c>
      <c r="E219" s="136">
        <f>SUM(E220:E224)</f>
        <v>0</v>
      </c>
      <c r="F219" s="136">
        <f>SUM(F220:F224)</f>
        <v>0</v>
      </c>
      <c r="G219" s="137">
        <f>SUM(G220:G224)</f>
        <v>0</v>
      </c>
      <c r="H219" s="179">
        <f t="shared" si="25"/>
        <v>0</v>
      </c>
      <c r="I219" s="136">
        <f>SUM(I220:I224)</f>
        <v>0</v>
      </c>
      <c r="J219" s="136">
        <f>SUM(J220:J224)</f>
        <v>0</v>
      </c>
      <c r="K219" s="136">
        <f>SUM(K220:K224)</f>
        <v>0</v>
      </c>
      <c r="L219" s="137">
        <f>SUM(L220:L224)</f>
        <v>0</v>
      </c>
    </row>
    <row r="220" spans="1:12" ht="14.25" hidden="1" customHeight="1" x14ac:dyDescent="0.25">
      <c r="A220" s="39">
        <v>6252</v>
      </c>
      <c r="B220" s="63" t="s">
        <v>230</v>
      </c>
      <c r="C220" s="172">
        <f>SUM(D220:G220)</f>
        <v>0</v>
      </c>
      <c r="D220" s="66"/>
      <c r="E220" s="66"/>
      <c r="F220" s="66"/>
      <c r="G220" s="134"/>
      <c r="H220" s="179">
        <f t="shared" si="25"/>
        <v>0</v>
      </c>
      <c r="I220" s="66">
        <v>0</v>
      </c>
      <c r="J220" s="66"/>
      <c r="K220" s="66"/>
      <c r="L220" s="134"/>
    </row>
    <row r="221" spans="1:12" ht="14.25" hidden="1" customHeight="1" x14ac:dyDescent="0.25">
      <c r="A221" s="39">
        <v>6253</v>
      </c>
      <c r="B221" s="63" t="s">
        <v>231</v>
      </c>
      <c r="C221" s="172">
        <f t="shared" si="24"/>
        <v>0</v>
      </c>
      <c r="D221" s="66"/>
      <c r="E221" s="66"/>
      <c r="F221" s="66"/>
      <c r="G221" s="134"/>
      <c r="H221" s="179">
        <f t="shared" si="25"/>
        <v>0</v>
      </c>
      <c r="I221" s="66">
        <v>0</v>
      </c>
      <c r="J221" s="66"/>
      <c r="K221" s="66"/>
      <c r="L221" s="134"/>
    </row>
    <row r="222" spans="1:12" ht="24" hidden="1" x14ac:dyDescent="0.25">
      <c r="A222" s="39">
        <v>6254</v>
      </c>
      <c r="B222" s="63" t="s">
        <v>232</v>
      </c>
      <c r="C222" s="172">
        <f t="shared" si="24"/>
        <v>0</v>
      </c>
      <c r="D222" s="66"/>
      <c r="E222" s="66"/>
      <c r="F222" s="66"/>
      <c r="G222" s="134"/>
      <c r="H222" s="179">
        <f t="shared" si="25"/>
        <v>0</v>
      </c>
      <c r="I222" s="66">
        <v>0</v>
      </c>
      <c r="J222" s="66"/>
      <c r="K222" s="66"/>
      <c r="L222" s="134"/>
    </row>
    <row r="223" spans="1:12" ht="24" hidden="1" x14ac:dyDescent="0.25">
      <c r="A223" s="39">
        <v>6255</v>
      </c>
      <c r="B223" s="63" t="s">
        <v>233</v>
      </c>
      <c r="C223" s="172">
        <f t="shared" si="24"/>
        <v>0</v>
      </c>
      <c r="D223" s="66"/>
      <c r="E223" s="66"/>
      <c r="F223" s="66"/>
      <c r="G223" s="134"/>
      <c r="H223" s="179">
        <f t="shared" si="25"/>
        <v>0</v>
      </c>
      <c r="I223" s="66">
        <v>0</v>
      </c>
      <c r="J223" s="66"/>
      <c r="K223" s="66"/>
      <c r="L223" s="134"/>
    </row>
    <row r="224" spans="1:12" hidden="1" x14ac:dyDescent="0.25">
      <c r="A224" s="39">
        <v>6259</v>
      </c>
      <c r="B224" s="63" t="s">
        <v>234</v>
      </c>
      <c r="C224" s="172">
        <f t="shared" si="24"/>
        <v>0</v>
      </c>
      <c r="D224" s="66"/>
      <c r="E224" s="66"/>
      <c r="F224" s="66"/>
      <c r="G224" s="134"/>
      <c r="H224" s="179">
        <f t="shared" si="25"/>
        <v>0</v>
      </c>
      <c r="I224" s="66">
        <v>0</v>
      </c>
      <c r="J224" s="66"/>
      <c r="K224" s="66"/>
      <c r="L224" s="134"/>
    </row>
    <row r="225" spans="1:12" ht="24" hidden="1" x14ac:dyDescent="0.25">
      <c r="A225" s="135">
        <v>6260</v>
      </c>
      <c r="B225" s="63" t="s">
        <v>235</v>
      </c>
      <c r="C225" s="172">
        <f t="shared" si="24"/>
        <v>0</v>
      </c>
      <c r="D225" s="66"/>
      <c r="E225" s="66"/>
      <c r="F225" s="66"/>
      <c r="G225" s="134"/>
      <c r="H225" s="179">
        <f t="shared" si="25"/>
        <v>0</v>
      </c>
      <c r="I225" s="66">
        <v>0</v>
      </c>
      <c r="J225" s="66"/>
      <c r="K225" s="66"/>
      <c r="L225" s="134"/>
    </row>
    <row r="226" spans="1:12" hidden="1" x14ac:dyDescent="0.25">
      <c r="A226" s="135">
        <v>6270</v>
      </c>
      <c r="B226" s="63" t="s">
        <v>236</v>
      </c>
      <c r="C226" s="172">
        <f t="shared" si="24"/>
        <v>0</v>
      </c>
      <c r="D226" s="66"/>
      <c r="E226" s="66"/>
      <c r="F226" s="66"/>
      <c r="G226" s="134"/>
      <c r="H226" s="179">
        <f t="shared" si="25"/>
        <v>0</v>
      </c>
      <c r="I226" s="66">
        <v>0</v>
      </c>
      <c r="J226" s="66"/>
      <c r="K226" s="66"/>
      <c r="L226" s="134"/>
    </row>
    <row r="227" spans="1:12" ht="24" hidden="1" x14ac:dyDescent="0.25">
      <c r="A227" s="299">
        <v>6290</v>
      </c>
      <c r="B227" s="58" t="s">
        <v>237</v>
      </c>
      <c r="C227" s="180">
        <f t="shared" si="24"/>
        <v>0</v>
      </c>
      <c r="D227" s="142">
        <f>SUM(D228:D231)</f>
        <v>0</v>
      </c>
      <c r="E227" s="142">
        <f t="shared" ref="E227:G227" si="31">SUM(E228:E231)</f>
        <v>0</v>
      </c>
      <c r="F227" s="142">
        <f t="shared" si="31"/>
        <v>0</v>
      </c>
      <c r="G227" s="157">
        <f t="shared" si="31"/>
        <v>0</v>
      </c>
      <c r="H227" s="180">
        <f t="shared" si="25"/>
        <v>0</v>
      </c>
      <c r="I227" s="142">
        <f>SUM(I228:I231)</f>
        <v>0</v>
      </c>
      <c r="J227" s="142">
        <f t="shared" ref="J227:L227" si="32">SUM(J228:J231)</f>
        <v>0</v>
      </c>
      <c r="K227" s="142">
        <f t="shared" si="32"/>
        <v>0</v>
      </c>
      <c r="L227" s="157">
        <f t="shared" si="32"/>
        <v>0</v>
      </c>
    </row>
    <row r="228" spans="1:12" hidden="1" x14ac:dyDescent="0.25">
      <c r="A228" s="39">
        <v>6291</v>
      </c>
      <c r="B228" s="63" t="s">
        <v>238</v>
      </c>
      <c r="C228" s="172">
        <f t="shared" si="24"/>
        <v>0</v>
      </c>
      <c r="D228" s="66"/>
      <c r="E228" s="66"/>
      <c r="F228" s="66"/>
      <c r="G228" s="148"/>
      <c r="H228" s="172">
        <f t="shared" si="25"/>
        <v>0</v>
      </c>
      <c r="I228" s="66">
        <v>0</v>
      </c>
      <c r="J228" s="66"/>
      <c r="K228" s="66"/>
      <c r="L228" s="134"/>
    </row>
    <row r="229" spans="1:12" hidden="1" x14ac:dyDescent="0.25">
      <c r="A229" s="39">
        <v>6292</v>
      </c>
      <c r="B229" s="63" t="s">
        <v>239</v>
      </c>
      <c r="C229" s="172">
        <f t="shared" si="24"/>
        <v>0</v>
      </c>
      <c r="D229" s="66"/>
      <c r="E229" s="66"/>
      <c r="F229" s="66"/>
      <c r="G229" s="148"/>
      <c r="H229" s="172">
        <f t="shared" si="25"/>
        <v>0</v>
      </c>
      <c r="I229" s="66">
        <v>0</v>
      </c>
      <c r="J229" s="66"/>
      <c r="K229" s="66"/>
      <c r="L229" s="134"/>
    </row>
    <row r="230" spans="1:12" ht="72" hidden="1" x14ac:dyDescent="0.25">
      <c r="A230" s="39">
        <v>6296</v>
      </c>
      <c r="B230" s="63" t="s">
        <v>240</v>
      </c>
      <c r="C230" s="172">
        <f t="shared" si="24"/>
        <v>0</v>
      </c>
      <c r="D230" s="66"/>
      <c r="E230" s="66"/>
      <c r="F230" s="66"/>
      <c r="G230" s="148"/>
      <c r="H230" s="172">
        <f t="shared" si="25"/>
        <v>0</v>
      </c>
      <c r="I230" s="66">
        <v>0</v>
      </c>
      <c r="J230" s="66"/>
      <c r="K230" s="66"/>
      <c r="L230" s="134"/>
    </row>
    <row r="231" spans="1:12" ht="39.75" hidden="1" customHeight="1" x14ac:dyDescent="0.25">
      <c r="A231" s="39">
        <v>6299</v>
      </c>
      <c r="B231" s="63" t="s">
        <v>241</v>
      </c>
      <c r="C231" s="172">
        <f t="shared" si="24"/>
        <v>0</v>
      </c>
      <c r="D231" s="66"/>
      <c r="E231" s="66"/>
      <c r="F231" s="66"/>
      <c r="G231" s="148"/>
      <c r="H231" s="172">
        <f t="shared" si="25"/>
        <v>0</v>
      </c>
      <c r="I231" s="66">
        <v>0</v>
      </c>
      <c r="J231" s="66"/>
      <c r="K231" s="66"/>
      <c r="L231" s="134"/>
    </row>
    <row r="232" spans="1:12" hidden="1" x14ac:dyDescent="0.25">
      <c r="A232" s="50">
        <v>6300</v>
      </c>
      <c r="B232" s="127" t="s">
        <v>242</v>
      </c>
      <c r="C232" s="155">
        <f t="shared" si="24"/>
        <v>0</v>
      </c>
      <c r="D232" s="56">
        <f>SUM(D233,D238,D239)</f>
        <v>0</v>
      </c>
      <c r="E232" s="56">
        <f t="shared" ref="E232:G232" si="33">SUM(E233,E238,E239)</f>
        <v>0</v>
      </c>
      <c r="F232" s="56">
        <f t="shared" si="33"/>
        <v>0</v>
      </c>
      <c r="G232" s="56">
        <f t="shared" si="33"/>
        <v>0</v>
      </c>
      <c r="H232" s="51">
        <f t="shared" si="25"/>
        <v>0</v>
      </c>
      <c r="I232" s="56">
        <f>SUM(I233,I238,I239)</f>
        <v>0</v>
      </c>
      <c r="J232" s="56">
        <f t="shared" ref="J232:L232" si="34">SUM(J233,J238,J239)</f>
        <v>0</v>
      </c>
      <c r="K232" s="56">
        <f t="shared" si="34"/>
        <v>0</v>
      </c>
      <c r="L232" s="144">
        <f t="shared" si="34"/>
        <v>0</v>
      </c>
    </row>
    <row r="233" spans="1:12" ht="24" hidden="1" x14ac:dyDescent="0.25">
      <c r="A233" s="299">
        <v>6320</v>
      </c>
      <c r="B233" s="58" t="s">
        <v>243</v>
      </c>
      <c r="C233" s="180">
        <f t="shared" si="24"/>
        <v>0</v>
      </c>
      <c r="D233" s="142">
        <f>SUM(D234:D237)</f>
        <v>0</v>
      </c>
      <c r="E233" s="142">
        <f>SUM(E234:E237)</f>
        <v>0</v>
      </c>
      <c r="F233" s="142">
        <f t="shared" ref="F233:G233" si="35">SUM(F234:F237)</f>
        <v>0</v>
      </c>
      <c r="G233" s="181">
        <f t="shared" si="35"/>
        <v>0</v>
      </c>
      <c r="H233" s="180">
        <f t="shared" si="25"/>
        <v>0</v>
      </c>
      <c r="I233" s="142">
        <f>SUM(I234:I237)</f>
        <v>0</v>
      </c>
      <c r="J233" s="142">
        <f t="shared" ref="J233:L233" si="36">SUM(J234:J237)</f>
        <v>0</v>
      </c>
      <c r="K233" s="142">
        <f t="shared" si="36"/>
        <v>0</v>
      </c>
      <c r="L233" s="182">
        <f t="shared" si="36"/>
        <v>0</v>
      </c>
    </row>
    <row r="234" spans="1:12" hidden="1" x14ac:dyDescent="0.25">
      <c r="A234" s="39">
        <v>6322</v>
      </c>
      <c r="B234" s="63" t="s">
        <v>244</v>
      </c>
      <c r="C234" s="172">
        <f t="shared" si="24"/>
        <v>0</v>
      </c>
      <c r="D234" s="66"/>
      <c r="E234" s="66"/>
      <c r="F234" s="66"/>
      <c r="G234" s="148"/>
      <c r="H234" s="172">
        <f t="shared" si="25"/>
        <v>0</v>
      </c>
      <c r="I234" s="66">
        <v>0</v>
      </c>
      <c r="J234" s="66"/>
      <c r="K234" s="66"/>
      <c r="L234" s="134"/>
    </row>
    <row r="235" spans="1:12" ht="24" hidden="1" x14ac:dyDescent="0.25">
      <c r="A235" s="39">
        <v>6323</v>
      </c>
      <c r="B235" s="63" t="s">
        <v>245</v>
      </c>
      <c r="C235" s="172">
        <f t="shared" si="24"/>
        <v>0</v>
      </c>
      <c r="D235" s="66"/>
      <c r="E235" s="66"/>
      <c r="F235" s="66"/>
      <c r="G235" s="148"/>
      <c r="H235" s="172">
        <f t="shared" si="25"/>
        <v>0</v>
      </c>
      <c r="I235" s="66">
        <v>0</v>
      </c>
      <c r="J235" s="66"/>
      <c r="K235" s="66"/>
      <c r="L235" s="134"/>
    </row>
    <row r="236" spans="1:12" ht="24" hidden="1" x14ac:dyDescent="0.25">
      <c r="A236" s="39">
        <v>6324</v>
      </c>
      <c r="B236" s="63" t="s">
        <v>246</v>
      </c>
      <c r="C236" s="172">
        <f t="shared" si="24"/>
        <v>0</v>
      </c>
      <c r="D236" s="66"/>
      <c r="E236" s="66"/>
      <c r="F236" s="66"/>
      <c r="G236" s="148"/>
      <c r="H236" s="172">
        <f t="shared" si="25"/>
        <v>0</v>
      </c>
      <c r="I236" s="66">
        <v>0</v>
      </c>
      <c r="J236" s="66"/>
      <c r="K236" s="66"/>
      <c r="L236" s="134"/>
    </row>
    <row r="237" spans="1:12" hidden="1" x14ac:dyDescent="0.25">
      <c r="A237" s="34">
        <v>6329</v>
      </c>
      <c r="B237" s="58" t="s">
        <v>247</v>
      </c>
      <c r="C237" s="176">
        <f t="shared" si="24"/>
        <v>0</v>
      </c>
      <c r="D237" s="61"/>
      <c r="E237" s="61"/>
      <c r="F237" s="61"/>
      <c r="G237" s="183"/>
      <c r="H237" s="176">
        <f t="shared" si="25"/>
        <v>0</v>
      </c>
      <c r="I237" s="61">
        <v>0</v>
      </c>
      <c r="J237" s="61"/>
      <c r="K237" s="61"/>
      <c r="L237" s="133"/>
    </row>
    <row r="238" spans="1:12" ht="24" hidden="1" x14ac:dyDescent="0.25">
      <c r="A238" s="184">
        <v>6330</v>
      </c>
      <c r="B238" s="185" t="s">
        <v>248</v>
      </c>
      <c r="C238" s="180">
        <f>SUM(D238:G238)</f>
        <v>0</v>
      </c>
      <c r="D238" s="160"/>
      <c r="E238" s="160"/>
      <c r="F238" s="160"/>
      <c r="G238" s="148"/>
      <c r="H238" s="180">
        <f>SUM(I238:L238)</f>
        <v>0</v>
      </c>
      <c r="I238" s="160">
        <v>0</v>
      </c>
      <c r="J238" s="160"/>
      <c r="K238" s="160"/>
      <c r="L238" s="162"/>
    </row>
    <row r="239" spans="1:12" hidden="1" x14ac:dyDescent="0.25">
      <c r="A239" s="135">
        <v>6360</v>
      </c>
      <c r="B239" s="63" t="s">
        <v>249</v>
      </c>
      <c r="C239" s="172">
        <f t="shared" si="24"/>
        <v>0</v>
      </c>
      <c r="D239" s="66"/>
      <c r="E239" s="66"/>
      <c r="F239" s="66"/>
      <c r="G239" s="134"/>
      <c r="H239" s="179">
        <f t="shared" si="25"/>
        <v>0</v>
      </c>
      <c r="I239" s="66">
        <v>0</v>
      </c>
      <c r="J239" s="66"/>
      <c r="K239" s="66"/>
      <c r="L239" s="134"/>
    </row>
    <row r="240" spans="1:12" ht="36" hidden="1" x14ac:dyDescent="0.25">
      <c r="A240" s="50">
        <v>6400</v>
      </c>
      <c r="B240" s="127" t="s">
        <v>250</v>
      </c>
      <c r="C240" s="155">
        <f>SUM(D240:G240)</f>
        <v>0</v>
      </c>
      <c r="D240" s="56">
        <f>SUM(D241,D245)</f>
        <v>0</v>
      </c>
      <c r="E240" s="56">
        <f t="shared" ref="E240:G240" si="37">SUM(E241,E245)</f>
        <v>0</v>
      </c>
      <c r="F240" s="56">
        <f t="shared" si="37"/>
        <v>0</v>
      </c>
      <c r="G240" s="56">
        <f t="shared" si="37"/>
        <v>0</v>
      </c>
      <c r="H240" s="51">
        <f>SUM(I240:L240)</f>
        <v>0</v>
      </c>
      <c r="I240" s="56">
        <f>SUM(I241,I245)</f>
        <v>0</v>
      </c>
      <c r="J240" s="56">
        <f t="shared" ref="J240:L240" si="38">SUM(J241,J245)</f>
        <v>0</v>
      </c>
      <c r="K240" s="56">
        <f t="shared" si="38"/>
        <v>0</v>
      </c>
      <c r="L240" s="144">
        <f t="shared" si="38"/>
        <v>0</v>
      </c>
    </row>
    <row r="241" spans="1:13" ht="24" hidden="1" x14ac:dyDescent="0.25">
      <c r="A241" s="299">
        <v>6410</v>
      </c>
      <c r="B241" s="58" t="s">
        <v>251</v>
      </c>
      <c r="C241" s="176">
        <f t="shared" si="24"/>
        <v>0</v>
      </c>
      <c r="D241" s="142">
        <f>SUM(D242:D244)</f>
        <v>0</v>
      </c>
      <c r="E241" s="142">
        <f t="shared" ref="E241:G241" si="39">SUM(E242:E244)</f>
        <v>0</v>
      </c>
      <c r="F241" s="142">
        <f t="shared" si="39"/>
        <v>0</v>
      </c>
      <c r="G241" s="153">
        <f t="shared" si="39"/>
        <v>0</v>
      </c>
      <c r="H241" s="176">
        <f t="shared" si="25"/>
        <v>0</v>
      </c>
      <c r="I241" s="142">
        <f>SUM(I242:I244)</f>
        <v>0</v>
      </c>
      <c r="J241" s="142">
        <f t="shared" ref="J241:L241" si="40">SUM(J242:J244)</f>
        <v>0</v>
      </c>
      <c r="K241" s="142">
        <f t="shared" si="40"/>
        <v>0</v>
      </c>
      <c r="L241" s="153">
        <f t="shared" si="40"/>
        <v>0</v>
      </c>
    </row>
    <row r="242" spans="1:13" hidden="1" x14ac:dyDescent="0.25">
      <c r="A242" s="39">
        <v>6411</v>
      </c>
      <c r="B242" s="146" t="s">
        <v>252</v>
      </c>
      <c r="C242" s="172">
        <f t="shared" si="24"/>
        <v>0</v>
      </c>
      <c r="D242" s="66"/>
      <c r="E242" s="66"/>
      <c r="F242" s="66"/>
      <c r="G242" s="134"/>
      <c r="H242" s="179">
        <f t="shared" si="25"/>
        <v>0</v>
      </c>
      <c r="I242" s="66">
        <v>0</v>
      </c>
      <c r="J242" s="66"/>
      <c r="K242" s="66"/>
      <c r="L242" s="134"/>
    </row>
    <row r="243" spans="1:13" ht="36" hidden="1" x14ac:dyDescent="0.25">
      <c r="A243" s="39">
        <v>6412</v>
      </c>
      <c r="B243" s="63" t="s">
        <v>253</v>
      </c>
      <c r="C243" s="172">
        <f t="shared" si="24"/>
        <v>0</v>
      </c>
      <c r="D243" s="66"/>
      <c r="E243" s="66"/>
      <c r="F243" s="66"/>
      <c r="G243" s="134"/>
      <c r="H243" s="179">
        <f t="shared" si="25"/>
        <v>0</v>
      </c>
      <c r="I243" s="66">
        <v>0</v>
      </c>
      <c r="J243" s="66"/>
      <c r="K243" s="66"/>
      <c r="L243" s="134"/>
    </row>
    <row r="244" spans="1:13" ht="36" hidden="1" x14ac:dyDescent="0.25">
      <c r="A244" s="39">
        <v>6419</v>
      </c>
      <c r="B244" s="63" t="s">
        <v>254</v>
      </c>
      <c r="C244" s="172">
        <f t="shared" si="24"/>
        <v>0</v>
      </c>
      <c r="D244" s="66"/>
      <c r="E244" s="66"/>
      <c r="F244" s="66"/>
      <c r="G244" s="134"/>
      <c r="H244" s="179">
        <f t="shared" si="25"/>
        <v>0</v>
      </c>
      <c r="I244" s="66">
        <v>0</v>
      </c>
      <c r="J244" s="66"/>
      <c r="K244" s="66"/>
      <c r="L244" s="134"/>
    </row>
    <row r="245" spans="1:13" ht="48" hidden="1" x14ac:dyDescent="0.25">
      <c r="A245" s="135">
        <v>6420</v>
      </c>
      <c r="B245" s="63" t="s">
        <v>255</v>
      </c>
      <c r="C245" s="172">
        <f t="shared" si="24"/>
        <v>0</v>
      </c>
      <c r="D245" s="136">
        <f>SUM(D246:D249)</f>
        <v>0</v>
      </c>
      <c r="E245" s="136">
        <f>SUM(E246:E249)</f>
        <v>0</v>
      </c>
      <c r="F245" s="136">
        <f>SUM(F246:F249)</f>
        <v>0</v>
      </c>
      <c r="G245" s="186">
        <f>SUM(G246:G249)</f>
        <v>0</v>
      </c>
      <c r="H245" s="172">
        <f>SUM(I245:L245)</f>
        <v>0</v>
      </c>
      <c r="I245" s="136">
        <f>SUM(I246:I249)</f>
        <v>0</v>
      </c>
      <c r="J245" s="136">
        <f>SUM(J246:J249)</f>
        <v>0</v>
      </c>
      <c r="K245" s="136">
        <f>SUM(K246:K249)</f>
        <v>0</v>
      </c>
      <c r="L245" s="186">
        <f>SUM(L246:L249)</f>
        <v>0</v>
      </c>
    </row>
    <row r="246" spans="1:13" ht="36" hidden="1" x14ac:dyDescent="0.25">
      <c r="A246" s="39">
        <v>6421</v>
      </c>
      <c r="B246" s="63" t="s">
        <v>256</v>
      </c>
      <c r="C246" s="172">
        <f t="shared" ref="C246:C271" si="41">SUM(D246:G246)</f>
        <v>0</v>
      </c>
      <c r="D246" s="66"/>
      <c r="E246" s="66"/>
      <c r="F246" s="66"/>
      <c r="G246" s="134"/>
      <c r="H246" s="179">
        <f t="shared" ref="H246:H271" si="42">SUM(I246:L246)</f>
        <v>0</v>
      </c>
      <c r="I246" s="66">
        <v>0</v>
      </c>
      <c r="J246" s="66"/>
      <c r="K246" s="66"/>
      <c r="L246" s="134"/>
    </row>
    <row r="247" spans="1:13" hidden="1" x14ac:dyDescent="0.25">
      <c r="A247" s="39">
        <v>6422</v>
      </c>
      <c r="B247" s="63" t="s">
        <v>257</v>
      </c>
      <c r="C247" s="172">
        <f t="shared" si="41"/>
        <v>0</v>
      </c>
      <c r="D247" s="66"/>
      <c r="E247" s="66"/>
      <c r="F247" s="66"/>
      <c r="G247" s="134"/>
      <c r="H247" s="179">
        <f t="shared" si="42"/>
        <v>0</v>
      </c>
      <c r="I247" s="66">
        <v>0</v>
      </c>
      <c r="J247" s="66"/>
      <c r="K247" s="66"/>
      <c r="L247" s="134"/>
    </row>
    <row r="248" spans="1:13" ht="13.5" hidden="1" customHeight="1" x14ac:dyDescent="0.25">
      <c r="A248" s="39">
        <v>6423</v>
      </c>
      <c r="B248" s="63" t="s">
        <v>258</v>
      </c>
      <c r="C248" s="172">
        <f>SUM(D248:G248)</f>
        <v>0</v>
      </c>
      <c r="D248" s="66"/>
      <c r="E248" s="66"/>
      <c r="F248" s="66"/>
      <c r="G248" s="134"/>
      <c r="H248" s="179">
        <f>SUM(I248:L248)</f>
        <v>0</v>
      </c>
      <c r="I248" s="66">
        <v>0</v>
      </c>
      <c r="J248" s="66"/>
      <c r="K248" s="66"/>
      <c r="L248" s="134"/>
    </row>
    <row r="249" spans="1:13" ht="36" hidden="1" x14ac:dyDescent="0.25">
      <c r="A249" s="39">
        <v>6424</v>
      </c>
      <c r="B249" s="63" t="s">
        <v>259</v>
      </c>
      <c r="C249" s="172">
        <f>SUM(D249:G249)</f>
        <v>0</v>
      </c>
      <c r="D249" s="66"/>
      <c r="E249" s="66"/>
      <c r="F249" s="66"/>
      <c r="G249" s="134"/>
      <c r="H249" s="179">
        <f>SUM(I249:L249)</f>
        <v>0</v>
      </c>
      <c r="I249" s="66">
        <v>0</v>
      </c>
      <c r="J249" s="66"/>
      <c r="K249" s="66"/>
      <c r="L249" s="134"/>
      <c r="M249" s="187"/>
    </row>
    <row r="250" spans="1:13" ht="60" hidden="1" x14ac:dyDescent="0.25">
      <c r="A250" s="50">
        <v>6500</v>
      </c>
      <c r="B250" s="127" t="s">
        <v>260</v>
      </c>
      <c r="C250" s="172">
        <f t="shared" ref="C250:C251" si="43">SUM(D250:G250)</f>
        <v>0</v>
      </c>
      <c r="D250" s="66">
        <f>SUM(D251)</f>
        <v>0</v>
      </c>
      <c r="E250" s="66">
        <f t="shared" ref="E250:G250" si="44">SUM(E251)</f>
        <v>0</v>
      </c>
      <c r="F250" s="66">
        <f t="shared" si="44"/>
        <v>0</v>
      </c>
      <c r="G250" s="148">
        <f t="shared" si="44"/>
        <v>0</v>
      </c>
      <c r="H250" s="188">
        <f t="shared" ref="H250:H251" si="45">SUM(I250:L250)</f>
        <v>0</v>
      </c>
      <c r="I250" s="66">
        <f t="shared" ref="I250:L250" si="46">SUM(I251)</f>
        <v>0</v>
      </c>
      <c r="J250" s="66">
        <f t="shared" si="46"/>
        <v>0</v>
      </c>
      <c r="K250" s="66">
        <f t="shared" si="46"/>
        <v>0</v>
      </c>
      <c r="L250" s="134">
        <f t="shared" si="46"/>
        <v>0</v>
      </c>
      <c r="M250" s="187"/>
    </row>
    <row r="251" spans="1:13" ht="48" hidden="1" x14ac:dyDescent="0.25">
      <c r="A251" s="39">
        <v>6510</v>
      </c>
      <c r="B251" s="63" t="s">
        <v>261</v>
      </c>
      <c r="C251" s="172">
        <f t="shared" si="43"/>
        <v>0</v>
      </c>
      <c r="D251" s="66"/>
      <c r="E251" s="66"/>
      <c r="F251" s="66"/>
      <c r="G251" s="148"/>
      <c r="H251" s="188">
        <f t="shared" si="45"/>
        <v>0</v>
      </c>
      <c r="I251" s="66">
        <v>0</v>
      </c>
      <c r="J251" s="66"/>
      <c r="K251" s="66"/>
      <c r="L251" s="134"/>
      <c r="M251" s="187"/>
    </row>
    <row r="252" spans="1:13" ht="48" hidden="1" x14ac:dyDescent="0.25">
      <c r="A252" s="189">
        <v>7000</v>
      </c>
      <c r="B252" s="189" t="s">
        <v>262</v>
      </c>
      <c r="C252" s="190">
        <f>SUM(D252:G252)</f>
        <v>0</v>
      </c>
      <c r="D252" s="191">
        <f>SUM(D253,D263)</f>
        <v>0</v>
      </c>
      <c r="E252" s="191">
        <f>SUM(E253,E263)</f>
        <v>0</v>
      </c>
      <c r="F252" s="191">
        <f>SUM(F253,F263)</f>
        <v>0</v>
      </c>
      <c r="G252" s="191">
        <f>SUM(G253,G263)</f>
        <v>0</v>
      </c>
      <c r="H252" s="192">
        <f t="shared" si="42"/>
        <v>0</v>
      </c>
      <c r="I252" s="191">
        <f>SUM(I253,I263)</f>
        <v>0</v>
      </c>
      <c r="J252" s="191">
        <f>SUM(J253,J263)</f>
        <v>0</v>
      </c>
      <c r="K252" s="191">
        <f>SUM(K253,K263)</f>
        <v>0</v>
      </c>
      <c r="L252" s="193">
        <f>SUM(L253,L263)</f>
        <v>0</v>
      </c>
    </row>
    <row r="253" spans="1:13" ht="24" hidden="1" x14ac:dyDescent="0.25">
      <c r="A253" s="50">
        <v>7200</v>
      </c>
      <c r="B253" s="127" t="s">
        <v>263</v>
      </c>
      <c r="C253" s="155">
        <f t="shared" si="41"/>
        <v>0</v>
      </c>
      <c r="D253" s="56">
        <f>SUM(D254,D255,D256,D257,D261,D262)</f>
        <v>0</v>
      </c>
      <c r="E253" s="56">
        <f t="shared" ref="E253:G253" si="47">SUM(E254,E255,E256,E257,E261,E262)</f>
        <v>0</v>
      </c>
      <c r="F253" s="56">
        <f t="shared" si="47"/>
        <v>0</v>
      </c>
      <c r="G253" s="56">
        <f t="shared" si="47"/>
        <v>0</v>
      </c>
      <c r="H253" s="51">
        <f t="shared" si="42"/>
        <v>0</v>
      </c>
      <c r="I253" s="56">
        <f t="shared" ref="I253:L253" si="48">SUM(I254,I255,I256,I257,I261,I262)</f>
        <v>0</v>
      </c>
      <c r="J253" s="56">
        <f t="shared" si="48"/>
        <v>0</v>
      </c>
      <c r="K253" s="56">
        <f t="shared" si="48"/>
        <v>0</v>
      </c>
      <c r="L253" s="129">
        <f t="shared" si="48"/>
        <v>0</v>
      </c>
    </row>
    <row r="254" spans="1:13" ht="24" hidden="1" x14ac:dyDescent="0.25">
      <c r="A254" s="299">
        <v>7210</v>
      </c>
      <c r="B254" s="58" t="s">
        <v>264</v>
      </c>
      <c r="C254" s="176">
        <f t="shared" si="41"/>
        <v>0</v>
      </c>
      <c r="D254" s="61"/>
      <c r="E254" s="61"/>
      <c r="F254" s="61"/>
      <c r="G254" s="133"/>
      <c r="H254" s="59">
        <f t="shared" si="42"/>
        <v>0</v>
      </c>
      <c r="I254" s="61">
        <v>0</v>
      </c>
      <c r="J254" s="61"/>
      <c r="K254" s="61"/>
      <c r="L254" s="133"/>
    </row>
    <row r="255" spans="1:13" s="187" customFormat="1" ht="36" hidden="1" x14ac:dyDescent="0.25">
      <c r="A255" s="135">
        <v>7220</v>
      </c>
      <c r="B255" s="63" t="s">
        <v>265</v>
      </c>
      <c r="C255" s="172">
        <f>SUM(D255:G255)</f>
        <v>0</v>
      </c>
      <c r="D255" s="66"/>
      <c r="E255" s="66"/>
      <c r="F255" s="66"/>
      <c r="G255" s="66"/>
      <c r="H255" s="64">
        <f>SUM(I255:L255)</f>
        <v>0</v>
      </c>
      <c r="I255" s="66">
        <v>0</v>
      </c>
      <c r="J255" s="66"/>
      <c r="K255" s="66"/>
      <c r="L255" s="134"/>
    </row>
    <row r="256" spans="1:13" ht="24" hidden="1" x14ac:dyDescent="0.25">
      <c r="A256" s="135">
        <v>7230</v>
      </c>
      <c r="B256" s="63" t="s">
        <v>36</v>
      </c>
      <c r="C256" s="172">
        <f t="shared" si="41"/>
        <v>0</v>
      </c>
      <c r="D256" s="66"/>
      <c r="E256" s="66"/>
      <c r="F256" s="66"/>
      <c r="G256" s="134"/>
      <c r="H256" s="64">
        <f t="shared" si="42"/>
        <v>0</v>
      </c>
      <c r="I256" s="66">
        <v>0</v>
      </c>
      <c r="J256" s="66"/>
      <c r="K256" s="66"/>
      <c r="L256" s="134"/>
    </row>
    <row r="257" spans="1:12" ht="24" hidden="1" x14ac:dyDescent="0.25">
      <c r="A257" s="135">
        <v>7240</v>
      </c>
      <c r="B257" s="63" t="s">
        <v>266</v>
      </c>
      <c r="C257" s="172">
        <f t="shared" si="41"/>
        <v>0</v>
      </c>
      <c r="D257" s="136">
        <f>SUM(D258:D260)</f>
        <v>0</v>
      </c>
      <c r="E257" s="136">
        <f t="shared" ref="E257:G257" si="49">SUM(E258:E260)</f>
        <v>0</v>
      </c>
      <c r="F257" s="136">
        <f t="shared" si="49"/>
        <v>0</v>
      </c>
      <c r="G257" s="137">
        <f t="shared" si="49"/>
        <v>0</v>
      </c>
      <c r="H257" s="64">
        <f t="shared" si="42"/>
        <v>0</v>
      </c>
      <c r="I257" s="136">
        <f t="shared" ref="I257:L257" si="50">SUM(I258:I260)</f>
        <v>0</v>
      </c>
      <c r="J257" s="136">
        <f t="shared" si="50"/>
        <v>0</v>
      </c>
      <c r="K257" s="136">
        <f>SUM(K258:K260)</f>
        <v>0</v>
      </c>
      <c r="L257" s="137">
        <f t="shared" si="50"/>
        <v>0</v>
      </c>
    </row>
    <row r="258" spans="1:12" ht="48" hidden="1" x14ac:dyDescent="0.25">
      <c r="A258" s="39">
        <v>7245</v>
      </c>
      <c r="B258" s="63" t="s">
        <v>267</v>
      </c>
      <c r="C258" s="172">
        <f t="shared" si="41"/>
        <v>0</v>
      </c>
      <c r="D258" s="66"/>
      <c r="E258" s="66"/>
      <c r="F258" s="66"/>
      <c r="G258" s="134"/>
      <c r="H258" s="64">
        <f t="shared" si="42"/>
        <v>0</v>
      </c>
      <c r="I258" s="66">
        <v>0</v>
      </c>
      <c r="J258" s="66"/>
      <c r="K258" s="66"/>
      <c r="L258" s="134"/>
    </row>
    <row r="259" spans="1:12" ht="84.75" hidden="1" customHeight="1" x14ac:dyDescent="0.25">
      <c r="A259" s="39">
        <v>7246</v>
      </c>
      <c r="B259" s="63" t="s">
        <v>268</v>
      </c>
      <c r="C259" s="172">
        <f t="shared" si="41"/>
        <v>0</v>
      </c>
      <c r="D259" s="66"/>
      <c r="E259" s="66"/>
      <c r="F259" s="66"/>
      <c r="G259" s="134"/>
      <c r="H259" s="64">
        <f t="shared" si="42"/>
        <v>0</v>
      </c>
      <c r="I259" s="66">
        <v>0</v>
      </c>
      <c r="J259" s="66"/>
      <c r="K259" s="66"/>
      <c r="L259" s="134"/>
    </row>
    <row r="260" spans="1:12" ht="36" hidden="1" x14ac:dyDescent="0.25">
      <c r="A260" s="39">
        <v>7247</v>
      </c>
      <c r="B260" s="63" t="s">
        <v>269</v>
      </c>
      <c r="C260" s="172">
        <f t="shared" si="41"/>
        <v>0</v>
      </c>
      <c r="D260" s="66"/>
      <c r="E260" s="66"/>
      <c r="F260" s="66"/>
      <c r="G260" s="134"/>
      <c r="H260" s="64">
        <f t="shared" si="42"/>
        <v>0</v>
      </c>
      <c r="I260" s="66">
        <v>0</v>
      </c>
      <c r="J260" s="66"/>
      <c r="K260" s="66"/>
      <c r="L260" s="134"/>
    </row>
    <row r="261" spans="1:12" ht="24" hidden="1" x14ac:dyDescent="0.25">
      <c r="A261" s="135">
        <v>7260</v>
      </c>
      <c r="B261" s="63" t="s">
        <v>270</v>
      </c>
      <c r="C261" s="172">
        <f t="shared" si="41"/>
        <v>0</v>
      </c>
      <c r="D261" s="66"/>
      <c r="E261" s="66"/>
      <c r="F261" s="66"/>
      <c r="G261" s="134"/>
      <c r="H261" s="64">
        <f t="shared" si="42"/>
        <v>0</v>
      </c>
      <c r="I261" s="66">
        <v>0</v>
      </c>
      <c r="J261" s="66"/>
      <c r="K261" s="66"/>
      <c r="L261" s="134"/>
    </row>
    <row r="262" spans="1:12" ht="60" hidden="1" x14ac:dyDescent="0.25">
      <c r="A262" s="135">
        <v>7270</v>
      </c>
      <c r="B262" s="63" t="s">
        <v>271</v>
      </c>
      <c r="C262" s="172">
        <f t="shared" si="41"/>
        <v>0</v>
      </c>
      <c r="D262" s="66"/>
      <c r="E262" s="66"/>
      <c r="F262" s="66"/>
      <c r="G262" s="134"/>
      <c r="H262" s="64">
        <f t="shared" si="42"/>
        <v>0</v>
      </c>
      <c r="I262" s="66">
        <v>0</v>
      </c>
      <c r="J262" s="66"/>
      <c r="K262" s="66"/>
      <c r="L262" s="134"/>
    </row>
    <row r="263" spans="1:12" hidden="1" x14ac:dyDescent="0.25">
      <c r="A263" s="95">
        <v>7700</v>
      </c>
      <c r="B263" s="75" t="s">
        <v>272</v>
      </c>
      <c r="C263" s="76">
        <f t="shared" si="41"/>
        <v>0</v>
      </c>
      <c r="D263" s="149">
        <f>D264</f>
        <v>0</v>
      </c>
      <c r="E263" s="149">
        <f t="shared" ref="E263:G263" si="51">E264</f>
        <v>0</v>
      </c>
      <c r="F263" s="149">
        <f t="shared" si="51"/>
        <v>0</v>
      </c>
      <c r="G263" s="150">
        <f t="shared" si="51"/>
        <v>0</v>
      </c>
      <c r="H263" s="76">
        <f t="shared" si="42"/>
        <v>0</v>
      </c>
      <c r="I263" s="149">
        <f t="shared" ref="I263:L263" si="52">I264</f>
        <v>0</v>
      </c>
      <c r="J263" s="149">
        <f t="shared" si="52"/>
        <v>0</v>
      </c>
      <c r="K263" s="149">
        <f t="shared" si="52"/>
        <v>0</v>
      </c>
      <c r="L263" s="150">
        <f t="shared" si="52"/>
        <v>0</v>
      </c>
    </row>
    <row r="264" spans="1:12" hidden="1" x14ac:dyDescent="0.25">
      <c r="A264" s="130">
        <v>7720</v>
      </c>
      <c r="B264" s="58" t="s">
        <v>273</v>
      </c>
      <c r="C264" s="70">
        <f t="shared" si="41"/>
        <v>0</v>
      </c>
      <c r="D264" s="72"/>
      <c r="E264" s="72"/>
      <c r="F264" s="72"/>
      <c r="G264" s="194"/>
      <c r="H264" s="70">
        <f t="shared" si="42"/>
        <v>0</v>
      </c>
      <c r="I264" s="72">
        <v>0</v>
      </c>
      <c r="J264" s="72"/>
      <c r="K264" s="72"/>
      <c r="L264" s="194"/>
    </row>
    <row r="265" spans="1:12" hidden="1" x14ac:dyDescent="0.25">
      <c r="A265" s="195">
        <v>9000</v>
      </c>
      <c r="B265" s="196" t="s">
        <v>274</v>
      </c>
      <c r="C265" s="197">
        <f t="shared" si="41"/>
        <v>0</v>
      </c>
      <c r="D265" s="198">
        <f>D266</f>
        <v>0</v>
      </c>
      <c r="E265" s="198">
        <f t="shared" ref="E265:G266" si="53">E266</f>
        <v>0</v>
      </c>
      <c r="F265" s="198">
        <f t="shared" si="53"/>
        <v>0</v>
      </c>
      <c r="G265" s="199">
        <f t="shared" si="53"/>
        <v>0</v>
      </c>
      <c r="H265" s="200">
        <f t="shared" si="42"/>
        <v>0</v>
      </c>
      <c r="I265" s="198">
        <f t="shared" ref="I265:L266" si="54">I266</f>
        <v>0</v>
      </c>
      <c r="J265" s="198">
        <f>J266</f>
        <v>0</v>
      </c>
      <c r="K265" s="198">
        <f t="shared" si="54"/>
        <v>0</v>
      </c>
      <c r="L265" s="199">
        <f t="shared" si="54"/>
        <v>0</v>
      </c>
    </row>
    <row r="266" spans="1:12" ht="24" hidden="1" x14ac:dyDescent="0.25">
      <c r="A266" s="201">
        <v>9200</v>
      </c>
      <c r="B266" s="63" t="s">
        <v>275</v>
      </c>
      <c r="C266" s="173">
        <f t="shared" si="41"/>
        <v>0</v>
      </c>
      <c r="D266" s="131">
        <f>D267</f>
        <v>0</v>
      </c>
      <c r="E266" s="131">
        <f t="shared" si="53"/>
        <v>0</v>
      </c>
      <c r="F266" s="131">
        <f t="shared" si="53"/>
        <v>0</v>
      </c>
      <c r="G266" s="132">
        <f t="shared" si="53"/>
        <v>0</v>
      </c>
      <c r="H266" s="103">
        <f t="shared" si="42"/>
        <v>0</v>
      </c>
      <c r="I266" s="131">
        <f t="shared" si="54"/>
        <v>0</v>
      </c>
      <c r="J266" s="131">
        <f t="shared" si="54"/>
        <v>0</v>
      </c>
      <c r="K266" s="131">
        <f t="shared" si="54"/>
        <v>0</v>
      </c>
      <c r="L266" s="132">
        <f t="shared" si="54"/>
        <v>0</v>
      </c>
    </row>
    <row r="267" spans="1:12" ht="24" hidden="1" x14ac:dyDescent="0.25">
      <c r="A267" s="202">
        <v>9260</v>
      </c>
      <c r="B267" s="63" t="s">
        <v>276</v>
      </c>
      <c r="C267" s="173">
        <f t="shared" si="41"/>
        <v>0</v>
      </c>
      <c r="D267" s="131">
        <f>SUM(D268)</f>
        <v>0</v>
      </c>
      <c r="E267" s="131">
        <f t="shared" ref="E267:G267" si="55">SUM(E268)</f>
        <v>0</v>
      </c>
      <c r="F267" s="131">
        <f t="shared" si="55"/>
        <v>0</v>
      </c>
      <c r="G267" s="132">
        <f t="shared" si="55"/>
        <v>0</v>
      </c>
      <c r="H267" s="103">
        <f t="shared" si="42"/>
        <v>0</v>
      </c>
      <c r="I267" s="131">
        <f t="shared" ref="I267:L267" si="56">SUM(I268)</f>
        <v>0</v>
      </c>
      <c r="J267" s="131">
        <f t="shared" si="56"/>
        <v>0</v>
      </c>
      <c r="K267" s="131">
        <f t="shared" si="56"/>
        <v>0</v>
      </c>
      <c r="L267" s="132">
        <f t="shared" si="56"/>
        <v>0</v>
      </c>
    </row>
    <row r="268" spans="1:12" ht="87" hidden="1" customHeight="1" x14ac:dyDescent="0.25">
      <c r="A268" s="203">
        <v>9263</v>
      </c>
      <c r="B268" s="63" t="s">
        <v>277</v>
      </c>
      <c r="C268" s="173">
        <f t="shared" si="41"/>
        <v>0</v>
      </c>
      <c r="D268" s="138"/>
      <c r="E268" s="138"/>
      <c r="F268" s="138"/>
      <c r="G268" s="139"/>
      <c r="H268" s="103">
        <f t="shared" si="42"/>
        <v>0</v>
      </c>
      <c r="I268" s="138">
        <v>0</v>
      </c>
      <c r="J268" s="138"/>
      <c r="K268" s="138"/>
      <c r="L268" s="139"/>
    </row>
    <row r="269" spans="1:12" hidden="1" x14ac:dyDescent="0.25">
      <c r="A269" s="146"/>
      <c r="B269" s="63" t="s">
        <v>278</v>
      </c>
      <c r="C269" s="172">
        <f t="shared" si="41"/>
        <v>0</v>
      </c>
      <c r="D269" s="136">
        <f>SUM(D270:D271)</f>
        <v>0</v>
      </c>
      <c r="E269" s="136">
        <f>SUM(E270:E271)</f>
        <v>0</v>
      </c>
      <c r="F269" s="136">
        <f>SUM(F270:F271)</f>
        <v>0</v>
      </c>
      <c r="G269" s="137">
        <f>SUM(G270:G271)</f>
        <v>0</v>
      </c>
      <c r="H269" s="64">
        <f t="shared" si="42"/>
        <v>0</v>
      </c>
      <c r="I269" s="136">
        <f>SUM(I270:I271)</f>
        <v>0</v>
      </c>
      <c r="J269" s="136">
        <f>SUM(J270:J271)</f>
        <v>0</v>
      </c>
      <c r="K269" s="136">
        <f>SUM(K270:K271)</f>
        <v>0</v>
      </c>
      <c r="L269" s="137">
        <f>SUM(L270:L271)</f>
        <v>0</v>
      </c>
    </row>
    <row r="270" spans="1:12" hidden="1" x14ac:dyDescent="0.25">
      <c r="A270" s="146" t="s">
        <v>279</v>
      </c>
      <c r="B270" s="39" t="s">
        <v>280</v>
      </c>
      <c r="C270" s="172">
        <f t="shared" si="41"/>
        <v>0</v>
      </c>
      <c r="D270" s="66"/>
      <c r="E270" s="66"/>
      <c r="F270" s="66"/>
      <c r="G270" s="134"/>
      <c r="H270" s="64">
        <f t="shared" si="42"/>
        <v>0</v>
      </c>
      <c r="I270" s="66">
        <v>0</v>
      </c>
      <c r="J270" s="66"/>
      <c r="K270" s="66"/>
      <c r="L270" s="134"/>
    </row>
    <row r="271" spans="1:12" ht="24" hidden="1" x14ac:dyDescent="0.25">
      <c r="A271" s="146" t="s">
        <v>281</v>
      </c>
      <c r="B271" s="204" t="s">
        <v>282</v>
      </c>
      <c r="C271" s="176">
        <f t="shared" si="41"/>
        <v>0</v>
      </c>
      <c r="D271" s="61"/>
      <c r="E271" s="61"/>
      <c r="F271" s="61"/>
      <c r="G271" s="133"/>
      <c r="H271" s="59">
        <f t="shared" si="42"/>
        <v>0</v>
      </c>
      <c r="I271" s="61">
        <v>0</v>
      </c>
      <c r="J271" s="61"/>
      <c r="K271" s="61"/>
      <c r="L271" s="133"/>
    </row>
    <row r="272" spans="1:12" ht="12.75" thickBot="1" x14ac:dyDescent="0.3">
      <c r="A272" s="205"/>
      <c r="B272" s="205" t="s">
        <v>283</v>
      </c>
      <c r="C272" s="206">
        <f>SUM(C269,C252,C211,C182,C174,C160,C75,C53)</f>
        <v>5214853</v>
      </c>
      <c r="D272" s="206">
        <f>SUM(D269,D252,D211,D182,D174,D160,D75,D53,)</f>
        <v>5214853</v>
      </c>
      <c r="E272" s="206">
        <f t="shared" ref="E272:L272" si="57">SUM(E269,E252,E211,E182,E174,E160,E75,E53)</f>
        <v>0</v>
      </c>
      <c r="F272" s="206">
        <f t="shared" si="57"/>
        <v>0</v>
      </c>
      <c r="G272" s="207">
        <f t="shared" si="57"/>
        <v>0</v>
      </c>
      <c r="H272" s="208">
        <f t="shared" si="57"/>
        <v>5091683</v>
      </c>
      <c r="I272" s="206">
        <f t="shared" si="57"/>
        <v>5091683</v>
      </c>
      <c r="J272" s="206">
        <f t="shared" si="57"/>
        <v>0</v>
      </c>
      <c r="K272" s="206">
        <f t="shared" si="57"/>
        <v>0</v>
      </c>
      <c r="L272" s="207">
        <f t="shared" si="57"/>
        <v>0</v>
      </c>
    </row>
    <row r="273" spans="1:12" s="22" customFormat="1" ht="13.5" hidden="1" thickTop="1" thickBot="1" x14ac:dyDescent="0.3">
      <c r="A273" s="313" t="s">
        <v>284</v>
      </c>
      <c r="B273" s="314"/>
      <c r="C273" s="209">
        <f>SUM(D273:G273)</f>
        <v>0</v>
      </c>
      <c r="D273" s="210">
        <f>SUM(D24,D25,D41)-D51</f>
        <v>0</v>
      </c>
      <c r="E273" s="210">
        <f>SUM(E24,E25,E41)-E51</f>
        <v>0</v>
      </c>
      <c r="F273" s="210">
        <f>(F26+F43)-F51</f>
        <v>0</v>
      </c>
      <c r="G273" s="211">
        <f>G45-G51</f>
        <v>0</v>
      </c>
      <c r="H273" s="209">
        <f>SUM(I273:L273)</f>
        <v>0</v>
      </c>
      <c r="I273" s="210">
        <f>SUM(I24,I25,I41)-I51</f>
        <v>0</v>
      </c>
      <c r="J273" s="210">
        <f>SUM(J24,J25,J41)-J51</f>
        <v>0</v>
      </c>
      <c r="K273" s="210">
        <f>(K26+K43)-K51</f>
        <v>0</v>
      </c>
      <c r="L273" s="211">
        <f>L45-L51</f>
        <v>0</v>
      </c>
    </row>
    <row r="274" spans="1:12" s="22" customFormat="1" ht="12.75" hidden="1" thickTop="1" x14ac:dyDescent="0.25">
      <c r="A274" s="301" t="s">
        <v>285</v>
      </c>
      <c r="B274" s="302"/>
      <c r="C274" s="212">
        <f t="shared" ref="C274:L274" si="58">SUM(C275,C276)-C283+C284</f>
        <v>0</v>
      </c>
      <c r="D274" s="213">
        <f t="shared" si="58"/>
        <v>0</v>
      </c>
      <c r="E274" s="213">
        <f t="shared" si="58"/>
        <v>0</v>
      </c>
      <c r="F274" s="213">
        <f t="shared" si="58"/>
        <v>0</v>
      </c>
      <c r="G274" s="214">
        <f t="shared" si="58"/>
        <v>0</v>
      </c>
      <c r="H274" s="215">
        <f t="shared" si="58"/>
        <v>0</v>
      </c>
      <c r="I274" s="213">
        <f t="shared" si="58"/>
        <v>0</v>
      </c>
      <c r="J274" s="213">
        <f t="shared" si="58"/>
        <v>0</v>
      </c>
      <c r="K274" s="213">
        <f t="shared" si="58"/>
        <v>0</v>
      </c>
      <c r="L274" s="216">
        <f t="shared" si="58"/>
        <v>0</v>
      </c>
    </row>
    <row r="275" spans="1:12" s="22" customFormat="1" ht="13.5" hidden="1" thickTop="1" thickBot="1" x14ac:dyDescent="0.3">
      <c r="A275" s="110" t="s">
        <v>286</v>
      </c>
      <c r="B275" s="110" t="s">
        <v>287</v>
      </c>
      <c r="C275" s="217">
        <f t="shared" ref="C275:L275" si="59">C21-C269</f>
        <v>0</v>
      </c>
      <c r="D275" s="112">
        <f t="shared" si="59"/>
        <v>0</v>
      </c>
      <c r="E275" s="112">
        <f t="shared" si="59"/>
        <v>0</v>
      </c>
      <c r="F275" s="112">
        <f t="shared" si="59"/>
        <v>0</v>
      </c>
      <c r="G275" s="113">
        <f t="shared" si="59"/>
        <v>0</v>
      </c>
      <c r="H275" s="218">
        <f t="shared" si="59"/>
        <v>0</v>
      </c>
      <c r="I275" s="112">
        <f t="shared" si="59"/>
        <v>0</v>
      </c>
      <c r="J275" s="112">
        <f t="shared" si="59"/>
        <v>0</v>
      </c>
      <c r="K275" s="112">
        <f t="shared" si="59"/>
        <v>0</v>
      </c>
      <c r="L275" s="113">
        <f t="shared" si="59"/>
        <v>0</v>
      </c>
    </row>
    <row r="276" spans="1:12" s="22" customFormat="1" ht="12.75" hidden="1" thickTop="1" x14ac:dyDescent="0.25">
      <c r="A276" s="219" t="s">
        <v>288</v>
      </c>
      <c r="B276" s="219" t="s">
        <v>289</v>
      </c>
      <c r="C276" s="212">
        <f t="shared" ref="C276:L276" si="60">SUM(C277,C279,C281)-SUM(C278,C280,C282)</f>
        <v>0</v>
      </c>
      <c r="D276" s="213">
        <f t="shared" si="60"/>
        <v>0</v>
      </c>
      <c r="E276" s="213">
        <f t="shared" si="60"/>
        <v>0</v>
      </c>
      <c r="F276" s="213">
        <f t="shared" si="60"/>
        <v>0</v>
      </c>
      <c r="G276" s="216">
        <f t="shared" si="60"/>
        <v>0</v>
      </c>
      <c r="H276" s="215">
        <f t="shared" si="60"/>
        <v>0</v>
      </c>
      <c r="I276" s="213">
        <f t="shared" si="60"/>
        <v>0</v>
      </c>
      <c r="J276" s="213">
        <f t="shared" si="60"/>
        <v>0</v>
      </c>
      <c r="K276" s="213">
        <f t="shared" si="60"/>
        <v>0</v>
      </c>
      <c r="L276" s="216">
        <f t="shared" si="60"/>
        <v>0</v>
      </c>
    </row>
    <row r="277" spans="1:12" ht="12.75" hidden="1" thickTop="1" x14ac:dyDescent="0.25">
      <c r="A277" s="220" t="s">
        <v>290</v>
      </c>
      <c r="B277" s="102" t="s">
        <v>291</v>
      </c>
      <c r="C277" s="70">
        <f t="shared" ref="C277:C282" si="61">SUM(D277:G277)</f>
        <v>0</v>
      </c>
      <c r="D277" s="72"/>
      <c r="E277" s="72"/>
      <c r="F277" s="72"/>
      <c r="G277" s="194"/>
      <c r="H277" s="70">
        <f t="shared" ref="H277:H282" si="62">SUM(I277:L277)</f>
        <v>0</v>
      </c>
      <c r="I277" s="72">
        <v>0</v>
      </c>
      <c r="J277" s="72"/>
      <c r="K277" s="72"/>
      <c r="L277" s="194"/>
    </row>
    <row r="278" spans="1:12" ht="24.75" hidden="1" thickTop="1" x14ac:dyDescent="0.25">
      <c r="A278" s="146" t="s">
        <v>292</v>
      </c>
      <c r="B278" s="38" t="s">
        <v>293</v>
      </c>
      <c r="C278" s="64">
        <f t="shared" si="61"/>
        <v>0</v>
      </c>
      <c r="D278" s="66"/>
      <c r="E278" s="66"/>
      <c r="F278" s="66"/>
      <c r="G278" s="134"/>
      <c r="H278" s="64">
        <f t="shared" si="62"/>
        <v>0</v>
      </c>
      <c r="I278" s="66">
        <v>0</v>
      </c>
      <c r="J278" s="66"/>
      <c r="K278" s="66"/>
      <c r="L278" s="134"/>
    </row>
    <row r="279" spans="1:12" ht="12.75" hidden="1" thickTop="1" x14ac:dyDescent="0.25">
      <c r="A279" s="146" t="s">
        <v>294</v>
      </c>
      <c r="B279" s="38" t="s">
        <v>295</v>
      </c>
      <c r="C279" s="64">
        <f t="shared" si="61"/>
        <v>0</v>
      </c>
      <c r="D279" s="66"/>
      <c r="E279" s="66"/>
      <c r="F279" s="66"/>
      <c r="G279" s="134"/>
      <c r="H279" s="64">
        <f t="shared" si="62"/>
        <v>0</v>
      </c>
      <c r="I279" s="66">
        <v>0</v>
      </c>
      <c r="J279" s="66"/>
      <c r="K279" s="66"/>
      <c r="L279" s="134"/>
    </row>
    <row r="280" spans="1:12" ht="24.75" hidden="1" thickTop="1" x14ac:dyDescent="0.25">
      <c r="A280" s="146" t="s">
        <v>296</v>
      </c>
      <c r="B280" s="38" t="s">
        <v>297</v>
      </c>
      <c r="C280" s="64">
        <f t="shared" si="61"/>
        <v>0</v>
      </c>
      <c r="D280" s="66"/>
      <c r="E280" s="66"/>
      <c r="F280" s="66"/>
      <c r="G280" s="134"/>
      <c r="H280" s="64">
        <f t="shared" si="62"/>
        <v>0</v>
      </c>
      <c r="I280" s="66">
        <v>0</v>
      </c>
      <c r="J280" s="66"/>
      <c r="K280" s="66"/>
      <c r="L280" s="134"/>
    </row>
    <row r="281" spans="1:12" ht="12.75" hidden="1" thickTop="1" x14ac:dyDescent="0.25">
      <c r="A281" s="146" t="s">
        <v>298</v>
      </c>
      <c r="B281" s="38" t="s">
        <v>299</v>
      </c>
      <c r="C281" s="64">
        <f t="shared" si="61"/>
        <v>0</v>
      </c>
      <c r="D281" s="66"/>
      <c r="E281" s="66"/>
      <c r="F281" s="66"/>
      <c r="G281" s="134"/>
      <c r="H281" s="64">
        <f t="shared" si="62"/>
        <v>0</v>
      </c>
      <c r="I281" s="66">
        <v>0</v>
      </c>
      <c r="J281" s="66"/>
      <c r="K281" s="66"/>
      <c r="L281" s="134"/>
    </row>
    <row r="282" spans="1:12" ht="24.75" hidden="1" thickTop="1" x14ac:dyDescent="0.25">
      <c r="A282" s="221" t="s">
        <v>300</v>
      </c>
      <c r="B282" s="222" t="s">
        <v>301</v>
      </c>
      <c r="C282" s="156">
        <f t="shared" si="61"/>
        <v>0</v>
      </c>
      <c r="D282" s="160"/>
      <c r="E282" s="160"/>
      <c r="F282" s="160"/>
      <c r="G282" s="162"/>
      <c r="H282" s="156">
        <f t="shared" si="62"/>
        <v>0</v>
      </c>
      <c r="I282" s="160">
        <v>0</v>
      </c>
      <c r="J282" s="160"/>
      <c r="K282" s="160"/>
      <c r="L282" s="162"/>
    </row>
    <row r="283" spans="1:12" s="22" customFormat="1" ht="13.5" hidden="1" thickTop="1" thickBot="1" x14ac:dyDescent="0.3">
      <c r="A283" s="223" t="s">
        <v>302</v>
      </c>
      <c r="B283" s="223" t="s">
        <v>303</v>
      </c>
      <c r="C283" s="224">
        <f>SUM(D283:G283)</f>
        <v>0</v>
      </c>
      <c r="D283" s="225"/>
      <c r="E283" s="225"/>
      <c r="F283" s="225"/>
      <c r="G283" s="226"/>
      <c r="H283" s="224">
        <f>SUM(I283:L283)</f>
        <v>0</v>
      </c>
      <c r="I283" s="225">
        <v>0</v>
      </c>
      <c r="J283" s="225"/>
      <c r="K283" s="225"/>
      <c r="L283" s="226"/>
    </row>
    <row r="284" spans="1:12" s="22" customFormat="1" ht="48.75" hidden="1" thickTop="1" x14ac:dyDescent="0.25">
      <c r="A284" s="219" t="s">
        <v>304</v>
      </c>
      <c r="B284" s="227" t="s">
        <v>305</v>
      </c>
      <c r="C284" s="228">
        <f>SUM(D284:G284)</f>
        <v>0</v>
      </c>
      <c r="D284" s="151"/>
      <c r="E284" s="151"/>
      <c r="F284" s="151"/>
      <c r="G284" s="152"/>
      <c r="H284" s="228">
        <f>SUM(I284:L284)</f>
        <v>0</v>
      </c>
      <c r="I284" s="151">
        <v>0</v>
      </c>
      <c r="J284" s="151"/>
      <c r="K284" s="151"/>
      <c r="L284" s="152"/>
    </row>
    <row r="285" spans="1:12" ht="12.75" thickTop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">
      <c r="A291" s="1"/>
      <c r="B291" s="1"/>
      <c r="C291" s="239"/>
      <c r="D291" s="1"/>
      <c r="E291" s="1"/>
      <c r="F291" s="1"/>
      <c r="G291" s="1"/>
      <c r="H291" s="1"/>
      <c r="I291" s="1"/>
      <c r="J291" s="1"/>
      <c r="K291" s="1"/>
      <c r="L291" s="1"/>
    </row>
    <row r="292" spans="1:12" x14ac:dyDescent="0.2">
      <c r="A292" s="1"/>
      <c r="B292" s="1"/>
      <c r="C292" s="239"/>
      <c r="D292" s="1"/>
      <c r="E292" s="1"/>
      <c r="F292" s="1"/>
      <c r="G292" s="1"/>
      <c r="H292" s="1"/>
      <c r="I292" s="1"/>
      <c r="J292" s="1"/>
      <c r="K292" s="1"/>
      <c r="L292" s="1"/>
    </row>
    <row r="293" spans="1:12" x14ac:dyDescent="0.2">
      <c r="A293" s="1"/>
      <c r="B293" s="1"/>
      <c r="C293" s="239"/>
      <c r="D293" s="1"/>
      <c r="E293" s="1"/>
      <c r="F293" s="1"/>
      <c r="G293" s="1"/>
      <c r="H293" s="1"/>
      <c r="I293" s="1"/>
      <c r="J293" s="1"/>
      <c r="K293" s="1"/>
      <c r="L293" s="1"/>
    </row>
    <row r="294" spans="1:1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</sheetData>
  <sheetProtection algorithmName="SHA-512" hashValue="aQvHJjQ2pHqDauVPbPvIcjfGfRufqkcuQAqsqQHzYizfeMngp7yl6QEBjU8I50cNzhscgImaEtFuZ2rlAoMYbQ==" saltValue="lBkUFQrmPtjo9jbP7D6jgw==" spinCount="100000" sheet="1" objects="1" scenarios="1"/>
  <autoFilter ref="A18:M284">
    <filterColumn colId="7">
      <filters>
        <filter val="1 034 295"/>
        <filter val="3 583 408"/>
        <filter val="393 980"/>
        <filter val="4 617 703"/>
        <filter val="473 980"/>
        <filter val="5 091 683"/>
        <filter val="80 000"/>
      </filters>
    </filterColumn>
  </autoFilter>
  <mergeCells count="29">
    <mergeCell ref="A274:B274"/>
    <mergeCell ref="H16:H17"/>
    <mergeCell ref="I16:I17"/>
    <mergeCell ref="J16:J17"/>
    <mergeCell ref="K16:K17"/>
    <mergeCell ref="L16:L17"/>
    <mergeCell ref="A273:B273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59055118110236227" bottom="0.39370078740157483" header="0.23622047244094491" footer="0.2362204724409449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85</vt:i4>
      </vt:variant>
      <vt:variant>
        <vt:lpstr>Named Ranges</vt:lpstr>
      </vt:variant>
      <vt:variant>
        <vt:i4>85</vt:i4>
      </vt:variant>
    </vt:vector>
  </HeadingPairs>
  <TitlesOfParts>
    <vt:vector size="170" baseType="lpstr">
      <vt:lpstr>09.1.1.</vt:lpstr>
      <vt:lpstr>09.1.2.</vt:lpstr>
      <vt:lpstr>09.1.3.</vt:lpstr>
      <vt:lpstr>09.1.4.</vt:lpstr>
      <vt:lpstr>09.1.5.</vt:lpstr>
      <vt:lpstr>09.1.6.</vt:lpstr>
      <vt:lpstr>09.1.7.</vt:lpstr>
      <vt:lpstr>09.1.8.</vt:lpstr>
      <vt:lpstr>09.1.9.</vt:lpstr>
      <vt:lpstr>09.1.10.</vt:lpstr>
      <vt:lpstr>09.1.11.</vt:lpstr>
      <vt:lpstr>09.1.12.</vt:lpstr>
      <vt:lpstr>09.1.13.</vt:lpstr>
      <vt:lpstr>09.1.14.</vt:lpstr>
      <vt:lpstr>09.1.15.</vt:lpstr>
      <vt:lpstr>09.1.16.</vt:lpstr>
      <vt:lpstr>09.1.17.</vt:lpstr>
      <vt:lpstr>09.1.18.</vt:lpstr>
      <vt:lpstr>09.2.1.</vt:lpstr>
      <vt:lpstr>09.2.2.</vt:lpstr>
      <vt:lpstr>09.2.3.</vt:lpstr>
      <vt:lpstr>09.3.1.</vt:lpstr>
      <vt:lpstr>09.3.2.</vt:lpstr>
      <vt:lpstr>09.4.1.</vt:lpstr>
      <vt:lpstr>09.4.2.</vt:lpstr>
      <vt:lpstr>09.4.3.</vt:lpstr>
      <vt:lpstr>09.5.1.</vt:lpstr>
      <vt:lpstr>09.5.2.</vt:lpstr>
      <vt:lpstr>09.5.3.</vt:lpstr>
      <vt:lpstr>09.5.4.</vt:lpstr>
      <vt:lpstr>09.6.1.</vt:lpstr>
      <vt:lpstr>09.6.2.</vt:lpstr>
      <vt:lpstr>09.7.1.</vt:lpstr>
      <vt:lpstr>09.7.2.</vt:lpstr>
      <vt:lpstr>09.8.1.</vt:lpstr>
      <vt:lpstr>09.8.2.</vt:lpstr>
      <vt:lpstr>09.9.1.</vt:lpstr>
      <vt:lpstr>09.9.2.</vt:lpstr>
      <vt:lpstr>09.10.1.</vt:lpstr>
      <vt:lpstr>09.10.2.</vt:lpstr>
      <vt:lpstr>09.11.1.</vt:lpstr>
      <vt:lpstr>09.11.2.</vt:lpstr>
      <vt:lpstr>09.11.3.</vt:lpstr>
      <vt:lpstr>09.11.4.</vt:lpstr>
      <vt:lpstr>09.12.1.</vt:lpstr>
      <vt:lpstr>09.13.1.</vt:lpstr>
      <vt:lpstr>09.13.2.</vt:lpstr>
      <vt:lpstr>09.14.1.</vt:lpstr>
      <vt:lpstr>09.14.2.</vt:lpstr>
      <vt:lpstr>09.15.1.</vt:lpstr>
      <vt:lpstr>09.15.2.</vt:lpstr>
      <vt:lpstr>09.16.1.</vt:lpstr>
      <vt:lpstr>09.16.2.</vt:lpstr>
      <vt:lpstr>09.17.1.</vt:lpstr>
      <vt:lpstr>09.17.2.</vt:lpstr>
      <vt:lpstr>09.18.1.</vt:lpstr>
      <vt:lpstr>09.18.2.</vt:lpstr>
      <vt:lpstr>09.19.1.</vt:lpstr>
      <vt:lpstr>09.19.2.</vt:lpstr>
      <vt:lpstr>09.20.1.</vt:lpstr>
      <vt:lpstr>09.20.2.</vt:lpstr>
      <vt:lpstr>09.21.1.</vt:lpstr>
      <vt:lpstr>09.21.2.</vt:lpstr>
      <vt:lpstr>09.21.3.</vt:lpstr>
      <vt:lpstr>09.21.4.</vt:lpstr>
      <vt:lpstr>09.22.1.</vt:lpstr>
      <vt:lpstr>09.22.2.</vt:lpstr>
      <vt:lpstr>09.23.1.</vt:lpstr>
      <vt:lpstr>09.23.2.</vt:lpstr>
      <vt:lpstr>09.23.3.</vt:lpstr>
      <vt:lpstr>09.23.4.</vt:lpstr>
      <vt:lpstr>09.24.1.</vt:lpstr>
      <vt:lpstr>09.24.2.</vt:lpstr>
      <vt:lpstr>09.25.1.</vt:lpstr>
      <vt:lpstr>09.25.2.</vt:lpstr>
      <vt:lpstr>09.26.1.</vt:lpstr>
      <vt:lpstr>09.26.2.</vt:lpstr>
      <vt:lpstr>09.26.3.</vt:lpstr>
      <vt:lpstr>09.27.1.</vt:lpstr>
      <vt:lpstr>09.28.1.</vt:lpstr>
      <vt:lpstr>09.28.2.</vt:lpstr>
      <vt:lpstr>09.29.1.</vt:lpstr>
      <vt:lpstr>09.29.2.</vt:lpstr>
      <vt:lpstr>09.29.3.</vt:lpstr>
      <vt:lpstr>09.30.1.</vt:lpstr>
      <vt:lpstr>'09.1.1.'!Print_Titles</vt:lpstr>
      <vt:lpstr>'09.1.10.'!Print_Titles</vt:lpstr>
      <vt:lpstr>'09.1.11.'!Print_Titles</vt:lpstr>
      <vt:lpstr>'09.1.12.'!Print_Titles</vt:lpstr>
      <vt:lpstr>'09.1.13.'!Print_Titles</vt:lpstr>
      <vt:lpstr>'09.1.14.'!Print_Titles</vt:lpstr>
      <vt:lpstr>'09.1.15.'!Print_Titles</vt:lpstr>
      <vt:lpstr>'09.1.16.'!Print_Titles</vt:lpstr>
      <vt:lpstr>'09.1.17.'!Print_Titles</vt:lpstr>
      <vt:lpstr>'09.1.18.'!Print_Titles</vt:lpstr>
      <vt:lpstr>'09.1.2.'!Print_Titles</vt:lpstr>
      <vt:lpstr>'09.1.3.'!Print_Titles</vt:lpstr>
      <vt:lpstr>'09.1.4.'!Print_Titles</vt:lpstr>
      <vt:lpstr>'09.1.5.'!Print_Titles</vt:lpstr>
      <vt:lpstr>'09.1.6.'!Print_Titles</vt:lpstr>
      <vt:lpstr>'09.1.7.'!Print_Titles</vt:lpstr>
      <vt:lpstr>'09.1.8.'!Print_Titles</vt:lpstr>
      <vt:lpstr>'09.1.9.'!Print_Titles</vt:lpstr>
      <vt:lpstr>'09.10.1.'!Print_Titles</vt:lpstr>
      <vt:lpstr>'09.10.2.'!Print_Titles</vt:lpstr>
      <vt:lpstr>'09.11.1.'!Print_Titles</vt:lpstr>
      <vt:lpstr>'09.11.2.'!Print_Titles</vt:lpstr>
      <vt:lpstr>'09.11.3.'!Print_Titles</vt:lpstr>
      <vt:lpstr>'09.11.4.'!Print_Titles</vt:lpstr>
      <vt:lpstr>'09.12.1.'!Print_Titles</vt:lpstr>
      <vt:lpstr>'09.13.1.'!Print_Titles</vt:lpstr>
      <vt:lpstr>'09.13.2.'!Print_Titles</vt:lpstr>
      <vt:lpstr>'09.14.1.'!Print_Titles</vt:lpstr>
      <vt:lpstr>'09.14.2.'!Print_Titles</vt:lpstr>
      <vt:lpstr>'09.15.1.'!Print_Titles</vt:lpstr>
      <vt:lpstr>'09.15.2.'!Print_Titles</vt:lpstr>
      <vt:lpstr>'09.16.1.'!Print_Titles</vt:lpstr>
      <vt:lpstr>'09.16.2.'!Print_Titles</vt:lpstr>
      <vt:lpstr>'09.17.1.'!Print_Titles</vt:lpstr>
      <vt:lpstr>'09.17.2.'!Print_Titles</vt:lpstr>
      <vt:lpstr>'09.18.1.'!Print_Titles</vt:lpstr>
      <vt:lpstr>'09.18.2.'!Print_Titles</vt:lpstr>
      <vt:lpstr>'09.19.1.'!Print_Titles</vt:lpstr>
      <vt:lpstr>'09.19.2.'!Print_Titles</vt:lpstr>
      <vt:lpstr>'09.2.1.'!Print_Titles</vt:lpstr>
      <vt:lpstr>'09.2.2.'!Print_Titles</vt:lpstr>
      <vt:lpstr>'09.2.3.'!Print_Titles</vt:lpstr>
      <vt:lpstr>'09.20.1.'!Print_Titles</vt:lpstr>
      <vt:lpstr>'09.20.2.'!Print_Titles</vt:lpstr>
      <vt:lpstr>'09.21.1.'!Print_Titles</vt:lpstr>
      <vt:lpstr>'09.21.2.'!Print_Titles</vt:lpstr>
      <vt:lpstr>'09.21.3.'!Print_Titles</vt:lpstr>
      <vt:lpstr>'09.21.4.'!Print_Titles</vt:lpstr>
      <vt:lpstr>'09.22.1.'!Print_Titles</vt:lpstr>
      <vt:lpstr>'09.22.2.'!Print_Titles</vt:lpstr>
      <vt:lpstr>'09.23.1.'!Print_Titles</vt:lpstr>
      <vt:lpstr>'09.23.2.'!Print_Titles</vt:lpstr>
      <vt:lpstr>'09.23.3.'!Print_Titles</vt:lpstr>
      <vt:lpstr>'09.23.4.'!Print_Titles</vt:lpstr>
      <vt:lpstr>'09.24.1.'!Print_Titles</vt:lpstr>
      <vt:lpstr>'09.24.2.'!Print_Titles</vt:lpstr>
      <vt:lpstr>'09.25.1.'!Print_Titles</vt:lpstr>
      <vt:lpstr>'09.25.2.'!Print_Titles</vt:lpstr>
      <vt:lpstr>'09.26.1.'!Print_Titles</vt:lpstr>
      <vt:lpstr>'09.26.2.'!Print_Titles</vt:lpstr>
      <vt:lpstr>'09.26.3.'!Print_Titles</vt:lpstr>
      <vt:lpstr>'09.27.1.'!Print_Titles</vt:lpstr>
      <vt:lpstr>'09.28.1.'!Print_Titles</vt:lpstr>
      <vt:lpstr>'09.28.2.'!Print_Titles</vt:lpstr>
      <vt:lpstr>'09.29.1.'!Print_Titles</vt:lpstr>
      <vt:lpstr>'09.29.2.'!Print_Titles</vt:lpstr>
      <vt:lpstr>'09.29.3.'!Print_Titles</vt:lpstr>
      <vt:lpstr>'09.3.1.'!Print_Titles</vt:lpstr>
      <vt:lpstr>'09.3.2.'!Print_Titles</vt:lpstr>
      <vt:lpstr>'09.30.1.'!Print_Titles</vt:lpstr>
      <vt:lpstr>'09.4.1.'!Print_Titles</vt:lpstr>
      <vt:lpstr>'09.4.2.'!Print_Titles</vt:lpstr>
      <vt:lpstr>'09.4.3.'!Print_Titles</vt:lpstr>
      <vt:lpstr>'09.5.1.'!Print_Titles</vt:lpstr>
      <vt:lpstr>'09.5.2.'!Print_Titles</vt:lpstr>
      <vt:lpstr>'09.5.3.'!Print_Titles</vt:lpstr>
      <vt:lpstr>'09.5.4.'!Print_Titles</vt:lpstr>
      <vt:lpstr>'09.6.1.'!Print_Titles</vt:lpstr>
      <vt:lpstr>'09.6.2.'!Print_Titles</vt:lpstr>
      <vt:lpstr>'09.7.1.'!Print_Titles</vt:lpstr>
      <vt:lpstr>'09.7.2.'!Print_Titles</vt:lpstr>
      <vt:lpstr>'09.8.1.'!Print_Titles</vt:lpstr>
      <vt:lpstr>'09.8.2.'!Print_Titles</vt:lpstr>
      <vt:lpstr>'09.9.1.'!Print_Titles</vt:lpstr>
      <vt:lpstr>'09.9.2.'!Print_Titles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Hermane</dc:creator>
  <cp:lastModifiedBy>Kristīne Hermane</cp:lastModifiedBy>
  <cp:lastPrinted>2019-12-17T16:02:37Z</cp:lastPrinted>
  <dcterms:created xsi:type="dcterms:W3CDTF">2019-12-13T08:46:15Z</dcterms:created>
  <dcterms:modified xsi:type="dcterms:W3CDTF">2019-12-23T07:53:54Z</dcterms:modified>
</cp:coreProperties>
</file>